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D:\one\Deakin University\Course\T3\Decision Modelling for Business Analytics\assignement\Assignment 1\"/>
    </mc:Choice>
  </mc:AlternateContent>
  <xr:revisionPtr revIDLastSave="0" documentId="13_ncr:1_{D4846E37-9A55-4944-AF90-9A5F1739D4E6}" xr6:coauthVersionLast="47" xr6:coauthVersionMax="47" xr10:uidLastSave="{00000000-0000-0000-0000-000000000000}"/>
  <bookViews>
    <workbookView xWindow="-98" yWindow="-98" windowWidth="24196" windowHeight="15196" tabRatio="889" firstSheet="2" activeTab="8" xr2:uid="{00000000-000D-0000-FFFF-FFFF00000000}"/>
  </bookViews>
  <sheets>
    <sheet name="Stock Database" sheetId="22" r:id="rId1"/>
    <sheet name="1.a Compute rate of return" sheetId="17" r:id="rId2"/>
    <sheet name="1.b Sample  (Return and Risk)" sheetId="1" r:id="rId3"/>
    <sheet name="2.a. LP Modelling " sheetId="11" r:id="rId4"/>
    <sheet name="2.b LP Sensitivity Report 1" sheetId="12" r:id="rId5"/>
    <sheet name="3.a  ILP modelling" sheetId="19" r:id="rId6"/>
    <sheet name="Data for NLP" sheetId="23" r:id="rId7"/>
    <sheet name="4.a NLP -Non linear modelling" sheetId="21" r:id="rId8"/>
    <sheet name="5.a Solution Summary Sheet" sheetId="20" r:id="rId9"/>
  </sheets>
  <definedNames>
    <definedName name="_xlnm._FilterDatabase" localSheetId="3" hidden="1">'2.a. LP Modelling '!#REF!</definedName>
    <definedName name="solver_adj" localSheetId="3" hidden="1">'2.a. LP Modelling '!$D$11:$M$11</definedName>
    <definedName name="solver_adj" localSheetId="5" hidden="1">'3.a  ILP modelling'!$C$11:$L$11</definedName>
    <definedName name="solver_adj" localSheetId="7" hidden="1">'4.a NLP -Non linear modelling'!$D$25:$M$25</definedName>
    <definedName name="solver_cvg" localSheetId="3" hidden="1">0.0001</definedName>
    <definedName name="solver_cvg" localSheetId="5" hidden="1">0.0001</definedName>
    <definedName name="solver_cvg" localSheetId="7" hidden="1">0.0001</definedName>
    <definedName name="solver_drv" localSheetId="3" hidden="1">1</definedName>
    <definedName name="solver_drv" localSheetId="5" hidden="1">1</definedName>
    <definedName name="solver_drv" localSheetId="7" hidden="1">2</definedName>
    <definedName name="solver_eng" localSheetId="3" hidden="1">2</definedName>
    <definedName name="solver_eng" localSheetId="5" hidden="1">2</definedName>
    <definedName name="solver_eng" localSheetId="7" hidden="1">1</definedName>
    <definedName name="solver_est" localSheetId="3" hidden="1">1</definedName>
    <definedName name="solver_est" localSheetId="5" hidden="1">1</definedName>
    <definedName name="solver_est" localSheetId="7" hidden="1">1</definedName>
    <definedName name="solver_itr" localSheetId="3" hidden="1">2147483647</definedName>
    <definedName name="solver_itr" localSheetId="5" hidden="1">2147483647</definedName>
    <definedName name="solver_itr" localSheetId="7" hidden="1">2147483647</definedName>
    <definedName name="solver_lhs1" localSheetId="3" hidden="1">'2.a. LP Modelling '!$D$11:$M$11</definedName>
    <definedName name="solver_lhs1" localSheetId="5" hidden="1">'3.a  ILP modelling'!$C$11:$L$11</definedName>
    <definedName name="solver_lhs1" localSheetId="7" hidden="1">'4.a NLP -Non linear modelling'!$B$65</definedName>
    <definedName name="solver_lhs2" localSheetId="3" hidden="1">'2.a. LP Modelling '!$D$11:$M$11</definedName>
    <definedName name="solver_lhs2" localSheetId="5" hidden="1">'3.a  ILP modelling'!$M$20</definedName>
    <definedName name="solver_lhs2" localSheetId="7" hidden="1">'4.a NLP -Non linear modelling'!$B$67</definedName>
    <definedName name="solver_lhs3" localSheetId="3" hidden="1">'2.a. LP Modelling '!$N$20</definedName>
    <definedName name="solver_lhs3" localSheetId="5" hidden="1">'3.a  ILP modelling'!$M$21:$M$25</definedName>
    <definedName name="solver_lhs4" localSheetId="3" hidden="1">'2.a. LP Modelling '!$N$21:$N$31</definedName>
    <definedName name="solver_lhs4" localSheetId="5" hidden="1">'3.a  ILP modelling'!$M$26</definedName>
    <definedName name="solver_lhs5" localSheetId="3" hidden="1">'2.a. LP Modelling '!$N$32</definedName>
    <definedName name="solver_lhs5" localSheetId="5" hidden="1">'3.a  ILP modelling'!$M$27:$M$31</definedName>
    <definedName name="solver_lhs6" localSheetId="3" hidden="1">'2.a. LP Modelling '!$N$33</definedName>
    <definedName name="solver_mip" localSheetId="3" hidden="1">2147483647</definedName>
    <definedName name="solver_mip" localSheetId="5" hidden="1">2147483647</definedName>
    <definedName name="solver_mip" localSheetId="7" hidden="1">2147483647</definedName>
    <definedName name="solver_mni" localSheetId="3" hidden="1">30</definedName>
    <definedName name="solver_mni" localSheetId="5" hidden="1">30</definedName>
    <definedName name="solver_mni" localSheetId="7" hidden="1">30</definedName>
    <definedName name="solver_mrt" localSheetId="3" hidden="1">0.075</definedName>
    <definedName name="solver_mrt" localSheetId="5" hidden="1">0.075</definedName>
    <definedName name="solver_mrt" localSheetId="7" hidden="1">0.075</definedName>
    <definedName name="solver_msl" localSheetId="3" hidden="1">2</definedName>
    <definedName name="solver_msl" localSheetId="5" hidden="1">2</definedName>
    <definedName name="solver_msl" localSheetId="7" hidden="1">2</definedName>
    <definedName name="solver_neg" localSheetId="3" hidden="1">1</definedName>
    <definedName name="solver_neg" localSheetId="5" hidden="1">1</definedName>
    <definedName name="solver_neg" localSheetId="7" hidden="1">1</definedName>
    <definedName name="solver_nod" localSheetId="3" hidden="1">2147483647</definedName>
    <definedName name="solver_nod" localSheetId="5" hidden="1">2147483647</definedName>
    <definedName name="solver_nod" localSheetId="7" hidden="1">2147483647</definedName>
    <definedName name="solver_num" localSheetId="3" hidden="1">6</definedName>
    <definedName name="solver_num" localSheetId="5" hidden="1">5</definedName>
    <definedName name="solver_num" localSheetId="7" hidden="1">2</definedName>
    <definedName name="solver_nwt" localSheetId="3" hidden="1">1</definedName>
    <definedName name="solver_nwt" localSheetId="5" hidden="1">1</definedName>
    <definedName name="solver_nwt" localSheetId="7" hidden="1">1</definedName>
    <definedName name="solver_opt" localSheetId="3" hidden="1">'2.a. LP Modelling '!$D$15</definedName>
    <definedName name="solver_opt" localSheetId="5" hidden="1">'3.a  ILP modelling'!$C$15</definedName>
    <definedName name="solver_opt" localSheetId="7" hidden="1">'4.a NLP -Non linear modelling'!$D$61</definedName>
    <definedName name="solver_pre" localSheetId="3" hidden="1">0.000001</definedName>
    <definedName name="solver_pre" localSheetId="5" hidden="1">0.000001</definedName>
    <definedName name="solver_pre" localSheetId="7" hidden="1">0.000001</definedName>
    <definedName name="solver_rbv" localSheetId="3" hidden="1">1</definedName>
    <definedName name="solver_rbv" localSheetId="5" hidden="1">1</definedName>
    <definedName name="solver_rbv" localSheetId="7" hidden="1">2</definedName>
    <definedName name="solver_rel1" localSheetId="3" hidden="1">1</definedName>
    <definedName name="solver_rel1" localSheetId="5" hidden="1">5</definedName>
    <definedName name="solver_rel1" localSheetId="7" hidden="1">3</definedName>
    <definedName name="solver_rel2" localSheetId="3" hidden="1">3</definedName>
    <definedName name="solver_rel2" localSheetId="5" hidden="1">2</definedName>
    <definedName name="solver_rel2" localSheetId="7" hidden="1">2</definedName>
    <definedName name="solver_rel3" localSheetId="3" hidden="1">1</definedName>
    <definedName name="solver_rel3" localSheetId="5" hidden="1">3</definedName>
    <definedName name="solver_rel4" localSheetId="3" hidden="1">3</definedName>
    <definedName name="solver_rel4" localSheetId="5" hidden="1">1</definedName>
    <definedName name="solver_rel5" localSheetId="3" hidden="1">2</definedName>
    <definedName name="solver_rel5" localSheetId="5" hidden="1">3</definedName>
    <definedName name="solver_rel6" localSheetId="3" hidden="1">3</definedName>
    <definedName name="solver_rhs1" localSheetId="3" hidden="1">0.25</definedName>
    <definedName name="solver_rhs1" localSheetId="5" hidden="1">"binary"</definedName>
    <definedName name="solver_rhs1" localSheetId="7" hidden="1">'4.a NLP -Non linear modelling'!$D$65</definedName>
    <definedName name="solver_rhs2" localSheetId="3" hidden="1">0</definedName>
    <definedName name="solver_rhs2" localSheetId="5" hidden="1">'3.a  ILP modelling'!$O$20</definedName>
    <definedName name="solver_rhs2" localSheetId="7" hidden="1">'4.a NLP -Non linear modelling'!$D$67</definedName>
    <definedName name="solver_rhs3" localSheetId="3" hidden="1">'2.a. LP Modelling '!$P$20</definedName>
    <definedName name="solver_rhs3" localSheetId="5" hidden="1">'3.a  ILP modelling'!$O$21:$O$25</definedName>
    <definedName name="solver_rhs4" localSheetId="3" hidden="1">'2.a. LP Modelling '!$P$21:$P$31</definedName>
    <definedName name="solver_rhs4" localSheetId="5" hidden="1">'3.a  ILP modelling'!$O$26</definedName>
    <definedName name="solver_rhs5" localSheetId="3" hidden="1">'2.a. LP Modelling '!$P$32</definedName>
    <definedName name="solver_rhs5" localSheetId="5" hidden="1">'3.a  ILP modelling'!$O$27:$O$31</definedName>
    <definedName name="solver_rhs6" localSheetId="3" hidden="1">'2.a. LP Modelling '!$P$33</definedName>
    <definedName name="solver_rlx" localSheetId="3" hidden="1">2</definedName>
    <definedName name="solver_rlx" localSheetId="5" hidden="1">2</definedName>
    <definedName name="solver_rlx" localSheetId="7" hidden="1">2</definedName>
    <definedName name="solver_rsd" localSheetId="3" hidden="1">0</definedName>
    <definedName name="solver_rsd" localSheetId="5" hidden="1">0</definedName>
    <definedName name="solver_rsd" localSheetId="7" hidden="1">0</definedName>
    <definedName name="solver_scl" localSheetId="3" hidden="1">1</definedName>
    <definedName name="solver_scl" localSheetId="5" hidden="1">1</definedName>
    <definedName name="solver_scl" localSheetId="7" hidden="1">2</definedName>
    <definedName name="solver_sho" localSheetId="3" hidden="1">2</definedName>
    <definedName name="solver_sho" localSheetId="5" hidden="1">2</definedName>
    <definedName name="solver_sho" localSheetId="7" hidden="1">2</definedName>
    <definedName name="solver_ssz" localSheetId="3" hidden="1">100</definedName>
    <definedName name="solver_ssz" localSheetId="5" hidden="1">100</definedName>
    <definedName name="solver_ssz" localSheetId="7" hidden="1">100</definedName>
    <definedName name="solver_tim" localSheetId="3" hidden="1">2147483647</definedName>
    <definedName name="solver_tim" localSheetId="5" hidden="1">2147483647</definedName>
    <definedName name="solver_tim" localSheetId="7" hidden="1">2147483647</definedName>
    <definedName name="solver_tol" localSheetId="3" hidden="1">0.01</definedName>
    <definedName name="solver_tol" localSheetId="5" hidden="1">0.01</definedName>
    <definedName name="solver_tol" localSheetId="7" hidden="1">0.01</definedName>
    <definedName name="solver_typ" localSheetId="3" hidden="1">1</definedName>
    <definedName name="solver_typ" localSheetId="5" hidden="1">1</definedName>
    <definedName name="solver_typ" localSheetId="7" hidden="1">2</definedName>
    <definedName name="solver_val" localSheetId="3" hidden="1">0</definedName>
    <definedName name="solver_val" localSheetId="5" hidden="1">0</definedName>
    <definedName name="solver_val" localSheetId="7" hidden="1">0</definedName>
    <definedName name="solver_ver" localSheetId="3" hidden="1">3</definedName>
    <definedName name="solver_ver" localSheetId="5" hidden="1">3</definedName>
    <definedName name="solver_ver" localSheetId="7" hidde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8" i="11" l="1"/>
  <c r="F18" i="11"/>
  <c r="G18" i="11"/>
  <c r="H18" i="11"/>
  <c r="I18" i="11"/>
  <c r="J18" i="11"/>
  <c r="K18" i="11"/>
  <c r="L18" i="11"/>
  <c r="M18" i="11"/>
  <c r="D18" i="11"/>
  <c r="I45" i="20"/>
  <c r="I43" i="20"/>
  <c r="I42" i="20"/>
  <c r="I44" i="20"/>
  <c r="I41" i="20"/>
  <c r="I40" i="20"/>
  <c r="I39" i="20"/>
  <c r="I38" i="20"/>
  <c r="I37" i="20"/>
  <c r="I36" i="20"/>
  <c r="H37" i="20"/>
  <c r="H39" i="20"/>
  <c r="H40" i="20"/>
  <c r="H21" i="20"/>
  <c r="H23" i="20"/>
  <c r="H24" i="20"/>
  <c r="H25" i="20"/>
  <c r="H41" i="20"/>
  <c r="H26" i="20"/>
  <c r="H42" i="20"/>
  <c r="H27" i="20"/>
  <c r="H43" i="20"/>
  <c r="H28" i="20"/>
  <c r="H44" i="20"/>
  <c r="H29" i="20"/>
  <c r="H45" i="20"/>
  <c r="H20" i="20"/>
  <c r="H36" i="20"/>
  <c r="I13" i="20"/>
  <c r="I12" i="20"/>
  <c r="I11" i="20"/>
  <c r="I10" i="20"/>
  <c r="I9" i="20"/>
  <c r="I8" i="20"/>
  <c r="I7" i="20"/>
  <c r="I6" i="20"/>
  <c r="I5" i="20"/>
  <c r="I4" i="20"/>
  <c r="H5" i="20"/>
  <c r="H6" i="20"/>
  <c r="H22" i="20"/>
  <c r="H38" i="20"/>
  <c r="H7" i="20"/>
  <c r="H8" i="20"/>
  <c r="H9" i="20"/>
  <c r="H10" i="20"/>
  <c r="H11" i="20"/>
  <c r="H12" i="20"/>
  <c r="H13" i="20"/>
  <c r="H4" i="20"/>
  <c r="B67" i="21"/>
  <c r="D32" i="21"/>
  <c r="E32" i="21"/>
  <c r="F32" i="21"/>
  <c r="G32" i="21"/>
  <c r="H32" i="21"/>
  <c r="I32" i="21"/>
  <c r="J32" i="21"/>
  <c r="K32" i="21"/>
  <c r="L32" i="21"/>
  <c r="M32" i="21"/>
  <c r="D33" i="21"/>
  <c r="E33" i="21"/>
  <c r="F33" i="21"/>
  <c r="G33" i="21"/>
  <c r="H33" i="21"/>
  <c r="I33" i="21"/>
  <c r="J33" i="21"/>
  <c r="K33" i="21"/>
  <c r="L33" i="21"/>
  <c r="M33" i="21"/>
  <c r="D34" i="21"/>
  <c r="E34" i="21"/>
  <c r="F34" i="21"/>
  <c r="G34" i="21"/>
  <c r="H34" i="21"/>
  <c r="I34" i="21"/>
  <c r="J34" i="21"/>
  <c r="K34" i="21"/>
  <c r="L34" i="21"/>
  <c r="M34" i="21"/>
  <c r="D35" i="21"/>
  <c r="E35" i="21"/>
  <c r="F35" i="21"/>
  <c r="G35" i="21"/>
  <c r="H35" i="21"/>
  <c r="I35" i="21"/>
  <c r="J35" i="21"/>
  <c r="K35" i="21"/>
  <c r="L35" i="21"/>
  <c r="M35" i="21"/>
  <c r="D36" i="21"/>
  <c r="E36" i="21"/>
  <c r="F36" i="21"/>
  <c r="G36" i="21"/>
  <c r="H36" i="21"/>
  <c r="I36" i="21"/>
  <c r="J36" i="21"/>
  <c r="K36" i="21"/>
  <c r="L36" i="21"/>
  <c r="M36" i="21"/>
  <c r="D37" i="21"/>
  <c r="E37" i="21"/>
  <c r="F37" i="21"/>
  <c r="G37" i="21"/>
  <c r="H37" i="21"/>
  <c r="I37" i="21"/>
  <c r="J37" i="21"/>
  <c r="K37" i="21"/>
  <c r="L37" i="21"/>
  <c r="M37" i="21"/>
  <c r="D38" i="21"/>
  <c r="E38" i="21"/>
  <c r="F38" i="21"/>
  <c r="G38" i="21"/>
  <c r="H38" i="21"/>
  <c r="I38" i="21"/>
  <c r="J38" i="21"/>
  <c r="K38" i="21"/>
  <c r="L38" i="21"/>
  <c r="M38" i="21"/>
  <c r="D39" i="21"/>
  <c r="E39" i="21"/>
  <c r="F39" i="21"/>
  <c r="G39" i="21"/>
  <c r="H39" i="21"/>
  <c r="I39" i="21"/>
  <c r="J39" i="21"/>
  <c r="K39" i="21"/>
  <c r="L39" i="21"/>
  <c r="M39" i="21"/>
  <c r="D40" i="21"/>
  <c r="E40" i="21"/>
  <c r="F40" i="21"/>
  <c r="G40" i="21"/>
  <c r="H40" i="21"/>
  <c r="I40" i="21"/>
  <c r="J40" i="21"/>
  <c r="K40" i="21"/>
  <c r="L40" i="21"/>
  <c r="M40" i="21"/>
  <c r="E31" i="21"/>
  <c r="F31" i="21"/>
  <c r="G31" i="21"/>
  <c r="H31" i="21"/>
  <c r="I31" i="21"/>
  <c r="J31" i="21"/>
  <c r="K31" i="21"/>
  <c r="L31" i="21"/>
  <c r="M31" i="21"/>
  <c r="D31" i="21"/>
  <c r="B40" i="21"/>
  <c r="B39" i="21"/>
  <c r="B38" i="21"/>
  <c r="B37" i="21"/>
  <c r="B36" i="21"/>
  <c r="B35" i="21"/>
  <c r="B34" i="21"/>
  <c r="B33" i="21"/>
  <c r="B32" i="21"/>
  <c r="E29" i="21"/>
  <c r="F29" i="21"/>
  <c r="G29" i="21"/>
  <c r="H29" i="21"/>
  <c r="I29" i="21"/>
  <c r="J29" i="21"/>
  <c r="K29" i="21"/>
  <c r="L29" i="21"/>
  <c r="M29" i="21"/>
  <c r="B31" i="21"/>
  <c r="D29" i="21"/>
  <c r="E50" i="21"/>
  <c r="H49" i="21"/>
  <c r="D52" i="21"/>
  <c r="M49" i="21"/>
  <c r="L49" i="21"/>
  <c r="L51" i="21"/>
  <c r="K49" i="21"/>
  <c r="F50" i="21"/>
  <c r="D50" i="21"/>
  <c r="M50" i="21"/>
  <c r="L50" i="21"/>
  <c r="K50" i="21"/>
  <c r="J51" i="21"/>
  <c r="I50" i="21"/>
  <c r="G50" i="21"/>
  <c r="J49" i="21"/>
  <c r="I45" i="21"/>
  <c r="I49" i="21"/>
  <c r="H48" i="21"/>
  <c r="G47" i="21"/>
  <c r="M48" i="21"/>
  <c r="L48" i="21"/>
  <c r="K48" i="21"/>
  <c r="J48" i="21"/>
  <c r="I48" i="21"/>
  <c r="G53" i="21"/>
  <c r="G49" i="21"/>
  <c r="K47" i="21"/>
  <c r="J47" i="21"/>
  <c r="I47" i="21"/>
  <c r="H47" i="21"/>
  <c r="F44" i="21"/>
  <c r="F46" i="21"/>
  <c r="F49" i="21"/>
  <c r="F47" i="21"/>
  <c r="E44" i="21"/>
  <c r="K46" i="21"/>
  <c r="J46" i="21"/>
  <c r="I46" i="21"/>
  <c r="H46" i="21"/>
  <c r="L46" i="21"/>
  <c r="G46" i="21"/>
  <c r="E46" i="21"/>
  <c r="E49" i="21"/>
  <c r="E47" i="21"/>
  <c r="D44" i="21"/>
  <c r="D46" i="21"/>
  <c r="D47" i="21"/>
  <c r="D53" i="21"/>
  <c r="L53" i="21"/>
  <c r="J53" i="21"/>
  <c r="H53" i="21"/>
  <c r="F53" i="21"/>
  <c r="K52" i="21"/>
  <c r="J52" i="21"/>
  <c r="L52" i="21"/>
  <c r="E52" i="21"/>
  <c r="M46" i="21"/>
  <c r="M51" i="21"/>
  <c r="K45" i="21"/>
  <c r="L45" i="21"/>
  <c r="J50" i="21"/>
  <c r="I51" i="21"/>
  <c r="J44" i="21"/>
  <c r="E48" i="21"/>
  <c r="I52" i="21"/>
  <c r="K51" i="21"/>
  <c r="M45" i="21"/>
  <c r="J45" i="21"/>
  <c r="F52" i="21"/>
  <c r="H45" i="21"/>
  <c r="G45" i="21"/>
  <c r="F45" i="21"/>
  <c r="H50" i="21"/>
  <c r="E45" i="21"/>
  <c r="K44" i="21"/>
  <c r="H51" i="21"/>
  <c r="F48" i="21"/>
  <c r="I44" i="21"/>
  <c r="F51" i="21"/>
  <c r="D48" i="21"/>
  <c r="M53" i="21"/>
  <c r="K53" i="21"/>
  <c r="I53" i="21"/>
  <c r="M52" i="21"/>
  <c r="H52" i="21"/>
  <c r="D49" i="21"/>
  <c r="M44" i="21"/>
  <c r="L44" i="21"/>
  <c r="G48" i="21"/>
  <c r="D45" i="21"/>
  <c r="G51" i="21"/>
  <c r="H44" i="21"/>
  <c r="E51" i="21"/>
  <c r="M47" i="21"/>
  <c r="E53" i="21"/>
  <c r="G52" i="21"/>
  <c r="G44" i="21"/>
  <c r="D51" i="21"/>
  <c r="L47" i="21"/>
  <c r="D61" i="21"/>
  <c r="D47" i="20"/>
  <c r="M31" i="19"/>
  <c r="M30" i="19"/>
  <c r="M29" i="19"/>
  <c r="O28" i="19"/>
  <c r="M28" i="19"/>
  <c r="M27" i="19"/>
  <c r="M26" i="19"/>
  <c r="M25" i="19"/>
  <c r="M24" i="19"/>
  <c r="M23" i="19"/>
  <c r="M22" i="19"/>
  <c r="M21" i="19"/>
  <c r="M20" i="19"/>
  <c r="D5" i="19"/>
  <c r="E5" i="19"/>
  <c r="F5" i="19"/>
  <c r="G5" i="19"/>
  <c r="H5" i="19"/>
  <c r="I5" i="19"/>
  <c r="J5" i="19"/>
  <c r="K5" i="19"/>
  <c r="L5" i="19"/>
  <c r="C5" i="19"/>
  <c r="M11" i="19"/>
  <c r="N20" i="11"/>
  <c r="N21" i="11"/>
  <c r="N22" i="11"/>
  <c r="P21" i="11"/>
  <c r="N23" i="11"/>
  <c r="N24" i="11"/>
  <c r="P23" i="11"/>
  <c r="N25" i="11"/>
  <c r="N26" i="11"/>
  <c r="P25" i="11"/>
  <c r="N27" i="11"/>
  <c r="N28" i="11"/>
  <c r="N29" i="11"/>
  <c r="N30" i="11"/>
  <c r="N31" i="11"/>
  <c r="N32" i="11"/>
  <c r="N33" i="11"/>
  <c r="N34" i="11"/>
  <c r="N35" i="11"/>
  <c r="N11" i="11"/>
  <c r="B28" i="11"/>
  <c r="B29" i="11"/>
  <c r="B30" i="11"/>
  <c r="B31" i="11"/>
  <c r="B32" i="11"/>
  <c r="B33" i="11"/>
  <c r="B34" i="11"/>
  <c r="B35" i="11"/>
  <c r="B20" i="11"/>
  <c r="B21" i="11"/>
  <c r="E5" i="11"/>
  <c r="F5" i="11"/>
  <c r="G5" i="11"/>
  <c r="H5" i="11"/>
  <c r="I5" i="11"/>
  <c r="J5" i="11"/>
  <c r="K5" i="11"/>
  <c r="L5" i="11"/>
  <c r="M5" i="11"/>
  <c r="D5" i="11"/>
  <c r="Z22" i="1"/>
  <c r="Z23" i="1"/>
  <c r="Z24" i="1"/>
  <c r="Z21" i="1"/>
  <c r="V4" i="22" a="1"/>
  <c r="AD4" i="22" a="1"/>
  <c r="Z7" i="17" a="1"/>
  <c r="F7" i="17" a="1"/>
  <c r="CP4" i="22" a="1"/>
  <c r="AH7" i="17" a="1"/>
  <c r="BZ4" i="22" a="1"/>
  <c r="V7" i="17" a="1"/>
  <c r="BJ4" i="22" a="1"/>
  <c r="BB4" i="22" a="1"/>
  <c r="BN4" i="22" a="1"/>
  <c r="CH4" i="22" a="1"/>
  <c r="BR4" i="22" a="1"/>
  <c r="AH4" i="22" a="1"/>
  <c r="J4" i="22" a="1"/>
  <c r="AL4" i="22" a="1"/>
  <c r="N7" i="17" a="1"/>
  <c r="B7" i="17" a="1"/>
  <c r="AX4" i="22" a="1"/>
  <c r="R4" i="22" a="1"/>
  <c r="AL7" i="17" a="1"/>
  <c r="CL4" i="22" a="1"/>
  <c r="R7" i="17" a="1"/>
  <c r="N4" i="22" a="1"/>
  <c r="BV4" i="22" a="1"/>
  <c r="J7" i="17" a="1"/>
  <c r="F4" i="22" a="1"/>
  <c r="AP4" i="22" a="1"/>
  <c r="BF4" i="22" a="1"/>
  <c r="B4" i="22" a="1"/>
  <c r="Z4" i="22" a="1"/>
  <c r="AT4" i="22" a="1"/>
  <c r="CD4" i="22" a="1"/>
  <c r="AD7" i="17" a="1"/>
  <c r="CT4" i="22" a="1"/>
  <c r="H18" i="17" l="1"/>
  <c r="F7" i="17"/>
  <c r="H46" i="17"/>
  <c r="H49" i="17"/>
  <c r="H50" i="17"/>
  <c r="H26" i="17"/>
  <c r="H32" i="17"/>
  <c r="H41" i="17"/>
  <c r="H27" i="17"/>
  <c r="H35" i="17"/>
  <c r="H31" i="17"/>
  <c r="H20" i="17"/>
  <c r="H34" i="17"/>
  <c r="H29" i="17"/>
  <c r="H37" i="17"/>
  <c r="H23" i="17"/>
  <c r="H10" i="17"/>
  <c r="H24" i="17"/>
  <c r="H12" i="17"/>
  <c r="H38" i="17"/>
  <c r="H9" i="17"/>
  <c r="H14" i="17"/>
  <c r="H19" i="17"/>
  <c r="H25" i="17"/>
  <c r="H39" i="17"/>
  <c r="H21" i="17"/>
  <c r="H47" i="17"/>
  <c r="H30" i="17"/>
  <c r="H48" i="17"/>
  <c r="H36" i="17"/>
  <c r="H54" i="17"/>
  <c r="H13" i="17"/>
  <c r="H40" i="17"/>
  <c r="H51" i="17"/>
  <c r="H53" i="17"/>
  <c r="H42" i="17"/>
  <c r="H44" i="17"/>
  <c r="H16" i="17"/>
  <c r="H33" i="17"/>
  <c r="H17" i="17"/>
  <c r="H15" i="17"/>
  <c r="H43" i="17"/>
  <c r="H45" i="17"/>
  <c r="H28" i="17"/>
  <c r="H52" i="17"/>
  <c r="H55" i="17"/>
  <c r="H56" i="17"/>
  <c r="H22" i="17"/>
  <c r="H11" i="17"/>
  <c r="AN7" i="22"/>
  <c r="AN10" i="22"/>
  <c r="AN17" i="22"/>
  <c r="AN13" i="22"/>
  <c r="AN22" i="22"/>
  <c r="AN47" i="22"/>
  <c r="AN28" i="22"/>
  <c r="AN25" i="22"/>
  <c r="AN29" i="22"/>
  <c r="AN35" i="22"/>
  <c r="AN31" i="22"/>
  <c r="AN53" i="22"/>
  <c r="AN45" i="22"/>
  <c r="AN16" i="22"/>
  <c r="AN18" i="22"/>
  <c r="AN19" i="22"/>
  <c r="AN48" i="22"/>
  <c r="AN46" i="22"/>
  <c r="AN50" i="22"/>
  <c r="AN49" i="22"/>
  <c r="AN51" i="22"/>
  <c r="AN20" i="22"/>
  <c r="AN37" i="22"/>
  <c r="AN52" i="22"/>
  <c r="AN15" i="22"/>
  <c r="AN23" i="22"/>
  <c r="AL4" i="22"/>
  <c r="AN30" i="22"/>
  <c r="AN34" i="22"/>
  <c r="AN26" i="22"/>
  <c r="AN27" i="22"/>
  <c r="AN32" i="22"/>
  <c r="AN33" i="22"/>
  <c r="AN36" i="22"/>
  <c r="AN44" i="22"/>
  <c r="AN14" i="22"/>
  <c r="AN42" i="22"/>
  <c r="AN21" i="22"/>
  <c r="AN43" i="22"/>
  <c r="AN11" i="22"/>
  <c r="AN24" i="22"/>
  <c r="AN6" i="22"/>
  <c r="AN38" i="22"/>
  <c r="AN39" i="22"/>
  <c r="AN8" i="22"/>
  <c r="AN40" i="22"/>
  <c r="AN9" i="22"/>
  <c r="AN41" i="22"/>
  <c r="AN12" i="22"/>
  <c r="T37" i="17"/>
  <c r="T45" i="17"/>
  <c r="T38" i="17"/>
  <c r="T17" i="17"/>
  <c r="T41" i="17"/>
  <c r="T50" i="17"/>
  <c r="T12" i="17"/>
  <c r="T20" i="17"/>
  <c r="T47" i="17"/>
  <c r="T21" i="17"/>
  <c r="T49" i="17"/>
  <c r="T22" i="17"/>
  <c r="T51" i="17"/>
  <c r="T56" i="17"/>
  <c r="T52" i="17"/>
  <c r="T24" i="17"/>
  <c r="T44" i="17"/>
  <c r="T28" i="17"/>
  <c r="T13" i="17"/>
  <c r="T16" i="17"/>
  <c r="T26" i="17"/>
  <c r="T9" i="17"/>
  <c r="R7" i="17"/>
  <c r="T27" i="17"/>
  <c r="T42" i="17"/>
  <c r="T31" i="17"/>
  <c r="T48" i="17"/>
  <c r="T34" i="17"/>
  <c r="T39" i="17"/>
  <c r="T36" i="17"/>
  <c r="T43" i="17"/>
  <c r="T29" i="17"/>
  <c r="T32" i="17"/>
  <c r="T33" i="17"/>
  <c r="T10" i="17"/>
  <c r="T55" i="17"/>
  <c r="T35" i="17"/>
  <c r="T40" i="17"/>
  <c r="T18" i="17"/>
  <c r="T46" i="17"/>
  <c r="T11" i="17"/>
  <c r="T14" i="17"/>
  <c r="T53" i="17"/>
  <c r="T23" i="17"/>
  <c r="T30" i="17"/>
  <c r="T54" i="17"/>
  <c r="T19" i="17"/>
  <c r="T25" i="17"/>
  <c r="T15" i="17"/>
  <c r="L8" i="22"/>
  <c r="L12" i="22"/>
  <c r="L13" i="22"/>
  <c r="L18" i="22"/>
  <c r="L30" i="22"/>
  <c r="L21" i="22"/>
  <c r="L42" i="22"/>
  <c r="L26" i="22"/>
  <c r="L27" i="22"/>
  <c r="L33" i="22"/>
  <c r="L36" i="22"/>
  <c r="L31" i="22"/>
  <c r="L9" i="22"/>
  <c r="L32" i="22"/>
  <c r="L41" i="22"/>
  <c r="L38" i="22"/>
  <c r="L44" i="22"/>
  <c r="L43" i="22"/>
  <c r="L15" i="22"/>
  <c r="L45" i="22"/>
  <c r="L17" i="22"/>
  <c r="L48" i="22"/>
  <c r="L49" i="22"/>
  <c r="L50" i="22"/>
  <c r="L19" i="22"/>
  <c r="L51" i="22"/>
  <c r="L24" i="22"/>
  <c r="L25" i="22"/>
  <c r="L35" i="22"/>
  <c r="L47" i="22"/>
  <c r="L23" i="22"/>
  <c r="L53" i="22"/>
  <c r="L22" i="22"/>
  <c r="L7" i="22"/>
  <c r="L39" i="22"/>
  <c r="L40" i="22"/>
  <c r="L20" i="22"/>
  <c r="J4" i="22"/>
  <c r="L16" i="22"/>
  <c r="L52" i="22"/>
  <c r="L46" i="22"/>
  <c r="L14" i="22"/>
  <c r="L28" i="22"/>
  <c r="L11" i="22"/>
  <c r="L34" i="22"/>
  <c r="L37" i="22"/>
  <c r="L6" i="22"/>
  <c r="L10" i="22"/>
  <c r="L29" i="22"/>
  <c r="AJ43" i="22"/>
  <c r="AJ50" i="22"/>
  <c r="AJ51" i="22"/>
  <c r="AJ27" i="22"/>
  <c r="AJ53" i="22"/>
  <c r="AJ7" i="22"/>
  <c r="AJ6" i="22"/>
  <c r="AJ39" i="22"/>
  <c r="AJ16" i="22"/>
  <c r="AJ40" i="22"/>
  <c r="AJ28" i="22"/>
  <c r="AJ45" i="22"/>
  <c r="AJ14" i="22"/>
  <c r="AJ46" i="22"/>
  <c r="AJ15" i="22"/>
  <c r="AJ47" i="22"/>
  <c r="AJ49" i="22"/>
  <c r="AJ19" i="22"/>
  <c r="AJ20" i="22"/>
  <c r="AJ52" i="22"/>
  <c r="AJ21" i="22"/>
  <c r="AJ25" i="22"/>
  <c r="AJ26" i="22"/>
  <c r="AJ33" i="22"/>
  <c r="AJ31" i="22"/>
  <c r="AJ11" i="22"/>
  <c r="AJ12" i="22"/>
  <c r="AJ22" i="22"/>
  <c r="AJ44" i="22"/>
  <c r="AJ13" i="22"/>
  <c r="AJ17" i="22"/>
  <c r="AJ23" i="22"/>
  <c r="AJ24" i="22"/>
  <c r="AJ18" i="22"/>
  <c r="AJ29" i="22"/>
  <c r="AJ32" i="22"/>
  <c r="AJ10" i="22"/>
  <c r="AJ48" i="22"/>
  <c r="AJ38" i="22"/>
  <c r="AJ42" i="22"/>
  <c r="AJ30" i="22"/>
  <c r="AJ35" i="22"/>
  <c r="AJ36" i="22"/>
  <c r="AJ34" i="22"/>
  <c r="AJ37" i="22"/>
  <c r="AJ8" i="22"/>
  <c r="AJ9" i="22"/>
  <c r="AJ41" i="22"/>
  <c r="AH4" i="22"/>
  <c r="CF8" i="22"/>
  <c r="CF23" i="22"/>
  <c r="CF9" i="22"/>
  <c r="CF33" i="22"/>
  <c r="CF41" i="22"/>
  <c r="CF20" i="22"/>
  <c r="CF42" i="22"/>
  <c r="CF36" i="22"/>
  <c r="CF12" i="22"/>
  <c r="CD4" i="22"/>
  <c r="CF13" i="22"/>
  <c r="CF29" i="22"/>
  <c r="CF15" i="22"/>
  <c r="CF52" i="22"/>
  <c r="CF17" i="22"/>
  <c r="CF24" i="22"/>
  <c r="CF25" i="22"/>
  <c r="CF27" i="22"/>
  <c r="CF32" i="22"/>
  <c r="CF6" i="22"/>
  <c r="CF38" i="22"/>
  <c r="CF40" i="22"/>
  <c r="CF10" i="22"/>
  <c r="CF44" i="22"/>
  <c r="CF45" i="22"/>
  <c r="CF14" i="22"/>
  <c r="CF46" i="22"/>
  <c r="CF47" i="22"/>
  <c r="CF16" i="22"/>
  <c r="CF48" i="22"/>
  <c r="CF19" i="22"/>
  <c r="CF51" i="22"/>
  <c r="CF30" i="22"/>
  <c r="CF7" i="22"/>
  <c r="CF49" i="22"/>
  <c r="CF18" i="22"/>
  <c r="CF50" i="22"/>
  <c r="CF31" i="22"/>
  <c r="CF26" i="22"/>
  <c r="CF39" i="22"/>
  <c r="CF28" i="22"/>
  <c r="CF34" i="22"/>
  <c r="CF22" i="22"/>
  <c r="CF11" i="22"/>
  <c r="CF21" i="22"/>
  <c r="CF37" i="22"/>
  <c r="CF35" i="22"/>
  <c r="CF53" i="22"/>
  <c r="CF43" i="22"/>
  <c r="AN46" i="17"/>
  <c r="L45" i="1" s="1"/>
  <c r="M46" i="23" s="1"/>
  <c r="AN21" i="17"/>
  <c r="L20" i="1" s="1"/>
  <c r="M21" i="23" s="1"/>
  <c r="AN30" i="17"/>
  <c r="L29" i="1" s="1"/>
  <c r="M30" i="23" s="1"/>
  <c r="AN37" i="17"/>
  <c r="L36" i="1" s="1"/>
  <c r="M37" i="23" s="1"/>
  <c r="AN13" i="17"/>
  <c r="L12" i="1" s="1"/>
  <c r="M13" i="23" s="1"/>
  <c r="AN52" i="17"/>
  <c r="L51" i="1" s="1"/>
  <c r="M52" i="23" s="1"/>
  <c r="AL7" i="17"/>
  <c r="AN27" i="17"/>
  <c r="L26" i="1" s="1"/>
  <c r="M27" i="23" s="1"/>
  <c r="AN36" i="17"/>
  <c r="L35" i="1" s="1"/>
  <c r="M36" i="23" s="1"/>
  <c r="AN44" i="17"/>
  <c r="L43" i="1" s="1"/>
  <c r="M44" i="23" s="1"/>
  <c r="AN25" i="17"/>
  <c r="L24" i="1" s="1"/>
  <c r="M25" i="23" s="1"/>
  <c r="AN20" i="17"/>
  <c r="L19" i="1" s="1"/>
  <c r="M20" i="23" s="1"/>
  <c r="AN55" i="17"/>
  <c r="L54" i="1" s="1"/>
  <c r="M55" i="23" s="1"/>
  <c r="AN35" i="17"/>
  <c r="L34" i="1" s="1"/>
  <c r="M35" i="23" s="1"/>
  <c r="AN43" i="17"/>
  <c r="L42" i="1" s="1"/>
  <c r="M43" i="23" s="1"/>
  <c r="AN18" i="17"/>
  <c r="L17" i="1" s="1"/>
  <c r="M18" i="23" s="1"/>
  <c r="AN51" i="17"/>
  <c r="L50" i="1" s="1"/>
  <c r="M51" i="23" s="1"/>
  <c r="AN23" i="17"/>
  <c r="L22" i="1" s="1"/>
  <c r="M23" i="23" s="1"/>
  <c r="AN42" i="17"/>
  <c r="L41" i="1" s="1"/>
  <c r="M42" i="23" s="1"/>
  <c r="AN22" i="17"/>
  <c r="L21" i="1" s="1"/>
  <c r="M22" i="23" s="1"/>
  <c r="AN33" i="17"/>
  <c r="L32" i="1" s="1"/>
  <c r="M33" i="23" s="1"/>
  <c r="AN9" i="17"/>
  <c r="AN19" i="17"/>
  <c r="L18" i="1" s="1"/>
  <c r="M19" i="23" s="1"/>
  <c r="AN31" i="17"/>
  <c r="L30" i="1" s="1"/>
  <c r="M31" i="23" s="1"/>
  <c r="AN32" i="17"/>
  <c r="L31" i="1" s="1"/>
  <c r="M32" i="23" s="1"/>
  <c r="AN50" i="17"/>
  <c r="L49" i="1" s="1"/>
  <c r="M50" i="23" s="1"/>
  <c r="AN29" i="17"/>
  <c r="L28" i="1" s="1"/>
  <c r="M29" i="23" s="1"/>
  <c r="AN28" i="17"/>
  <c r="L27" i="1" s="1"/>
  <c r="M28" i="23" s="1"/>
  <c r="AN12" i="17"/>
  <c r="L11" i="1" s="1"/>
  <c r="M12" i="23" s="1"/>
  <c r="AN26" i="17"/>
  <c r="L25" i="1" s="1"/>
  <c r="M26" i="23" s="1"/>
  <c r="AN11" i="17"/>
  <c r="L10" i="1" s="1"/>
  <c r="M11" i="23" s="1"/>
  <c r="AN40" i="17"/>
  <c r="L39" i="1" s="1"/>
  <c r="M40" i="23" s="1"/>
  <c r="AN48" i="17"/>
  <c r="L47" i="1" s="1"/>
  <c r="M48" i="23" s="1"/>
  <c r="AN54" i="17"/>
  <c r="L53" i="1" s="1"/>
  <c r="M54" i="23" s="1"/>
  <c r="AN47" i="17"/>
  <c r="L46" i="1" s="1"/>
  <c r="M47" i="23" s="1"/>
  <c r="AN53" i="17"/>
  <c r="L52" i="1" s="1"/>
  <c r="M53" i="23" s="1"/>
  <c r="AN41" i="17"/>
  <c r="L40" i="1" s="1"/>
  <c r="M41" i="23" s="1"/>
  <c r="AN38" i="17"/>
  <c r="L37" i="1" s="1"/>
  <c r="M38" i="23" s="1"/>
  <c r="AN56" i="17"/>
  <c r="L55" i="1" s="1"/>
  <c r="M56" i="23" s="1"/>
  <c r="AN24" i="17"/>
  <c r="L23" i="1" s="1"/>
  <c r="M24" i="23" s="1"/>
  <c r="AN10" i="17"/>
  <c r="L9" i="1" s="1"/>
  <c r="M10" i="23" s="1"/>
  <c r="AN49" i="17"/>
  <c r="L48" i="1" s="1"/>
  <c r="M49" i="23" s="1"/>
  <c r="AN45" i="17"/>
  <c r="L44" i="1" s="1"/>
  <c r="M45" i="23" s="1"/>
  <c r="AN39" i="17"/>
  <c r="L38" i="1" s="1"/>
  <c r="M39" i="23" s="1"/>
  <c r="AN17" i="17"/>
  <c r="L16" i="1" s="1"/>
  <c r="M17" i="23" s="1"/>
  <c r="AN15" i="17"/>
  <c r="L14" i="1" s="1"/>
  <c r="M15" i="23" s="1"/>
  <c r="AN14" i="17"/>
  <c r="L13" i="1" s="1"/>
  <c r="M14" i="23" s="1"/>
  <c r="AN34" i="17"/>
  <c r="L33" i="1" s="1"/>
  <c r="M34" i="23" s="1"/>
  <c r="AN16" i="17"/>
  <c r="L15" i="1" s="1"/>
  <c r="M16" i="23" s="1"/>
  <c r="BT16" i="22"/>
  <c r="BT39" i="22"/>
  <c r="BT19" i="22"/>
  <c r="BT22" i="22"/>
  <c r="BR4" i="22"/>
  <c r="BT38" i="22"/>
  <c r="BT8" i="22"/>
  <c r="BT9" i="22"/>
  <c r="BT28" i="22"/>
  <c r="BT11" i="22"/>
  <c r="BT45" i="22"/>
  <c r="BT44" i="22"/>
  <c r="BT40" i="22"/>
  <c r="BT32" i="22"/>
  <c r="BT36" i="22"/>
  <c r="BT37" i="22"/>
  <c r="BT46" i="22"/>
  <c r="BT23" i="22"/>
  <c r="BT6" i="22"/>
  <c r="BT42" i="22"/>
  <c r="BT41" i="22"/>
  <c r="BT10" i="22"/>
  <c r="BT43" i="22"/>
  <c r="BT14" i="22"/>
  <c r="BT12" i="22"/>
  <c r="BT24" i="22"/>
  <c r="BT48" i="22"/>
  <c r="BT17" i="22"/>
  <c r="BT50" i="22"/>
  <c r="BT51" i="22"/>
  <c r="BT20" i="22"/>
  <c r="BT52" i="22"/>
  <c r="BT21" i="22"/>
  <c r="BT53" i="22"/>
  <c r="BT27" i="22"/>
  <c r="BT29" i="22"/>
  <c r="BT30" i="22"/>
  <c r="BT33" i="22"/>
  <c r="BT35" i="22"/>
  <c r="BT31" i="22"/>
  <c r="BT25" i="22"/>
  <c r="BT49" i="22"/>
  <c r="BT26" i="22"/>
  <c r="BT7" i="22"/>
  <c r="BT15" i="22"/>
  <c r="BT47" i="22"/>
  <c r="BT18" i="22"/>
  <c r="BT34" i="22"/>
  <c r="BT13" i="22"/>
  <c r="T53" i="22"/>
  <c r="T17" i="22"/>
  <c r="T28" i="22"/>
  <c r="T44" i="22"/>
  <c r="T34" i="22"/>
  <c r="T40" i="22"/>
  <c r="T43" i="22"/>
  <c r="T13" i="22"/>
  <c r="T14" i="22"/>
  <c r="T11" i="22"/>
  <c r="T45" i="22"/>
  <c r="T46" i="22"/>
  <c r="T22" i="22"/>
  <c r="T19" i="22"/>
  <c r="T12" i="22"/>
  <c r="T16" i="22"/>
  <c r="T20" i="22"/>
  <c r="T36" i="22"/>
  <c r="T26" i="22"/>
  <c r="T15" i="22"/>
  <c r="T21" i="22"/>
  <c r="T49" i="22"/>
  <c r="T23" i="22"/>
  <c r="T51" i="22"/>
  <c r="T27" i="22"/>
  <c r="T47" i="22"/>
  <c r="T18" i="22"/>
  <c r="T50" i="22"/>
  <c r="T24" i="22"/>
  <c r="T25" i="22"/>
  <c r="T29" i="22"/>
  <c r="T30" i="22"/>
  <c r="T31" i="22"/>
  <c r="T33" i="22"/>
  <c r="T35" i="22"/>
  <c r="T32" i="22"/>
  <c r="T9" i="22"/>
  <c r="T41" i="22"/>
  <c r="T10" i="22"/>
  <c r="T42" i="22"/>
  <c r="T6" i="22"/>
  <c r="T48" i="22"/>
  <c r="T52" i="22"/>
  <c r="R4" i="22"/>
  <c r="T39" i="22"/>
  <c r="T7" i="22"/>
  <c r="T8" i="22"/>
  <c r="T37" i="22"/>
  <c r="T38" i="22"/>
  <c r="AV9" i="22"/>
  <c r="AV20" i="22"/>
  <c r="AT4" i="22"/>
  <c r="AV26" i="22"/>
  <c r="AV48" i="22"/>
  <c r="AV34" i="22"/>
  <c r="AV51" i="22"/>
  <c r="AV35" i="22"/>
  <c r="AV53" i="22"/>
  <c r="AV37" i="22"/>
  <c r="AV24" i="22"/>
  <c r="AV40" i="22"/>
  <c r="AV41" i="22"/>
  <c r="AV10" i="22"/>
  <c r="AV42" i="22"/>
  <c r="AV11" i="22"/>
  <c r="AV12" i="22"/>
  <c r="AV44" i="22"/>
  <c r="AV13" i="22"/>
  <c r="AV45" i="22"/>
  <c r="AV14" i="22"/>
  <c r="AV16" i="22"/>
  <c r="AV17" i="22"/>
  <c r="AV52" i="22"/>
  <c r="AV50" i="22"/>
  <c r="AV6" i="22"/>
  <c r="AV38" i="22"/>
  <c r="AV7" i="22"/>
  <c r="AV39" i="22"/>
  <c r="AV8" i="22"/>
  <c r="AV18" i="22"/>
  <c r="AV43" i="22"/>
  <c r="AV46" i="22"/>
  <c r="AV15" i="22"/>
  <c r="AV47" i="22"/>
  <c r="AV49" i="22"/>
  <c r="AV27" i="22"/>
  <c r="AV31" i="22"/>
  <c r="AV33" i="22"/>
  <c r="AV22" i="22"/>
  <c r="AV23" i="22"/>
  <c r="AV28" i="22"/>
  <c r="AV30" i="22"/>
  <c r="AV19" i="22"/>
  <c r="AV29" i="22"/>
  <c r="AV21" i="22"/>
  <c r="AV32" i="22"/>
  <c r="AV36" i="22"/>
  <c r="AV25" i="22"/>
  <c r="CR49" i="22"/>
  <c r="CR22" i="22"/>
  <c r="CR24" i="22"/>
  <c r="CR33" i="22"/>
  <c r="CR8" i="22"/>
  <c r="CR36" i="22"/>
  <c r="CR20" i="22"/>
  <c r="CR12" i="22"/>
  <c r="CR39" i="22"/>
  <c r="CR44" i="22"/>
  <c r="CR45" i="22"/>
  <c r="CR51" i="22"/>
  <c r="CR18" i="22"/>
  <c r="CR50" i="22"/>
  <c r="CR19" i="22"/>
  <c r="CR41" i="22"/>
  <c r="CR40" i="22"/>
  <c r="CR48" i="22"/>
  <c r="CR42" i="22"/>
  <c r="CR7" i="22"/>
  <c r="CR9" i="22"/>
  <c r="CR28" i="22"/>
  <c r="CR23" i="22"/>
  <c r="CR29" i="22"/>
  <c r="CR53" i="22"/>
  <c r="CR34" i="22"/>
  <c r="CR52" i="22"/>
  <c r="CR10" i="22"/>
  <c r="CR16" i="22"/>
  <c r="CR21" i="22"/>
  <c r="CR26" i="22"/>
  <c r="CR30" i="22"/>
  <c r="CR25" i="22"/>
  <c r="CR27" i="22"/>
  <c r="CR31" i="22"/>
  <c r="CR32" i="22"/>
  <c r="CR47" i="22"/>
  <c r="CR46" i="22"/>
  <c r="CR35" i="22"/>
  <c r="CR37" i="22"/>
  <c r="CR6" i="22"/>
  <c r="CR38" i="22"/>
  <c r="CR43" i="22"/>
  <c r="CR14" i="22"/>
  <c r="CR15" i="22"/>
  <c r="CR11" i="22"/>
  <c r="CR13" i="22"/>
  <c r="CP4" i="22"/>
  <c r="CR17" i="22"/>
  <c r="CJ11" i="22"/>
  <c r="CJ12" i="22"/>
  <c r="CJ44" i="22"/>
  <c r="CJ45" i="22"/>
  <c r="CJ15" i="22"/>
  <c r="CJ17" i="22"/>
  <c r="CJ49" i="22"/>
  <c r="CJ23" i="22"/>
  <c r="CJ50" i="22"/>
  <c r="CJ31" i="22"/>
  <c r="CJ18" i="22"/>
  <c r="CJ32" i="22"/>
  <c r="CJ19" i="22"/>
  <c r="CJ34" i="22"/>
  <c r="CJ39" i="22"/>
  <c r="CJ9" i="22"/>
  <c r="CJ28" i="22"/>
  <c r="CJ26" i="22"/>
  <c r="CJ27" i="22"/>
  <c r="CJ29" i="22"/>
  <c r="CJ30" i="22"/>
  <c r="CJ33" i="22"/>
  <c r="CJ35" i="22"/>
  <c r="CJ36" i="22"/>
  <c r="CJ41" i="22"/>
  <c r="CJ10" i="22"/>
  <c r="CJ42" i="22"/>
  <c r="CJ43" i="22"/>
  <c r="CJ16" i="22"/>
  <c r="CJ48" i="22"/>
  <c r="CJ40" i="22"/>
  <c r="CJ7" i="22"/>
  <c r="CJ20" i="22"/>
  <c r="CJ52" i="22"/>
  <c r="CJ25" i="22"/>
  <c r="CJ47" i="22"/>
  <c r="CJ13" i="22"/>
  <c r="CJ53" i="22"/>
  <c r="CJ8" i="22"/>
  <c r="CJ6" i="22"/>
  <c r="CJ38" i="22"/>
  <c r="CJ21" i="22"/>
  <c r="CH4" i="22"/>
  <c r="CJ46" i="22"/>
  <c r="CJ14" i="22"/>
  <c r="CJ37" i="22"/>
  <c r="CJ22" i="22"/>
  <c r="CJ24" i="22"/>
  <c r="CJ51" i="22"/>
  <c r="AB27" i="22"/>
  <c r="AB20" i="22"/>
  <c r="AB7" i="22"/>
  <c r="AB44" i="22"/>
  <c r="AB9" i="22"/>
  <c r="AB14" i="22"/>
  <c r="AB46" i="22"/>
  <c r="AB47" i="22"/>
  <c r="AB35" i="22"/>
  <c r="AB50" i="22"/>
  <c r="AB36" i="22"/>
  <c r="AB37" i="22"/>
  <c r="Z4" i="22"/>
  <c r="AB6" i="22"/>
  <c r="AB39" i="22"/>
  <c r="AB8" i="22"/>
  <c r="AB40" i="22"/>
  <c r="AB41" i="22"/>
  <c r="AB11" i="22"/>
  <c r="AB15" i="22"/>
  <c r="AB16" i="22"/>
  <c r="AB49" i="22"/>
  <c r="AB52" i="22"/>
  <c r="AB18" i="22"/>
  <c r="AB10" i="22"/>
  <c r="AB12" i="22"/>
  <c r="AB22" i="22"/>
  <c r="AB23" i="22"/>
  <c r="AB25" i="22"/>
  <c r="AB32" i="22"/>
  <c r="AB26" i="22"/>
  <c r="AB42" i="22"/>
  <c r="AB28" i="22"/>
  <c r="AB21" i="22"/>
  <c r="AB53" i="22"/>
  <c r="AB24" i="22"/>
  <c r="AB19" i="22"/>
  <c r="AB29" i="22"/>
  <c r="AB51" i="22"/>
  <c r="AB17" i="22"/>
  <c r="AB30" i="22"/>
  <c r="AB31" i="22"/>
  <c r="AB33" i="22"/>
  <c r="AB48" i="22"/>
  <c r="AB34" i="22"/>
  <c r="AB38" i="22"/>
  <c r="AB43" i="22"/>
  <c r="AB13" i="22"/>
  <c r="AB45" i="22"/>
  <c r="BP48" i="22"/>
  <c r="BP17" i="22"/>
  <c r="BP49" i="22"/>
  <c r="BP18" i="22"/>
  <c r="BP51" i="22"/>
  <c r="BP6" i="22"/>
  <c r="BP41" i="22"/>
  <c r="BP26" i="22"/>
  <c r="BP25" i="22"/>
  <c r="BP32" i="22"/>
  <c r="BP15" i="22"/>
  <c r="BP34" i="22"/>
  <c r="BP20" i="22"/>
  <c r="BP10" i="22"/>
  <c r="BP28" i="22"/>
  <c r="BP42" i="22"/>
  <c r="BP29" i="22"/>
  <c r="BP44" i="22"/>
  <c r="BP52" i="22"/>
  <c r="BP14" i="22"/>
  <c r="BP46" i="22"/>
  <c r="BN4" i="22"/>
  <c r="BP16" i="22"/>
  <c r="BP50" i="22"/>
  <c r="BP39" i="22"/>
  <c r="BP7" i="22"/>
  <c r="BP8" i="22"/>
  <c r="BP9" i="22"/>
  <c r="BP40" i="22"/>
  <c r="BP47" i="22"/>
  <c r="BP11" i="22"/>
  <c r="BP19" i="22"/>
  <c r="BP22" i="22"/>
  <c r="BP38" i="22"/>
  <c r="BP24" i="22"/>
  <c r="BP21" i="22"/>
  <c r="BP23" i="22"/>
  <c r="BP30" i="22"/>
  <c r="BP31" i="22"/>
  <c r="BP33" i="22"/>
  <c r="BP35" i="22"/>
  <c r="BP36" i="22"/>
  <c r="BP37" i="22"/>
  <c r="BP13" i="22"/>
  <c r="BP12" i="22"/>
  <c r="BP45" i="22"/>
  <c r="BP43" i="22"/>
  <c r="BP53" i="22"/>
  <c r="BP27" i="22"/>
  <c r="D43" i="22"/>
  <c r="D10" i="22"/>
  <c r="D44" i="22"/>
  <c r="D24" i="22"/>
  <c r="D13" i="22"/>
  <c r="D25" i="22"/>
  <c r="D15" i="22"/>
  <c r="D32" i="22"/>
  <c r="D47" i="22"/>
  <c r="D36" i="22"/>
  <c r="D48" i="22"/>
  <c r="D42" i="22"/>
  <c r="D50" i="22"/>
  <c r="D52" i="22"/>
  <c r="D53" i="22"/>
  <c r="D28" i="22"/>
  <c r="D29" i="22"/>
  <c r="D31" i="22"/>
  <c r="D38" i="22"/>
  <c r="D35" i="22"/>
  <c r="D6" i="22"/>
  <c r="D9" i="22"/>
  <c r="D41" i="22"/>
  <c r="D11" i="22"/>
  <c r="D12" i="22"/>
  <c r="D45" i="22"/>
  <c r="D16" i="22"/>
  <c r="D17" i="22"/>
  <c r="D51" i="22"/>
  <c r="D20" i="22"/>
  <c r="D22" i="22"/>
  <c r="D33" i="22"/>
  <c r="D19" i="22"/>
  <c r="D21" i="22"/>
  <c r="B4" i="22"/>
  <c r="D27" i="22"/>
  <c r="D34" i="22"/>
  <c r="D30" i="22"/>
  <c r="D14" i="22"/>
  <c r="D8" i="22"/>
  <c r="D23" i="22"/>
  <c r="D40" i="22"/>
  <c r="D7" i="22"/>
  <c r="D26" i="22"/>
  <c r="D46" i="22"/>
  <c r="D49" i="22"/>
  <c r="D39" i="22"/>
  <c r="D18" i="22"/>
  <c r="D37" i="22"/>
  <c r="AF22" i="22"/>
  <c r="AF29" i="22"/>
  <c r="AF24" i="22"/>
  <c r="AF25" i="22"/>
  <c r="AF27" i="22"/>
  <c r="AF28" i="22"/>
  <c r="AF32" i="22"/>
  <c r="AF36" i="22"/>
  <c r="AF8" i="22"/>
  <c r="AF39" i="22"/>
  <c r="AF16" i="22"/>
  <c r="AF47" i="22"/>
  <c r="AF48" i="22"/>
  <c r="AF10" i="22"/>
  <c r="AF49" i="22"/>
  <c r="AF51" i="22"/>
  <c r="AF20" i="22"/>
  <c r="AF9" i="22"/>
  <c r="AF17" i="22"/>
  <c r="AF18" i="22"/>
  <c r="AF50" i="22"/>
  <c r="AF52" i="22"/>
  <c r="AF21" i="22"/>
  <c r="AF53" i="22"/>
  <c r="AF23" i="22"/>
  <c r="AF26" i="22"/>
  <c r="AF30" i="22"/>
  <c r="AF33" i="22"/>
  <c r="AF34" i="22"/>
  <c r="AF7" i="22"/>
  <c r="AF41" i="22"/>
  <c r="AF44" i="22"/>
  <c r="AF12" i="22"/>
  <c r="AF40" i="22"/>
  <c r="AF11" i="22"/>
  <c r="AF43" i="22"/>
  <c r="AF14" i="22"/>
  <c r="AF46" i="22"/>
  <c r="AF15" i="22"/>
  <c r="AF38" i="22"/>
  <c r="AF35" i="22"/>
  <c r="AF45" i="22"/>
  <c r="AF6" i="22"/>
  <c r="AD4" i="22"/>
  <c r="AF19" i="22"/>
  <c r="AF13" i="22"/>
  <c r="AF42" i="22"/>
  <c r="AF31" i="22"/>
  <c r="AF37" i="22"/>
  <c r="BH28" i="22"/>
  <c r="BH19" i="22"/>
  <c r="BH9" i="22"/>
  <c r="BH31" i="22"/>
  <c r="BH11" i="22"/>
  <c r="BH14" i="22"/>
  <c r="BH46" i="22"/>
  <c r="BH47" i="22"/>
  <c r="BH49" i="22"/>
  <c r="BH18" i="22"/>
  <c r="BH50" i="22"/>
  <c r="BH51" i="22"/>
  <c r="BH20" i="22"/>
  <c r="BH21" i="22"/>
  <c r="BH53" i="22"/>
  <c r="BH26" i="22"/>
  <c r="BH22" i="22"/>
  <c r="BH29" i="22"/>
  <c r="BH23" i="22"/>
  <c r="BH24" i="22"/>
  <c r="BH32" i="22"/>
  <c r="BH6" i="22"/>
  <c r="BH33" i="22"/>
  <c r="BH38" i="22"/>
  <c r="BH37" i="22"/>
  <c r="BH40" i="22"/>
  <c r="BH35" i="22"/>
  <c r="BH36" i="22"/>
  <c r="BH44" i="22"/>
  <c r="BH7" i="22"/>
  <c r="BH39" i="22"/>
  <c r="BH41" i="22"/>
  <c r="BH8" i="22"/>
  <c r="BH10" i="22"/>
  <c r="BH42" i="22"/>
  <c r="BH12" i="22"/>
  <c r="BH43" i="22"/>
  <c r="BH16" i="22"/>
  <c r="BH48" i="22"/>
  <c r="BH17" i="22"/>
  <c r="BH52" i="22"/>
  <c r="BH25" i="22"/>
  <c r="BH30" i="22"/>
  <c r="BF4" i="22"/>
  <c r="BH34" i="22"/>
  <c r="BH15" i="22"/>
  <c r="BH27" i="22"/>
  <c r="BH45" i="22"/>
  <c r="BH13" i="22"/>
  <c r="BD39" i="22"/>
  <c r="BD35" i="22"/>
  <c r="BD41" i="22"/>
  <c r="BD37" i="22"/>
  <c r="BD10" i="22"/>
  <c r="BD6" i="22"/>
  <c r="BD13" i="22"/>
  <c r="BD18" i="22"/>
  <c r="BD45" i="22"/>
  <c r="BD40" i="22"/>
  <c r="BD47" i="22"/>
  <c r="BD11" i="22"/>
  <c r="BD49" i="22"/>
  <c r="BD43" i="22"/>
  <c r="BD20" i="22"/>
  <c r="BD25" i="22"/>
  <c r="BD26" i="22"/>
  <c r="BD28" i="22"/>
  <c r="BD31" i="22"/>
  <c r="BD15" i="22"/>
  <c r="BD16" i="22"/>
  <c r="BD48" i="22"/>
  <c r="BD17" i="22"/>
  <c r="BD19" i="22"/>
  <c r="BD51" i="22"/>
  <c r="BD21" i="22"/>
  <c r="BD52" i="22"/>
  <c r="BD53" i="22"/>
  <c r="BD22" i="22"/>
  <c r="BD23" i="22"/>
  <c r="BD30" i="22"/>
  <c r="BD32" i="22"/>
  <c r="BD36" i="22"/>
  <c r="BD12" i="22"/>
  <c r="BD9" i="22"/>
  <c r="BD42" i="22"/>
  <c r="BD33" i="22"/>
  <c r="BD24" i="22"/>
  <c r="BD27" i="22"/>
  <c r="BD29" i="22"/>
  <c r="BD34" i="22"/>
  <c r="BD8" i="22"/>
  <c r="BD38" i="22"/>
  <c r="BB4" i="22"/>
  <c r="BD14" i="22"/>
  <c r="BD44" i="22"/>
  <c r="BD7" i="22"/>
  <c r="BD46" i="22"/>
  <c r="BD50" i="22"/>
  <c r="BX36" i="22"/>
  <c r="BX27" i="22"/>
  <c r="BX12" i="22"/>
  <c r="BX49" i="22"/>
  <c r="BX47" i="22"/>
  <c r="BX50" i="22"/>
  <c r="BX13" i="22"/>
  <c r="BX23" i="22"/>
  <c r="BX17" i="22"/>
  <c r="BX28" i="22"/>
  <c r="BX8" i="22"/>
  <c r="BX14" i="22"/>
  <c r="BX46" i="22"/>
  <c r="BX15" i="22"/>
  <c r="BX16" i="22"/>
  <c r="BX48" i="22"/>
  <c r="BX20" i="22"/>
  <c r="BX19" i="22"/>
  <c r="BX51" i="22"/>
  <c r="BX52" i="22"/>
  <c r="BX11" i="22"/>
  <c r="BX22" i="22"/>
  <c r="BX24" i="22"/>
  <c r="BX26" i="22"/>
  <c r="BX31" i="22"/>
  <c r="BX29" i="22"/>
  <c r="BX30" i="22"/>
  <c r="BX34" i="22"/>
  <c r="BX32" i="22"/>
  <c r="BX33" i="22"/>
  <c r="BX38" i="22"/>
  <c r="BX7" i="22"/>
  <c r="BX39" i="22"/>
  <c r="BX44" i="22"/>
  <c r="BV4" i="22"/>
  <c r="BX40" i="22"/>
  <c r="BX25" i="22"/>
  <c r="BX53" i="22"/>
  <c r="BX35" i="22"/>
  <c r="BX37" i="22"/>
  <c r="BX6" i="22"/>
  <c r="BX18" i="22"/>
  <c r="BX9" i="22"/>
  <c r="BX10" i="22"/>
  <c r="BX21" i="22"/>
  <c r="BX41" i="22"/>
  <c r="BX42" i="22"/>
  <c r="BX43" i="22"/>
  <c r="BX45" i="22"/>
  <c r="AR11" i="22"/>
  <c r="AR34" i="22"/>
  <c r="AR13" i="22"/>
  <c r="AR40" i="22"/>
  <c r="AR45" i="22"/>
  <c r="AR35" i="22"/>
  <c r="AR14" i="22"/>
  <c r="AR38" i="22"/>
  <c r="AR46" i="22"/>
  <c r="AR6" i="22"/>
  <c r="AR15" i="22"/>
  <c r="AR8" i="22"/>
  <c r="AR16" i="22"/>
  <c r="AR44" i="22"/>
  <c r="AR17" i="22"/>
  <c r="AR18" i="22"/>
  <c r="AR20" i="22"/>
  <c r="AR21" i="22"/>
  <c r="AR24" i="22"/>
  <c r="AR25" i="22"/>
  <c r="AR36" i="22"/>
  <c r="AR27" i="22"/>
  <c r="AR9" i="22"/>
  <c r="AR29" i="22"/>
  <c r="AR41" i="22"/>
  <c r="AR30" i="22"/>
  <c r="AR42" i="22"/>
  <c r="AR43" i="22"/>
  <c r="AR47" i="22"/>
  <c r="AR48" i="22"/>
  <c r="AR49" i="22"/>
  <c r="AR50" i="22"/>
  <c r="AR19" i="22"/>
  <c r="AR51" i="22"/>
  <c r="AR52" i="22"/>
  <c r="AR53" i="22"/>
  <c r="AR22" i="22"/>
  <c r="AR23" i="22"/>
  <c r="AR28" i="22"/>
  <c r="AR31" i="22"/>
  <c r="AR12" i="22"/>
  <c r="AR7" i="22"/>
  <c r="AR33" i="22"/>
  <c r="AR26" i="22"/>
  <c r="AP4" i="22"/>
  <c r="AR32" i="22"/>
  <c r="AR37" i="22"/>
  <c r="AR10" i="22"/>
  <c r="AR39" i="22"/>
  <c r="H41" i="22"/>
  <c r="H52" i="22"/>
  <c r="H28" i="22"/>
  <c r="H24" i="22"/>
  <c r="H35" i="22"/>
  <c r="H27" i="22"/>
  <c r="H37" i="22"/>
  <c r="H45" i="22"/>
  <c r="H38" i="22"/>
  <c r="H13" i="22"/>
  <c r="H19" i="22"/>
  <c r="H22" i="22"/>
  <c r="H23" i="22"/>
  <c r="H25" i="22"/>
  <c r="H26" i="22"/>
  <c r="H30" i="22"/>
  <c r="H10" i="22"/>
  <c r="H31" i="22"/>
  <c r="H11" i="22"/>
  <c r="H34" i="22"/>
  <c r="H29" i="22"/>
  <c r="H36" i="22"/>
  <c r="H33" i="22"/>
  <c r="H6" i="22"/>
  <c r="H7" i="22"/>
  <c r="H39" i="22"/>
  <c r="H9" i="22"/>
  <c r="H14" i="22"/>
  <c r="H47" i="22"/>
  <c r="F4" i="22"/>
  <c r="H46" i="22"/>
  <c r="H15" i="22"/>
  <c r="H16" i="22"/>
  <c r="H48" i="22"/>
  <c r="H12" i="22"/>
  <c r="H20" i="22"/>
  <c r="H21" i="22"/>
  <c r="H49" i="22"/>
  <c r="H53" i="22"/>
  <c r="H43" i="22"/>
  <c r="H42" i="22"/>
  <c r="H51" i="22"/>
  <c r="H44" i="22"/>
  <c r="H40" i="22"/>
  <c r="H8" i="22"/>
  <c r="H32" i="22"/>
  <c r="H18" i="22"/>
  <c r="H50" i="22"/>
  <c r="H17" i="22"/>
  <c r="BL51" i="22"/>
  <c r="BL52" i="22"/>
  <c r="BL25" i="22"/>
  <c r="BL28" i="22"/>
  <c r="BL29" i="22"/>
  <c r="BL32" i="22"/>
  <c r="BL36" i="22"/>
  <c r="BL26" i="22"/>
  <c r="BL41" i="22"/>
  <c r="BL11" i="22"/>
  <c r="BL46" i="22"/>
  <c r="BL35" i="22"/>
  <c r="BL15" i="22"/>
  <c r="BL37" i="22"/>
  <c r="BL16" i="22"/>
  <c r="BL40" i="22"/>
  <c r="BL49" i="22"/>
  <c r="BL53" i="22"/>
  <c r="BL7" i="22"/>
  <c r="BL39" i="22"/>
  <c r="BL9" i="22"/>
  <c r="BL10" i="22"/>
  <c r="BL42" i="22"/>
  <c r="BL13" i="22"/>
  <c r="BL45" i="22"/>
  <c r="BL14" i="22"/>
  <c r="BL47" i="22"/>
  <c r="BL48" i="22"/>
  <c r="BL17" i="22"/>
  <c r="BL20" i="22"/>
  <c r="BL27" i="22"/>
  <c r="BL33" i="22"/>
  <c r="BL34" i="22"/>
  <c r="BL18" i="22"/>
  <c r="BL50" i="22"/>
  <c r="BL19" i="22"/>
  <c r="BL31" i="22"/>
  <c r="BL44" i="22"/>
  <c r="BL12" i="22"/>
  <c r="BL23" i="22"/>
  <c r="BL22" i="22"/>
  <c r="BL8" i="22"/>
  <c r="BL38" i="22"/>
  <c r="BL43" i="22"/>
  <c r="BL30" i="22"/>
  <c r="BL6" i="22"/>
  <c r="BJ4" i="22"/>
  <c r="BL21" i="22"/>
  <c r="BL24" i="22"/>
  <c r="L14" i="17"/>
  <c r="L49" i="17"/>
  <c r="L54" i="17"/>
  <c r="L29" i="17"/>
  <c r="J7" i="17"/>
  <c r="L32" i="17"/>
  <c r="L34" i="17"/>
  <c r="L10" i="17"/>
  <c r="L23" i="17"/>
  <c r="L11" i="17"/>
  <c r="L55" i="17"/>
  <c r="L13" i="17"/>
  <c r="L21" i="17"/>
  <c r="L26" i="17"/>
  <c r="L17" i="17"/>
  <c r="L28" i="17"/>
  <c r="L33" i="17"/>
  <c r="L24" i="17"/>
  <c r="L37" i="17"/>
  <c r="L38" i="17"/>
  <c r="L43" i="17"/>
  <c r="L39" i="17"/>
  <c r="L45" i="17"/>
  <c r="L12" i="17"/>
  <c r="L44" i="17"/>
  <c r="L16" i="17"/>
  <c r="L48" i="17"/>
  <c r="L52" i="17"/>
  <c r="L36" i="17"/>
  <c r="L18" i="17"/>
  <c r="L50" i="17"/>
  <c r="L19" i="17"/>
  <c r="L51" i="17"/>
  <c r="L20" i="17"/>
  <c r="L27" i="17"/>
  <c r="L30" i="17"/>
  <c r="L15" i="17"/>
  <c r="L42" i="17"/>
  <c r="L46" i="17"/>
  <c r="L53" i="17"/>
  <c r="L56" i="17"/>
  <c r="L47" i="17"/>
  <c r="L22" i="17"/>
  <c r="L35" i="17"/>
  <c r="L41" i="17"/>
  <c r="L9" i="17"/>
  <c r="L31" i="17"/>
  <c r="L40" i="17"/>
  <c r="L25" i="17"/>
  <c r="X44" i="17"/>
  <c r="X48" i="17"/>
  <c r="V7" i="17"/>
  <c r="X54" i="17"/>
  <c r="X56" i="17"/>
  <c r="X25" i="17"/>
  <c r="X26" i="17"/>
  <c r="X28" i="17"/>
  <c r="X10" i="17"/>
  <c r="X31" i="17"/>
  <c r="X11" i="17"/>
  <c r="X35" i="17"/>
  <c r="X45" i="17"/>
  <c r="X38" i="17"/>
  <c r="X16" i="17"/>
  <c r="X13" i="17"/>
  <c r="X20" i="17"/>
  <c r="X46" i="17"/>
  <c r="X53" i="17"/>
  <c r="X50" i="17"/>
  <c r="X9" i="17"/>
  <c r="X27" i="17"/>
  <c r="X30" i="17"/>
  <c r="X37" i="17"/>
  <c r="X12" i="17"/>
  <c r="X22" i="17"/>
  <c r="X55" i="17"/>
  <c r="X24" i="17"/>
  <c r="X29" i="17"/>
  <c r="X32" i="17"/>
  <c r="X34" i="17"/>
  <c r="X23" i="17"/>
  <c r="X33" i="17"/>
  <c r="X36" i="17"/>
  <c r="X40" i="17"/>
  <c r="X49" i="17"/>
  <c r="X52" i="17"/>
  <c r="X19" i="17"/>
  <c r="X39" i="17"/>
  <c r="X18" i="17"/>
  <c r="X15" i="17"/>
  <c r="X42" i="17"/>
  <c r="X43" i="17"/>
  <c r="X17" i="17"/>
  <c r="X14" i="17"/>
  <c r="X47" i="17"/>
  <c r="X41" i="17"/>
  <c r="X51" i="17"/>
  <c r="X21" i="17"/>
  <c r="AZ41" i="22"/>
  <c r="AZ33" i="22"/>
  <c r="AZ18" i="22"/>
  <c r="AZ43" i="22"/>
  <c r="AZ22" i="22"/>
  <c r="AZ53" i="22"/>
  <c r="AZ29" i="22"/>
  <c r="AZ17" i="22"/>
  <c r="AZ34" i="22"/>
  <c r="AZ25" i="22"/>
  <c r="AZ37" i="22"/>
  <c r="AZ24" i="22"/>
  <c r="AZ26" i="22"/>
  <c r="AZ27" i="22"/>
  <c r="AZ28" i="22"/>
  <c r="AZ36" i="22"/>
  <c r="AZ38" i="22"/>
  <c r="AZ8" i="22"/>
  <c r="AZ40" i="22"/>
  <c r="AZ42" i="22"/>
  <c r="AZ9" i="22"/>
  <c r="AZ32" i="22"/>
  <c r="AZ44" i="22"/>
  <c r="AZ49" i="22"/>
  <c r="AZ16" i="22"/>
  <c r="AZ48" i="22"/>
  <c r="AZ50" i="22"/>
  <c r="AZ19" i="22"/>
  <c r="AZ51" i="22"/>
  <c r="AZ23" i="22"/>
  <c r="AZ6" i="22"/>
  <c r="AZ10" i="22"/>
  <c r="AZ12" i="22"/>
  <c r="AZ35" i="22"/>
  <c r="AZ31" i="22"/>
  <c r="AZ46" i="22"/>
  <c r="AZ47" i="22"/>
  <c r="AZ15" i="22"/>
  <c r="AZ14" i="22"/>
  <c r="AZ20" i="22"/>
  <c r="AZ13" i="22"/>
  <c r="AX4" i="22"/>
  <c r="AZ7" i="22"/>
  <c r="AZ45" i="22"/>
  <c r="AZ11" i="22"/>
  <c r="AZ30" i="22"/>
  <c r="AZ39" i="22"/>
  <c r="AZ52" i="22"/>
  <c r="AZ21" i="22"/>
  <c r="CB14" i="22"/>
  <c r="CB16" i="22"/>
  <c r="CB15" i="22"/>
  <c r="CB30" i="22"/>
  <c r="CB47" i="22"/>
  <c r="CB6" i="22"/>
  <c r="CB17" i="22"/>
  <c r="CB25" i="22"/>
  <c r="CB49" i="22"/>
  <c r="CB9" i="22"/>
  <c r="CB51" i="22"/>
  <c r="CB10" i="22"/>
  <c r="CB50" i="22"/>
  <c r="CB28" i="22"/>
  <c r="CB21" i="22"/>
  <c r="CB24" i="22"/>
  <c r="CB29" i="22"/>
  <c r="CB35" i="22"/>
  <c r="CB36" i="22"/>
  <c r="CB39" i="22"/>
  <c r="CB11" i="22"/>
  <c r="CB42" i="22"/>
  <c r="CB43" i="22"/>
  <c r="CB44" i="22"/>
  <c r="CB41" i="22"/>
  <c r="CB27" i="22"/>
  <c r="CB48" i="22"/>
  <c r="CB7" i="22"/>
  <c r="CB26" i="22"/>
  <c r="CB12" i="22"/>
  <c r="CB34" i="22"/>
  <c r="CB38" i="22"/>
  <c r="CB8" i="22"/>
  <c r="CB45" i="22"/>
  <c r="CB19" i="22"/>
  <c r="CB40" i="22"/>
  <c r="CB52" i="22"/>
  <c r="CB13" i="22"/>
  <c r="CB46" i="22"/>
  <c r="CB32" i="22"/>
  <c r="CB18" i="22"/>
  <c r="CB20" i="22"/>
  <c r="CB53" i="22"/>
  <c r="BZ4" i="22"/>
  <c r="CB22" i="22"/>
  <c r="CB23" i="22"/>
  <c r="CB31" i="22"/>
  <c r="CB33" i="22"/>
  <c r="CB37" i="22"/>
  <c r="AB20" i="17"/>
  <c r="AB50" i="17"/>
  <c r="Z7" i="17"/>
  <c r="AB16" i="17"/>
  <c r="AB15" i="17"/>
  <c r="AB46" i="17"/>
  <c r="AB45" i="17"/>
  <c r="AB25" i="17"/>
  <c r="AB44" i="17"/>
  <c r="AB24" i="17"/>
  <c r="AB42" i="17"/>
  <c r="AB23" i="17"/>
  <c r="AB34" i="17"/>
  <c r="AB54" i="17"/>
  <c r="AB31" i="17"/>
  <c r="AB18" i="17"/>
  <c r="AB37" i="17"/>
  <c r="AB48" i="17"/>
  <c r="AB35" i="17"/>
  <c r="AB12" i="17"/>
  <c r="AB43" i="17"/>
  <c r="AB9" i="17"/>
  <c r="AB53" i="17"/>
  <c r="AB21" i="17"/>
  <c r="AB56" i="17"/>
  <c r="AB55" i="17"/>
  <c r="AB28" i="17"/>
  <c r="AB22" i="17"/>
  <c r="AB52" i="17"/>
  <c r="AB19" i="17"/>
  <c r="AB17" i="17"/>
  <c r="AB47" i="17"/>
  <c r="AB14" i="17"/>
  <c r="AB30" i="17"/>
  <c r="AB26" i="17"/>
  <c r="AB11" i="17"/>
  <c r="AB40" i="17"/>
  <c r="AB51" i="17"/>
  <c r="AB49" i="17"/>
  <c r="AB38" i="17"/>
  <c r="AB41" i="17"/>
  <c r="AB33" i="17"/>
  <c r="AB39" i="17"/>
  <c r="AB36" i="17"/>
  <c r="AB32" i="17"/>
  <c r="AB29" i="17"/>
  <c r="AB27" i="17"/>
  <c r="AB13" i="17"/>
  <c r="AB10" i="17"/>
  <c r="CV45" i="22"/>
  <c r="CV26" i="22"/>
  <c r="CV49" i="22"/>
  <c r="CV47" i="22"/>
  <c r="CV52" i="22"/>
  <c r="CV23" i="22"/>
  <c r="CV32" i="22"/>
  <c r="CV34" i="22"/>
  <c r="CV7" i="22"/>
  <c r="CV35" i="22"/>
  <c r="CV42" i="22"/>
  <c r="CV38" i="22"/>
  <c r="CV12" i="22"/>
  <c r="CV6" i="22"/>
  <c r="CV44" i="22"/>
  <c r="CV8" i="22"/>
  <c r="CV13" i="22"/>
  <c r="CV9" i="22"/>
  <c r="CV14" i="22"/>
  <c r="CV11" i="22"/>
  <c r="CV16" i="22"/>
  <c r="CV48" i="22"/>
  <c r="CV17" i="22"/>
  <c r="CV18" i="22"/>
  <c r="CV50" i="22"/>
  <c r="CV21" i="22"/>
  <c r="CV53" i="22"/>
  <c r="CT4" i="22"/>
  <c r="CV30" i="22"/>
  <c r="CV31" i="22"/>
  <c r="CV36" i="22"/>
  <c r="CV15" i="22"/>
  <c r="CV40" i="22"/>
  <c r="CV41" i="22"/>
  <c r="CV24" i="22"/>
  <c r="CV37" i="22"/>
  <c r="CV25" i="22"/>
  <c r="CV27" i="22"/>
  <c r="CV43" i="22"/>
  <c r="CV28" i="22"/>
  <c r="CV33" i="22"/>
  <c r="CV39" i="22"/>
  <c r="CV10" i="22"/>
  <c r="CV19" i="22"/>
  <c r="CV46" i="22"/>
  <c r="CV29" i="22"/>
  <c r="CV51" i="22"/>
  <c r="CV20" i="22"/>
  <c r="CV22" i="22"/>
  <c r="D45" i="17"/>
  <c r="D54" i="17"/>
  <c r="D48" i="17"/>
  <c r="D39" i="17"/>
  <c r="D21" i="17"/>
  <c r="D41" i="17"/>
  <c r="D33" i="17"/>
  <c r="D26" i="17"/>
  <c r="D55" i="17"/>
  <c r="D51" i="17"/>
  <c r="D50" i="17"/>
  <c r="D28" i="17"/>
  <c r="D18" i="17"/>
  <c r="D10" i="17"/>
  <c r="D49" i="17"/>
  <c r="D25" i="17"/>
  <c r="D42" i="17"/>
  <c r="D11" i="17"/>
  <c r="D30" i="17"/>
  <c r="D14" i="17"/>
  <c r="D12" i="17"/>
  <c r="D47" i="17"/>
  <c r="D23" i="17"/>
  <c r="D53" i="17"/>
  <c r="D27" i="17"/>
  <c r="D36" i="17"/>
  <c r="D17" i="17"/>
  <c r="D13" i="17"/>
  <c r="D38" i="17"/>
  <c r="D52" i="17"/>
  <c r="D15" i="17"/>
  <c r="B7" i="17"/>
  <c r="D46" i="17"/>
  <c r="D20" i="17"/>
  <c r="D44" i="17"/>
  <c r="D34" i="17"/>
  <c r="D35" i="17"/>
  <c r="D56" i="17"/>
  <c r="D43" i="17"/>
  <c r="D16" i="17"/>
  <c r="D32" i="17"/>
  <c r="D40" i="17"/>
  <c r="D9" i="17"/>
  <c r="D19" i="17"/>
  <c r="D24" i="17"/>
  <c r="D22" i="17"/>
  <c r="D31" i="17"/>
  <c r="D29" i="17"/>
  <c r="D37" i="17"/>
  <c r="AF18" i="17"/>
  <c r="AF40" i="17"/>
  <c r="AF17" i="17"/>
  <c r="AF38" i="17"/>
  <c r="AF16" i="17"/>
  <c r="AF36" i="17"/>
  <c r="AF32" i="17"/>
  <c r="AF33" i="17"/>
  <c r="AF29" i="17"/>
  <c r="AF30" i="17"/>
  <c r="AF53" i="17"/>
  <c r="AF28" i="17"/>
  <c r="AD7" i="17"/>
  <c r="AF21" i="17"/>
  <c r="AF27" i="17"/>
  <c r="AF20" i="17"/>
  <c r="AF50" i="17"/>
  <c r="AF48" i="17"/>
  <c r="AF9" i="17"/>
  <c r="AF31" i="17"/>
  <c r="AF52" i="17"/>
  <c r="AF25" i="17"/>
  <c r="AF13" i="17"/>
  <c r="AF56" i="17"/>
  <c r="AF44" i="17"/>
  <c r="AF55" i="17"/>
  <c r="AF11" i="17"/>
  <c r="AF22" i="17"/>
  <c r="AF10" i="17"/>
  <c r="AF51" i="17"/>
  <c r="AF41" i="17"/>
  <c r="AF42" i="17"/>
  <c r="AF43" i="17"/>
  <c r="AF34" i="17"/>
  <c r="AF23" i="17"/>
  <c r="AF19" i="17"/>
  <c r="AF24" i="17"/>
  <c r="AF54" i="17"/>
  <c r="AF46" i="17"/>
  <c r="AF14" i="17"/>
  <c r="AF45" i="17"/>
  <c r="AF12" i="17"/>
  <c r="AF47" i="17"/>
  <c r="AF49" i="17"/>
  <c r="AF15" i="17"/>
  <c r="AF39" i="17"/>
  <c r="AF37" i="17"/>
  <c r="AF35" i="17"/>
  <c r="AF26" i="17"/>
  <c r="P11" i="17"/>
  <c r="P43" i="17"/>
  <c r="P24" i="17"/>
  <c r="P28" i="17"/>
  <c r="P29" i="17"/>
  <c r="P33" i="17"/>
  <c r="P44" i="17"/>
  <c r="P41" i="17"/>
  <c r="P53" i="17"/>
  <c r="P42" i="17"/>
  <c r="P55" i="17"/>
  <c r="P14" i="17"/>
  <c r="P35" i="17"/>
  <c r="P15" i="17"/>
  <c r="P45" i="17"/>
  <c r="P17" i="17"/>
  <c r="P30" i="17"/>
  <c r="P18" i="17"/>
  <c r="P38" i="17"/>
  <c r="P20" i="17"/>
  <c r="P52" i="17"/>
  <c r="N7" i="17"/>
  <c r="P25" i="17"/>
  <c r="P34" i="17"/>
  <c r="P39" i="17"/>
  <c r="P21" i="17"/>
  <c r="P23" i="17"/>
  <c r="P56" i="17"/>
  <c r="P36" i="17"/>
  <c r="P26" i="17"/>
  <c r="P31" i="17"/>
  <c r="P40" i="17"/>
  <c r="P10" i="17"/>
  <c r="P47" i="17"/>
  <c r="P49" i="17"/>
  <c r="P12" i="17"/>
  <c r="P46" i="17"/>
  <c r="P16" i="17"/>
  <c r="P48" i="17"/>
  <c r="P27" i="17"/>
  <c r="P13" i="17"/>
  <c r="P50" i="17"/>
  <c r="P19" i="17"/>
  <c r="P51" i="17"/>
  <c r="P22" i="17"/>
  <c r="P54" i="17"/>
  <c r="P37" i="17"/>
  <c r="P32" i="17"/>
  <c r="P9" i="17"/>
  <c r="AJ19" i="17"/>
  <c r="AJ10" i="17"/>
  <c r="AJ50" i="17"/>
  <c r="AJ33" i="17"/>
  <c r="AJ18" i="17"/>
  <c r="AJ29" i="17"/>
  <c r="AJ47" i="17"/>
  <c r="AJ39" i="17"/>
  <c r="AJ15" i="17"/>
  <c r="AJ31" i="17"/>
  <c r="AH7" i="17"/>
  <c r="AJ46" i="17"/>
  <c r="AJ28" i="17"/>
  <c r="AJ45" i="17"/>
  <c r="AJ44" i="17"/>
  <c r="AJ42" i="17"/>
  <c r="AJ38" i="17"/>
  <c r="AJ36" i="17"/>
  <c r="AJ35" i="17"/>
  <c r="AJ20" i="17"/>
  <c r="AJ9" i="17"/>
  <c r="AJ24" i="17"/>
  <c r="AJ14" i="17"/>
  <c r="AJ55" i="17"/>
  <c r="AJ11" i="17"/>
  <c r="AJ22" i="17"/>
  <c r="AJ27" i="17"/>
  <c r="AJ52" i="17"/>
  <c r="AJ48" i="17"/>
  <c r="AJ51" i="17"/>
  <c r="AJ13" i="17"/>
  <c r="AJ21" i="17"/>
  <c r="AJ16" i="17"/>
  <c r="AJ43" i="17"/>
  <c r="AJ41" i="17"/>
  <c r="AJ37" i="17"/>
  <c r="AJ34" i="17"/>
  <c r="AJ56" i="17"/>
  <c r="AJ12" i="17"/>
  <c r="AJ32" i="17"/>
  <c r="AJ26" i="17"/>
  <c r="AJ54" i="17"/>
  <c r="AJ30" i="17"/>
  <c r="AJ40" i="17"/>
  <c r="AJ23" i="17"/>
  <c r="AJ49" i="17"/>
  <c r="AJ17" i="17"/>
  <c r="AJ25" i="17"/>
  <c r="AJ53" i="17"/>
  <c r="X44" i="22"/>
  <c r="X25" i="22"/>
  <c r="X50" i="22"/>
  <c r="V4" i="22"/>
  <c r="X53" i="22"/>
  <c r="X22" i="22"/>
  <c r="X26" i="22"/>
  <c r="X24" i="22"/>
  <c r="X27" i="22"/>
  <c r="X30" i="22"/>
  <c r="X37" i="22"/>
  <c r="X32" i="22"/>
  <c r="X34" i="22"/>
  <c r="X33" i="22"/>
  <c r="X45" i="22"/>
  <c r="X42" i="22"/>
  <c r="X36" i="22"/>
  <c r="X11" i="22"/>
  <c r="X35" i="22"/>
  <c r="X14" i="22"/>
  <c r="X13" i="22"/>
  <c r="X40" i="22"/>
  <c r="X10" i="22"/>
  <c r="X43" i="22"/>
  <c r="X12" i="22"/>
  <c r="X46" i="22"/>
  <c r="X15" i="22"/>
  <c r="X47" i="22"/>
  <c r="X16" i="22"/>
  <c r="X48" i="22"/>
  <c r="X17" i="22"/>
  <c r="X49" i="22"/>
  <c r="X20" i="22"/>
  <c r="X52" i="22"/>
  <c r="X21" i="22"/>
  <c r="X28" i="22"/>
  <c r="X29" i="22"/>
  <c r="X51" i="22"/>
  <c r="X9" i="22"/>
  <c r="X6" i="22"/>
  <c r="X19" i="22"/>
  <c r="X23" i="22"/>
  <c r="X8" i="22"/>
  <c r="X38" i="22"/>
  <c r="X31" i="22"/>
  <c r="X18" i="22"/>
  <c r="X39" i="22"/>
  <c r="X41" i="22"/>
  <c r="X7" i="22"/>
  <c r="P27" i="22"/>
  <c r="P10" i="22"/>
  <c r="P33" i="22"/>
  <c r="P12" i="22"/>
  <c r="P39" i="22"/>
  <c r="P15" i="22"/>
  <c r="P47" i="22"/>
  <c r="P52" i="22"/>
  <c r="P9" i="22"/>
  <c r="P41" i="22"/>
  <c r="P42" i="22"/>
  <c r="P11" i="22"/>
  <c r="P43" i="22"/>
  <c r="P13" i="22"/>
  <c r="P45" i="22"/>
  <c r="P14" i="22"/>
  <c r="P46" i="22"/>
  <c r="P20" i="22"/>
  <c r="P23" i="22"/>
  <c r="P24" i="22"/>
  <c r="P16" i="22"/>
  <c r="N4" i="22"/>
  <c r="P35" i="22"/>
  <c r="P30" i="22"/>
  <c r="P29" i="22"/>
  <c r="P32" i="22"/>
  <c r="P7" i="22"/>
  <c r="P17" i="22"/>
  <c r="P18" i="22"/>
  <c r="P48" i="22"/>
  <c r="P19" i="22"/>
  <c r="P28" i="22"/>
  <c r="P31" i="22"/>
  <c r="P34" i="22"/>
  <c r="P36" i="22"/>
  <c r="P37" i="22"/>
  <c r="P25" i="22"/>
  <c r="P53" i="22"/>
  <c r="P22" i="22"/>
  <c r="P26" i="22"/>
  <c r="P49" i="22"/>
  <c r="P50" i="22"/>
  <c r="P51" i="22"/>
  <c r="P38" i="22"/>
  <c r="P8" i="22"/>
  <c r="P40" i="22"/>
  <c r="P44" i="22"/>
  <c r="P21" i="22"/>
  <c r="P6" i="22"/>
  <c r="CN16" i="22"/>
  <c r="CN41" i="22"/>
  <c r="CN19" i="22"/>
  <c r="CN26" i="22"/>
  <c r="CN30" i="22"/>
  <c r="CN10" i="22"/>
  <c r="CN13" i="22"/>
  <c r="CN42" i="22"/>
  <c r="CN22" i="22"/>
  <c r="CN43" i="22"/>
  <c r="CN23" i="22"/>
  <c r="CN14" i="22"/>
  <c r="CN38" i="22"/>
  <c r="CN11" i="22"/>
  <c r="CN7" i="22"/>
  <c r="CN12" i="22"/>
  <c r="CN44" i="22"/>
  <c r="CN46" i="22"/>
  <c r="CN15" i="22"/>
  <c r="CN47" i="22"/>
  <c r="CN48" i="22"/>
  <c r="CN17" i="22"/>
  <c r="CN49" i="22"/>
  <c r="CN18" i="22"/>
  <c r="CN50" i="22"/>
  <c r="CN21" i="22"/>
  <c r="CN53" i="22"/>
  <c r="CN29" i="22"/>
  <c r="CN24" i="22"/>
  <c r="CN31" i="22"/>
  <c r="CL4" i="22"/>
  <c r="CN25" i="22"/>
  <c r="CN35" i="22"/>
  <c r="CN45" i="22"/>
  <c r="CN6" i="22"/>
  <c r="CN37" i="22"/>
  <c r="CN36" i="22"/>
  <c r="CN33" i="22"/>
  <c r="CN34" i="22"/>
  <c r="CN8" i="22"/>
  <c r="CN40" i="22"/>
  <c r="CN20" i="22"/>
  <c r="CN28" i="22"/>
  <c r="CN51" i="22"/>
  <c r="CN52" i="22"/>
  <c r="CN27" i="22"/>
  <c r="CN32" i="22"/>
  <c r="CN9" i="22"/>
  <c r="CN39" i="22"/>
  <c r="J34" i="1" l="1"/>
  <c r="K35" i="23"/>
  <c r="K39" i="1"/>
  <c r="L40" i="23"/>
  <c r="L30" i="23"/>
  <c r="K29" i="1"/>
  <c r="G21" i="23"/>
  <c r="F20" i="1"/>
  <c r="F38" i="1"/>
  <c r="G39" i="23"/>
  <c r="D37" i="23"/>
  <c r="C36" i="1"/>
  <c r="L38" i="23"/>
  <c r="K37" i="1"/>
  <c r="C38" i="1"/>
  <c r="D39" i="23"/>
  <c r="J51" i="23"/>
  <c r="I50" i="1"/>
  <c r="I45" i="1"/>
  <c r="J46" i="23"/>
  <c r="I12" i="23"/>
  <c r="H11" i="1"/>
  <c r="F47" i="23"/>
  <c r="E46" i="1"/>
  <c r="F11" i="23"/>
  <c r="E10" i="1"/>
  <c r="H36" i="23"/>
  <c r="G35" i="1"/>
  <c r="D12" i="1"/>
  <c r="E13" i="23"/>
  <c r="K45" i="1"/>
  <c r="L46" i="23"/>
  <c r="L26" i="23"/>
  <c r="K25" i="1"/>
  <c r="D24" i="1"/>
  <c r="E25" i="23"/>
  <c r="K50" i="1"/>
  <c r="L51" i="23"/>
  <c r="L53" i="23"/>
  <c r="K52" i="1"/>
  <c r="G47" i="23"/>
  <c r="F46" i="1"/>
  <c r="F42" i="1"/>
  <c r="G43" i="23"/>
  <c r="K9" i="23"/>
  <c r="J8" i="1"/>
  <c r="AF57" i="17"/>
  <c r="D34" i="23"/>
  <c r="C33" i="1"/>
  <c r="L25" i="23"/>
  <c r="K24" i="1"/>
  <c r="K41" i="1"/>
  <c r="L42" i="23"/>
  <c r="F9" i="1"/>
  <c r="G10" i="23"/>
  <c r="F10" i="1"/>
  <c r="G11" i="23"/>
  <c r="K48" i="23"/>
  <c r="J47" i="1"/>
  <c r="C43" i="1"/>
  <c r="D44" i="23"/>
  <c r="D48" i="23"/>
  <c r="C47" i="1"/>
  <c r="J40" i="23"/>
  <c r="I39" i="1"/>
  <c r="J15" i="23"/>
  <c r="I14" i="1"/>
  <c r="H36" i="1"/>
  <c r="I37" i="23"/>
  <c r="E55" i="1"/>
  <c r="F56" i="23"/>
  <c r="F23" i="23"/>
  <c r="E22" i="1"/>
  <c r="H39" i="23"/>
  <c r="G38" i="1"/>
  <c r="D53" i="1"/>
  <c r="E54" i="23"/>
  <c r="C45" i="1"/>
  <c r="D46" i="23"/>
  <c r="K31" i="1"/>
  <c r="L32" i="23"/>
  <c r="G25" i="1"/>
  <c r="H26" i="23"/>
  <c r="D18" i="1"/>
  <c r="E19" i="23"/>
  <c r="K11" i="1"/>
  <c r="L12" i="23"/>
  <c r="K46" i="1"/>
  <c r="L47" i="23"/>
  <c r="F33" i="1"/>
  <c r="G34" i="23"/>
  <c r="J44" i="1"/>
  <c r="K45" i="23"/>
  <c r="J28" i="1"/>
  <c r="K29" i="23"/>
  <c r="C35" i="1"/>
  <c r="D36" i="23"/>
  <c r="I21" i="1"/>
  <c r="J22" i="23"/>
  <c r="H40" i="1"/>
  <c r="I41" i="23"/>
  <c r="H15" i="1"/>
  <c r="I16" i="23"/>
  <c r="F19" i="23"/>
  <c r="E18" i="1"/>
  <c r="G15" i="1"/>
  <c r="H16" i="23"/>
  <c r="D13" i="1"/>
  <c r="E14" i="23"/>
  <c r="K26" i="23"/>
  <c r="J25" i="1"/>
  <c r="E9" i="1"/>
  <c r="F10" i="23"/>
  <c r="D35" i="1"/>
  <c r="E36" i="23"/>
  <c r="J26" i="23"/>
  <c r="I25" i="1"/>
  <c r="J36" i="1"/>
  <c r="K37" i="23"/>
  <c r="H8" i="1"/>
  <c r="X57" i="17"/>
  <c r="I9" i="23"/>
  <c r="F15" i="23"/>
  <c r="E14" i="1"/>
  <c r="J47" i="23"/>
  <c r="I46" i="1"/>
  <c r="G26" i="1"/>
  <c r="H27" i="23"/>
  <c r="D38" i="23"/>
  <c r="C37" i="1"/>
  <c r="E48" i="1"/>
  <c r="F49" i="23"/>
  <c r="I51" i="23"/>
  <c r="H50" i="1"/>
  <c r="F24" i="1"/>
  <c r="G25" i="23"/>
  <c r="E49" i="1"/>
  <c r="F50" i="23"/>
  <c r="D8" i="1"/>
  <c r="E9" i="23"/>
  <c r="H57" i="17"/>
  <c r="K17" i="1"/>
  <c r="L18" i="23"/>
  <c r="J45" i="1"/>
  <c r="K46" i="23"/>
  <c r="C52" i="1"/>
  <c r="D53" i="23"/>
  <c r="H13" i="1"/>
  <c r="I14" i="23"/>
  <c r="F18" i="23"/>
  <c r="E17" i="1"/>
  <c r="G27" i="1"/>
  <c r="H28" i="23"/>
  <c r="J35" i="1"/>
  <c r="K36" i="23"/>
  <c r="H15" i="23"/>
  <c r="G14" i="1"/>
  <c r="G43" i="1"/>
  <c r="H44" i="23"/>
  <c r="D11" i="1"/>
  <c r="E12" i="23"/>
  <c r="I10" i="1"/>
  <c r="J11" i="23"/>
  <c r="G33" i="1"/>
  <c r="H34" i="23"/>
  <c r="K44" i="1"/>
  <c r="L45" i="23"/>
  <c r="K27" i="23"/>
  <c r="J26" i="1"/>
  <c r="E30" i="23"/>
  <c r="D29" i="1"/>
  <c r="F35" i="1"/>
  <c r="G36" i="23"/>
  <c r="H42" i="23"/>
  <c r="G41" i="1"/>
  <c r="K15" i="23"/>
  <c r="J14" i="1"/>
  <c r="E28" i="1"/>
  <c r="F29" i="23"/>
  <c r="AB54" i="22"/>
  <c r="D65" i="22" s="1"/>
  <c r="E21" i="23"/>
  <c r="D20" i="1"/>
  <c r="K53" i="1"/>
  <c r="L54" i="23"/>
  <c r="CV54" i="22"/>
  <c r="D83" i="22" s="1"/>
  <c r="I21" i="23"/>
  <c r="H20" i="1"/>
  <c r="F14" i="23"/>
  <c r="E13" i="1"/>
  <c r="J13" i="1"/>
  <c r="K14" i="23"/>
  <c r="I38" i="23"/>
  <c r="H37" i="1"/>
  <c r="H13" i="23"/>
  <c r="G12" i="1"/>
  <c r="L34" i="23"/>
  <c r="K33" i="1"/>
  <c r="J31" i="1"/>
  <c r="K32" i="23"/>
  <c r="I54" i="1"/>
  <c r="J55" i="23"/>
  <c r="H44" i="1"/>
  <c r="I45" i="23"/>
  <c r="D37" i="1"/>
  <c r="E38" i="23"/>
  <c r="L37" i="23"/>
  <c r="K36" i="1"/>
  <c r="K32" i="1"/>
  <c r="L33" i="23"/>
  <c r="F51" i="1"/>
  <c r="G52" i="23"/>
  <c r="K54" i="23"/>
  <c r="J53" i="1"/>
  <c r="C22" i="1"/>
  <c r="D23" i="23"/>
  <c r="I55" i="1"/>
  <c r="J56" i="23"/>
  <c r="H16" i="1"/>
  <c r="I17" i="23"/>
  <c r="H34" i="1"/>
  <c r="I35" i="23"/>
  <c r="F36" i="23"/>
  <c r="E35" i="1"/>
  <c r="BL54" i="22"/>
  <c r="D74" i="22" s="1"/>
  <c r="CR54" i="22"/>
  <c r="D82" i="22" s="1"/>
  <c r="AV54" i="22"/>
  <c r="D70" i="22" s="1"/>
  <c r="K40" i="1"/>
  <c r="L41" i="23"/>
  <c r="K49" i="1"/>
  <c r="L50" i="23"/>
  <c r="F19" i="1"/>
  <c r="G20" i="23"/>
  <c r="J23" i="1"/>
  <c r="K24" i="23"/>
  <c r="J15" i="1"/>
  <c r="K16" i="23"/>
  <c r="D47" i="23"/>
  <c r="C46" i="1"/>
  <c r="I20" i="1"/>
  <c r="J21" i="23"/>
  <c r="H42" i="1"/>
  <c r="I43" i="23"/>
  <c r="H10" i="1"/>
  <c r="I11" i="23"/>
  <c r="E51" i="1"/>
  <c r="F52" i="23"/>
  <c r="G24" i="1"/>
  <c r="H25" i="23"/>
  <c r="G23" i="1"/>
  <c r="H24" i="23"/>
  <c r="D23" i="1"/>
  <c r="E24" i="23"/>
  <c r="J49" i="1"/>
  <c r="K50" i="23"/>
  <c r="F34" i="23"/>
  <c r="E33" i="1"/>
  <c r="D47" i="1"/>
  <c r="E48" i="23"/>
  <c r="F25" i="1"/>
  <c r="G26" i="23"/>
  <c r="F32" i="23"/>
  <c r="E31" i="1"/>
  <c r="BX54" i="22"/>
  <c r="D77" i="22" s="1"/>
  <c r="I53" i="23"/>
  <c r="H52" i="1"/>
  <c r="K30" i="1"/>
  <c r="L31" i="23"/>
  <c r="E26" i="1"/>
  <c r="F27" i="23"/>
  <c r="I18" i="1"/>
  <c r="J19" i="23"/>
  <c r="T57" i="17"/>
  <c r="G8" i="1"/>
  <c r="H9" i="23"/>
  <c r="C16" i="1"/>
  <c r="D17" i="23"/>
  <c r="F51" i="23"/>
  <c r="E50" i="1"/>
  <c r="L56" i="23"/>
  <c r="K55" i="1"/>
  <c r="K28" i="1"/>
  <c r="L29" i="23"/>
  <c r="J32" i="1"/>
  <c r="K33" i="23"/>
  <c r="D27" i="23"/>
  <c r="C26" i="1"/>
  <c r="J28" i="23"/>
  <c r="I27" i="1"/>
  <c r="H46" i="1"/>
  <c r="I47" i="23"/>
  <c r="K42" i="1"/>
  <c r="L43" i="23"/>
  <c r="K9" i="1"/>
  <c r="L10" i="23"/>
  <c r="G38" i="23"/>
  <c r="F37" i="1"/>
  <c r="J18" i="1"/>
  <c r="K19" i="23"/>
  <c r="J37" i="1"/>
  <c r="K38" i="23"/>
  <c r="D12" i="23"/>
  <c r="C11" i="1"/>
  <c r="I52" i="1"/>
  <c r="J53" i="23"/>
  <c r="I42" i="23"/>
  <c r="H41" i="1"/>
  <c r="H30" i="1"/>
  <c r="I31" i="23"/>
  <c r="F48" i="23"/>
  <c r="E47" i="1"/>
  <c r="T54" i="22"/>
  <c r="D63" i="22" s="1"/>
  <c r="H19" i="23"/>
  <c r="G18" i="1"/>
  <c r="H52" i="23"/>
  <c r="G51" i="1"/>
  <c r="D10" i="1"/>
  <c r="E11" i="23"/>
  <c r="D9" i="1"/>
  <c r="E10" i="23"/>
  <c r="K15" i="1"/>
  <c r="L16" i="23"/>
  <c r="K18" i="1"/>
  <c r="L19" i="23"/>
  <c r="G18" i="23"/>
  <c r="F17" i="1"/>
  <c r="K23" i="23"/>
  <c r="J22" i="1"/>
  <c r="J16" i="1"/>
  <c r="K17" i="23"/>
  <c r="C13" i="1"/>
  <c r="D14" i="23"/>
  <c r="J9" i="23"/>
  <c r="AB57" i="17"/>
  <c r="I8" i="1"/>
  <c r="I15" i="23"/>
  <c r="H14" i="1"/>
  <c r="I10" i="23"/>
  <c r="H9" i="1"/>
  <c r="F16" i="23"/>
  <c r="E15" i="1"/>
  <c r="H54" i="23"/>
  <c r="G53" i="1"/>
  <c r="G55" i="1"/>
  <c r="H56" i="23"/>
  <c r="E22" i="23"/>
  <c r="D21" i="1"/>
  <c r="D22" i="1"/>
  <c r="E23" i="23"/>
  <c r="L21" i="23"/>
  <c r="K20" i="1"/>
  <c r="P57" i="17"/>
  <c r="G9" i="23"/>
  <c r="F8" i="1"/>
  <c r="G30" i="23"/>
  <c r="F29" i="1"/>
  <c r="K34" i="23"/>
  <c r="J33" i="1"/>
  <c r="J39" i="1"/>
  <c r="K40" i="23"/>
  <c r="D30" i="23"/>
  <c r="C29" i="1"/>
  <c r="J43" i="23"/>
  <c r="I42" i="1"/>
  <c r="CB54" i="22"/>
  <c r="D78" i="22" s="1"/>
  <c r="H17" i="1"/>
  <c r="I18" i="23"/>
  <c r="H27" i="1"/>
  <c r="I28" i="23"/>
  <c r="E43" i="1"/>
  <c r="F44" i="23"/>
  <c r="G29" i="1"/>
  <c r="H30" i="23"/>
  <c r="G50" i="1"/>
  <c r="H51" i="23"/>
  <c r="D55" i="1"/>
  <c r="E56" i="23"/>
  <c r="E37" i="23"/>
  <c r="D36" i="1"/>
  <c r="E41" i="1"/>
  <c r="F42" i="23"/>
  <c r="J48" i="1"/>
  <c r="K49" i="23"/>
  <c r="D28" i="1"/>
  <c r="E29" i="23"/>
  <c r="F36" i="1"/>
  <c r="G37" i="23"/>
  <c r="D25" i="23"/>
  <c r="C24" i="1"/>
  <c r="H51" i="1"/>
  <c r="I52" i="23"/>
  <c r="E20" i="23"/>
  <c r="D19" i="1"/>
  <c r="L52" i="23"/>
  <c r="K51" i="1"/>
  <c r="F21" i="1"/>
  <c r="G22" i="23"/>
  <c r="F34" i="1"/>
  <c r="G35" i="23"/>
  <c r="J50" i="1"/>
  <c r="K51" i="23"/>
  <c r="C30" i="1"/>
  <c r="D31" i="23"/>
  <c r="C48" i="1"/>
  <c r="D49" i="23"/>
  <c r="I9" i="1"/>
  <c r="J10" i="23"/>
  <c r="I36" i="1"/>
  <c r="J37" i="23"/>
  <c r="I49" i="23"/>
  <c r="H48" i="1"/>
  <c r="H53" i="1"/>
  <c r="I54" i="23"/>
  <c r="F43" i="23"/>
  <c r="E42" i="1"/>
  <c r="AJ54" i="22"/>
  <c r="D67" i="22" s="1"/>
  <c r="G10" i="1"/>
  <c r="H11" i="23"/>
  <c r="H47" i="23"/>
  <c r="G46" i="1"/>
  <c r="D44" i="1"/>
  <c r="E45" i="23"/>
  <c r="E31" i="23"/>
  <c r="D30" i="1"/>
  <c r="J18" i="23"/>
  <c r="I17" i="1"/>
  <c r="H39" i="1"/>
  <c r="I40" i="23"/>
  <c r="F38" i="23"/>
  <c r="E37" i="1"/>
  <c r="BT54" i="22"/>
  <c r="D76" i="22" s="1"/>
  <c r="G45" i="1"/>
  <c r="H46" i="23"/>
  <c r="G19" i="1"/>
  <c r="H20" i="23"/>
  <c r="E43" i="23"/>
  <c r="D42" i="1"/>
  <c r="E35" i="23"/>
  <c r="D34" i="1"/>
  <c r="L44" i="23"/>
  <c r="K43" i="1"/>
  <c r="J50" i="23"/>
  <c r="I49" i="1"/>
  <c r="G30" i="1"/>
  <c r="H31" i="23"/>
  <c r="E19" i="1"/>
  <c r="F20" i="23"/>
  <c r="G21" i="1"/>
  <c r="H22" i="23"/>
  <c r="J41" i="1"/>
  <c r="K42" i="23"/>
  <c r="AR54" i="22"/>
  <c r="D69" i="22" s="1"/>
  <c r="G52" i="1"/>
  <c r="H53" i="23"/>
  <c r="L27" i="23"/>
  <c r="K26" i="1"/>
  <c r="G51" i="23"/>
  <c r="F50" i="1"/>
  <c r="G14" i="23"/>
  <c r="F13" i="1"/>
  <c r="J9" i="1"/>
  <c r="K10" i="23"/>
  <c r="C21" i="1"/>
  <c r="D22" i="23"/>
  <c r="C9" i="1"/>
  <c r="D10" i="23"/>
  <c r="I12" i="1"/>
  <c r="J13" i="23"/>
  <c r="AF54" i="22"/>
  <c r="D66" i="22" s="1"/>
  <c r="K21" i="1"/>
  <c r="L22" i="23"/>
  <c r="F18" i="1"/>
  <c r="G19" i="23"/>
  <c r="G55" i="23"/>
  <c r="F54" i="1"/>
  <c r="J21" i="1"/>
  <c r="K22" i="23"/>
  <c r="C23" i="1"/>
  <c r="D24" i="23"/>
  <c r="C17" i="1"/>
  <c r="D18" i="23"/>
  <c r="I26" i="1"/>
  <c r="J27" i="23"/>
  <c r="I30" i="1"/>
  <c r="J31" i="23"/>
  <c r="H35" i="1"/>
  <c r="I36" i="23"/>
  <c r="H47" i="1"/>
  <c r="I48" i="23"/>
  <c r="E36" i="1"/>
  <c r="F37" i="23"/>
  <c r="CF54" i="22"/>
  <c r="D79" i="22" s="1"/>
  <c r="G17" i="1"/>
  <c r="H18" i="23"/>
  <c r="G11" i="1"/>
  <c r="H12" i="23"/>
  <c r="D14" i="1"/>
  <c r="E15" i="23"/>
  <c r="D26" i="1"/>
  <c r="E27" i="23"/>
  <c r="L8" i="1"/>
  <c r="AN57" i="17"/>
  <c r="D15" i="23"/>
  <c r="C14" i="1"/>
  <c r="J17" i="23"/>
  <c r="I16" i="1"/>
  <c r="K12" i="1"/>
  <c r="L13" i="23"/>
  <c r="I25" i="23"/>
  <c r="H24" i="1"/>
  <c r="J48" i="23"/>
  <c r="I47" i="1"/>
  <c r="H40" i="23"/>
  <c r="G39" i="1"/>
  <c r="G49" i="1"/>
  <c r="H50" i="23"/>
  <c r="D16" i="1"/>
  <c r="E17" i="23"/>
  <c r="E41" i="23"/>
  <c r="D40" i="1"/>
  <c r="K20" i="23"/>
  <c r="J19" i="1"/>
  <c r="K21" i="23"/>
  <c r="J20" i="1"/>
  <c r="L39" i="23"/>
  <c r="K38" i="1"/>
  <c r="D42" i="23"/>
  <c r="C41" i="1"/>
  <c r="K47" i="1"/>
  <c r="L48" i="23"/>
  <c r="C27" i="1"/>
  <c r="D28" i="23"/>
  <c r="G34" i="1"/>
  <c r="H35" i="23"/>
  <c r="G40" i="1"/>
  <c r="H41" i="23"/>
  <c r="D32" i="1"/>
  <c r="E33" i="23"/>
  <c r="D31" i="1"/>
  <c r="E32" i="23"/>
  <c r="C53" i="1"/>
  <c r="D54" i="23"/>
  <c r="I28" i="1"/>
  <c r="J29" i="23"/>
  <c r="K13" i="1"/>
  <c r="L14" i="23"/>
  <c r="C50" i="1"/>
  <c r="D51" i="23"/>
  <c r="I35" i="1"/>
  <c r="J36" i="23"/>
  <c r="J23" i="23"/>
  <c r="I22" i="1"/>
  <c r="I34" i="23"/>
  <c r="H33" i="1"/>
  <c r="E39" i="1"/>
  <c r="F40" i="23"/>
  <c r="E27" i="1"/>
  <c r="F28" i="23"/>
  <c r="BH54" i="22"/>
  <c r="D73" i="22" s="1"/>
  <c r="H55" i="23"/>
  <c r="G54" i="1"/>
  <c r="G16" i="1"/>
  <c r="H17" i="23"/>
  <c r="D15" i="1"/>
  <c r="E16" i="23"/>
  <c r="D25" i="1"/>
  <c r="E26" i="23"/>
  <c r="K14" i="1"/>
  <c r="L15" i="23"/>
  <c r="J11" i="1"/>
  <c r="K12" i="23"/>
  <c r="E55" i="23"/>
  <c r="D54" i="1"/>
  <c r="G48" i="1"/>
  <c r="H49" i="23"/>
  <c r="K41" i="23"/>
  <c r="J40" i="1"/>
  <c r="I56" i="23"/>
  <c r="H55" i="1"/>
  <c r="G20" i="1"/>
  <c r="H21" i="23"/>
  <c r="X54" i="22"/>
  <c r="D64" i="22" s="1"/>
  <c r="F41" i="1"/>
  <c r="G42" i="23"/>
  <c r="J32" i="23"/>
  <c r="I31" i="1"/>
  <c r="K56" i="23"/>
  <c r="J55" i="1"/>
  <c r="J39" i="23"/>
  <c r="I38" i="1"/>
  <c r="I41" i="1"/>
  <c r="J42" i="23"/>
  <c r="H31" i="1"/>
  <c r="I32" i="23"/>
  <c r="E30" i="1"/>
  <c r="F31" i="23"/>
  <c r="E16" i="1"/>
  <c r="F17" i="23"/>
  <c r="G9" i="1"/>
  <c r="H10" i="23"/>
  <c r="G37" i="1"/>
  <c r="H38" i="23"/>
  <c r="D43" i="1"/>
  <c r="E44" i="23"/>
  <c r="D49" i="1"/>
  <c r="E50" i="23"/>
  <c r="G40" i="23"/>
  <c r="F39" i="1"/>
  <c r="K48" i="1"/>
  <c r="L49" i="23"/>
  <c r="J30" i="23"/>
  <c r="I29" i="1"/>
  <c r="I19" i="1"/>
  <c r="J20" i="23"/>
  <c r="AN54" i="22"/>
  <c r="D68" i="22" s="1"/>
  <c r="D52" i="23"/>
  <c r="C51" i="1"/>
  <c r="H19" i="1"/>
  <c r="I20" i="23"/>
  <c r="H12" i="1"/>
  <c r="I13" i="23"/>
  <c r="G32" i="23"/>
  <c r="F31" i="1"/>
  <c r="J42" i="1"/>
  <c r="K43" i="23"/>
  <c r="J17" i="1"/>
  <c r="K18" i="23"/>
  <c r="D11" i="23"/>
  <c r="C10" i="1"/>
  <c r="J12" i="23"/>
  <c r="I11" i="1"/>
  <c r="E44" i="1"/>
  <c r="F45" i="23"/>
  <c r="C28" i="1"/>
  <c r="D29" i="23"/>
  <c r="H54" i="22"/>
  <c r="D60" i="22" s="1"/>
  <c r="D27" i="1"/>
  <c r="E28" i="23"/>
  <c r="K10" i="1"/>
  <c r="L11" i="23"/>
  <c r="C18" i="1"/>
  <c r="D19" i="23"/>
  <c r="E23" i="1"/>
  <c r="F24" i="23"/>
  <c r="K54" i="1"/>
  <c r="L55" i="23"/>
  <c r="G13" i="23"/>
  <c r="F12" i="1"/>
  <c r="G53" i="23"/>
  <c r="F52" i="1"/>
  <c r="D9" i="23"/>
  <c r="D57" i="17"/>
  <c r="C8" i="1"/>
  <c r="I33" i="1"/>
  <c r="J34" i="23"/>
  <c r="I23" i="23"/>
  <c r="H22" i="1"/>
  <c r="F40" i="1"/>
  <c r="G41" i="23"/>
  <c r="D40" i="23"/>
  <c r="C39" i="1"/>
  <c r="F47" i="1"/>
  <c r="G48" i="23"/>
  <c r="AJ57" i="17"/>
  <c r="K8" i="1"/>
  <c r="L9" i="23"/>
  <c r="G16" i="23"/>
  <c r="F15" i="1"/>
  <c r="F32" i="1"/>
  <c r="G33" i="23"/>
  <c r="C15" i="1"/>
  <c r="D16" i="23"/>
  <c r="D26" i="23"/>
  <c r="C25" i="1"/>
  <c r="I32" i="1"/>
  <c r="J33" i="23"/>
  <c r="I23" i="1"/>
  <c r="J24" i="23"/>
  <c r="I29" i="23"/>
  <c r="H28" i="1"/>
  <c r="E8" i="1"/>
  <c r="L57" i="17"/>
  <c r="F9" i="23"/>
  <c r="E25" i="1"/>
  <c r="F26" i="23"/>
  <c r="H33" i="23"/>
  <c r="G32" i="1"/>
  <c r="G44" i="1"/>
  <c r="H45" i="23"/>
  <c r="E42" i="23"/>
  <c r="D41" i="1"/>
  <c r="E49" i="23"/>
  <c r="D48" i="1"/>
  <c r="E52" i="1"/>
  <c r="F53" i="23"/>
  <c r="F30" i="1"/>
  <c r="G31" i="23"/>
  <c r="H26" i="1"/>
  <c r="I27" i="23"/>
  <c r="H48" i="23"/>
  <c r="G47" i="1"/>
  <c r="L23" i="23"/>
  <c r="K22" i="1"/>
  <c r="E47" i="23"/>
  <c r="D46" i="1"/>
  <c r="I46" i="23"/>
  <c r="H45" i="1"/>
  <c r="D38" i="1"/>
  <c r="E39" i="23"/>
  <c r="K47" i="23"/>
  <c r="J46" i="1"/>
  <c r="J29" i="1"/>
  <c r="K30" i="23"/>
  <c r="AZ54" i="22"/>
  <c r="D71" i="22" s="1"/>
  <c r="E11" i="1"/>
  <c r="F12" i="23"/>
  <c r="H23" i="23"/>
  <c r="G22" i="1"/>
  <c r="I34" i="1"/>
  <c r="J35" i="23"/>
  <c r="D51" i="1"/>
  <c r="E52" i="23"/>
  <c r="F14" i="1"/>
  <c r="G15" i="23"/>
  <c r="E38" i="1"/>
  <c r="F39" i="23"/>
  <c r="K11" i="23"/>
  <c r="J10" i="1"/>
  <c r="H32" i="1"/>
  <c r="I33" i="23"/>
  <c r="K55" i="23"/>
  <c r="J54" i="1"/>
  <c r="G27" i="23"/>
  <c r="F26" i="1"/>
  <c r="J12" i="1"/>
  <c r="K13" i="23"/>
  <c r="L20" i="23"/>
  <c r="K19" i="1"/>
  <c r="F45" i="1"/>
  <c r="G46" i="23"/>
  <c r="F28" i="1"/>
  <c r="G29" i="23"/>
  <c r="J24" i="1"/>
  <c r="K25" i="23"/>
  <c r="D43" i="23"/>
  <c r="C42" i="1"/>
  <c r="D33" i="23"/>
  <c r="C32" i="1"/>
  <c r="I40" i="1"/>
  <c r="J41" i="23"/>
  <c r="I43" i="1"/>
  <c r="J44" i="23"/>
  <c r="H23" i="1"/>
  <c r="I24" i="23"/>
  <c r="E40" i="1"/>
  <c r="F41" i="23"/>
  <c r="F21" i="23"/>
  <c r="E20" i="1"/>
  <c r="D54" i="22"/>
  <c r="D59" i="22" s="1"/>
  <c r="BP54" i="22"/>
  <c r="D75" i="22" s="1"/>
  <c r="CJ54" i="22"/>
  <c r="D80" i="22" s="1"/>
  <c r="H32" i="23"/>
  <c r="G31" i="1"/>
  <c r="G36" i="1"/>
  <c r="H37" i="23"/>
  <c r="D52" i="1"/>
  <c r="E53" i="23"/>
  <c r="E46" i="23"/>
  <c r="D45" i="1"/>
  <c r="K16" i="1"/>
  <c r="L17" i="23"/>
  <c r="D45" i="23"/>
  <c r="C44" i="1"/>
  <c r="F46" i="23"/>
  <c r="E45" i="1"/>
  <c r="J38" i="1"/>
  <c r="K39" i="23"/>
  <c r="H49" i="1"/>
  <c r="I50" i="23"/>
  <c r="K28" i="23"/>
  <c r="J27" i="1"/>
  <c r="C12" i="1"/>
  <c r="D13" i="23"/>
  <c r="I51" i="1"/>
  <c r="J52" i="23"/>
  <c r="H25" i="1"/>
  <c r="I26" i="23"/>
  <c r="G45" i="23"/>
  <c r="F44" i="1"/>
  <c r="G54" i="23"/>
  <c r="F53" i="1"/>
  <c r="G50" i="23"/>
  <c r="F49" i="1"/>
  <c r="H43" i="1"/>
  <c r="I44" i="23"/>
  <c r="D50" i="23"/>
  <c r="C49" i="1"/>
  <c r="F25" i="23"/>
  <c r="E24" i="1"/>
  <c r="BD54" i="22"/>
  <c r="D72" i="22" s="1"/>
  <c r="J43" i="1"/>
  <c r="K44" i="23"/>
  <c r="L24" i="23"/>
  <c r="K23" i="1"/>
  <c r="F43" i="1"/>
  <c r="G44" i="23"/>
  <c r="C54" i="1"/>
  <c r="D55" i="23"/>
  <c r="P54" i="22"/>
  <c r="D62" i="22" s="1"/>
  <c r="C40" i="1"/>
  <c r="D41" i="23"/>
  <c r="I24" i="1"/>
  <c r="J25" i="23"/>
  <c r="I55" i="23"/>
  <c r="H54" i="1"/>
  <c r="E34" i="1"/>
  <c r="F35" i="23"/>
  <c r="E12" i="1"/>
  <c r="F13" i="23"/>
  <c r="L54" i="22"/>
  <c r="D61" i="22" s="1"/>
  <c r="G28" i="1"/>
  <c r="H29" i="23"/>
  <c r="E51" i="23"/>
  <c r="D50" i="1"/>
  <c r="C19" i="1"/>
  <c r="D20" i="23"/>
  <c r="I15" i="1"/>
  <c r="J16" i="23"/>
  <c r="H29" i="1"/>
  <c r="I30" i="23"/>
  <c r="K27" i="1"/>
  <c r="L28" i="23"/>
  <c r="I13" i="1"/>
  <c r="J14" i="23"/>
  <c r="G56" i="23"/>
  <c r="F55" i="1"/>
  <c r="E29" i="1"/>
  <c r="F30" i="23"/>
  <c r="F22" i="1"/>
  <c r="G23" i="23"/>
  <c r="E53" i="1"/>
  <c r="F54" i="23"/>
  <c r="K53" i="23"/>
  <c r="J52" i="1"/>
  <c r="G17" i="23"/>
  <c r="F16" i="1"/>
  <c r="H38" i="1"/>
  <c r="I39" i="23"/>
  <c r="H18" i="1"/>
  <c r="I19" i="23"/>
  <c r="D33" i="1"/>
  <c r="E34" i="23"/>
  <c r="H14" i="23"/>
  <c r="G13" i="1"/>
  <c r="I53" i="1"/>
  <c r="J54" i="23"/>
  <c r="F33" i="23"/>
  <c r="E32" i="1"/>
  <c r="CN54" i="22"/>
  <c r="D81" i="22" s="1"/>
  <c r="C31" i="1"/>
  <c r="D32" i="23"/>
  <c r="L35" i="23"/>
  <c r="K34" i="1"/>
  <c r="G12" i="23"/>
  <c r="F11" i="1"/>
  <c r="G28" i="23"/>
  <c r="F27" i="1"/>
  <c r="J51" i="1"/>
  <c r="K52" i="23"/>
  <c r="C55" i="1"/>
  <c r="D56" i="23"/>
  <c r="J38" i="23"/>
  <c r="I37" i="1"/>
  <c r="L36" i="23"/>
  <c r="K35" i="1"/>
  <c r="F48" i="1"/>
  <c r="G49" i="23"/>
  <c r="G24" i="23"/>
  <c r="F23" i="1"/>
  <c r="K31" i="23"/>
  <c r="J30" i="1"/>
  <c r="C34" i="1"/>
  <c r="D35" i="23"/>
  <c r="C20" i="1"/>
  <c r="D21" i="23"/>
  <c r="J49" i="23"/>
  <c r="I48" i="1"/>
  <c r="I44" i="1"/>
  <c r="J45" i="23"/>
  <c r="I22" i="23"/>
  <c r="H21" i="1"/>
  <c r="F22" i="23"/>
  <c r="E21" i="1"/>
  <c r="E54" i="1"/>
  <c r="F55" i="23"/>
  <c r="G42" i="1"/>
  <c r="H43" i="23"/>
  <c r="D39" i="1"/>
  <c r="E40" i="23"/>
  <c r="D17" i="1"/>
  <c r="E18" i="23"/>
  <c r="Y16" i="23" l="1"/>
  <c r="Y29" i="23"/>
  <c r="L57" i="23"/>
  <c r="L7" i="21" s="1"/>
  <c r="T24" i="23"/>
  <c r="T11" i="23"/>
  <c r="G57" i="23"/>
  <c r="G7" i="21" s="1"/>
  <c r="H56" i="1"/>
  <c r="H57" i="1"/>
  <c r="K56" i="1"/>
  <c r="K57" i="1"/>
  <c r="M9" i="23"/>
  <c r="L56" i="1"/>
  <c r="L57" i="1"/>
  <c r="H57" i="23"/>
  <c r="H7" i="21" s="1"/>
  <c r="U25" i="23"/>
  <c r="U12" i="23"/>
  <c r="G56" i="1"/>
  <c r="G57" i="1"/>
  <c r="E56" i="1"/>
  <c r="E57" i="1"/>
  <c r="C56" i="1"/>
  <c r="C57" i="1"/>
  <c r="D57" i="1"/>
  <c r="D56" i="1"/>
  <c r="I56" i="1"/>
  <c r="I57" i="1"/>
  <c r="Q8" i="23"/>
  <c r="D57" i="23"/>
  <c r="D7" i="21" s="1"/>
  <c r="Q21" i="23"/>
  <c r="S23" i="23"/>
  <c r="S10" i="23"/>
  <c r="F57" i="23"/>
  <c r="F7" i="21" s="1"/>
  <c r="J57" i="1"/>
  <c r="J56" i="1"/>
  <c r="X28" i="23"/>
  <c r="K57" i="23"/>
  <c r="K7" i="21" s="1"/>
  <c r="X15" i="23"/>
  <c r="W27" i="23"/>
  <c r="W14" i="23"/>
  <c r="J57" i="23"/>
  <c r="J7" i="21" s="1"/>
  <c r="V13" i="23"/>
  <c r="I57" i="23"/>
  <c r="I7" i="21" s="1"/>
  <c r="V26" i="23"/>
  <c r="R9" i="23"/>
  <c r="E57" i="23"/>
  <c r="E7" i="21" s="1"/>
  <c r="R22" i="23"/>
  <c r="F57" i="1"/>
  <c r="F56" i="1"/>
  <c r="J8" i="11" l="1"/>
  <c r="U12" i="1"/>
  <c r="G10" i="20" s="1"/>
  <c r="G26" i="20" s="1"/>
  <c r="G42" i="20" s="1"/>
  <c r="I8" i="19"/>
  <c r="U7" i="1"/>
  <c r="G5" i="20" s="1"/>
  <c r="G21" i="20" s="1"/>
  <c r="G37" i="20" s="1"/>
  <c r="D8" i="19"/>
  <c r="E8" i="11"/>
  <c r="U6" i="1"/>
  <c r="G4" i="20" s="1"/>
  <c r="G20" i="20" s="1"/>
  <c r="G36" i="20" s="1"/>
  <c r="D8" i="11"/>
  <c r="C8" i="19"/>
  <c r="T12" i="1"/>
  <c r="I7" i="19"/>
  <c r="J7" i="11"/>
  <c r="T6" i="1"/>
  <c r="C7" i="19"/>
  <c r="D7" i="11"/>
  <c r="F8" i="11"/>
  <c r="U8" i="1"/>
  <c r="G6" i="20" s="1"/>
  <c r="G22" i="20" s="1"/>
  <c r="G38" i="20" s="1"/>
  <c r="E8" i="19"/>
  <c r="F7" i="11"/>
  <c r="T8" i="1"/>
  <c r="E7" i="19"/>
  <c r="E7" i="11"/>
  <c r="D7" i="19"/>
  <c r="T7" i="1"/>
  <c r="H8" i="11"/>
  <c r="G8" i="19"/>
  <c r="U10" i="1"/>
  <c r="G8" i="20" s="1"/>
  <c r="G24" i="20" s="1"/>
  <c r="G40" i="20" s="1"/>
  <c r="T10" i="1"/>
  <c r="H7" i="11"/>
  <c r="G7" i="19"/>
  <c r="F7" i="19"/>
  <c r="G7" i="11"/>
  <c r="T9" i="1"/>
  <c r="F8" i="19"/>
  <c r="G8" i="11"/>
  <c r="U9" i="1"/>
  <c r="G7" i="20" s="1"/>
  <c r="G23" i="20" s="1"/>
  <c r="G39" i="20" s="1"/>
  <c r="U15" i="1"/>
  <c r="G13" i="20" s="1"/>
  <c r="G29" i="20" s="1"/>
  <c r="G45" i="20" s="1"/>
  <c r="M8" i="11"/>
  <c r="L8" i="19"/>
  <c r="L7" i="19"/>
  <c r="T15" i="1"/>
  <c r="M7" i="11"/>
  <c r="I8" i="11"/>
  <c r="H8" i="19"/>
  <c r="U11" i="1"/>
  <c r="G9" i="20" s="1"/>
  <c r="G25" i="20" s="1"/>
  <c r="G41" i="20" s="1"/>
  <c r="I7" i="11"/>
  <c r="H7" i="19"/>
  <c r="T11" i="1"/>
  <c r="Z30" i="23"/>
  <c r="Z17" i="23"/>
  <c r="M57" i="23"/>
  <c r="M7" i="21" s="1"/>
  <c r="D58" i="21" s="1"/>
  <c r="B65" i="21" s="1"/>
  <c r="L8" i="11"/>
  <c r="K8" i="19"/>
  <c r="U14" i="1"/>
  <c r="G12" i="20" s="1"/>
  <c r="G28" i="20" s="1"/>
  <c r="G44" i="20" s="1"/>
  <c r="T13" i="1"/>
  <c r="J7" i="19"/>
  <c r="K7" i="11"/>
  <c r="K7" i="19"/>
  <c r="L7" i="11"/>
  <c r="T14" i="1"/>
  <c r="K8" i="11"/>
  <c r="U13" i="1"/>
  <c r="G11" i="20" s="1"/>
  <c r="G27" i="20" s="1"/>
  <c r="G43" i="20" s="1"/>
  <c r="J8" i="19"/>
  <c r="D15" i="11" l="1"/>
  <c r="C15" i="19"/>
  <c r="D31" i="20" l="1"/>
  <c r="C17" i="19"/>
  <c r="D15" i="20"/>
  <c r="D17" i="1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176">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bk>
      <extLst>
        <ext uri="{3e2802c4-a4d2-4d8b-9148-e3be6c30e623}">
          <xlrd:rvb i="101"/>
        </ext>
      </extLst>
    </bk>
    <bk>
      <extLst>
        <ext uri="{3e2802c4-a4d2-4d8b-9148-e3be6c30e623}">
          <xlrd:rvb i="102"/>
        </ext>
      </extLst>
    </bk>
    <bk>
      <extLst>
        <ext uri="{3e2802c4-a4d2-4d8b-9148-e3be6c30e623}">
          <xlrd:rvb i="103"/>
        </ext>
      </extLst>
    </bk>
    <bk>
      <extLst>
        <ext uri="{3e2802c4-a4d2-4d8b-9148-e3be6c30e623}">
          <xlrd:rvb i="104"/>
        </ext>
      </extLst>
    </bk>
    <bk>
      <extLst>
        <ext uri="{3e2802c4-a4d2-4d8b-9148-e3be6c30e623}">
          <xlrd:rvb i="105"/>
        </ext>
      </extLst>
    </bk>
    <bk>
      <extLst>
        <ext uri="{3e2802c4-a4d2-4d8b-9148-e3be6c30e623}">
          <xlrd:rvb i="106"/>
        </ext>
      </extLst>
    </bk>
    <bk>
      <extLst>
        <ext uri="{3e2802c4-a4d2-4d8b-9148-e3be6c30e623}">
          <xlrd:rvb i="107"/>
        </ext>
      </extLst>
    </bk>
    <bk>
      <extLst>
        <ext uri="{3e2802c4-a4d2-4d8b-9148-e3be6c30e623}">
          <xlrd:rvb i="108"/>
        </ext>
      </extLst>
    </bk>
    <bk>
      <extLst>
        <ext uri="{3e2802c4-a4d2-4d8b-9148-e3be6c30e623}">
          <xlrd:rvb i="109"/>
        </ext>
      </extLst>
    </bk>
    <bk>
      <extLst>
        <ext uri="{3e2802c4-a4d2-4d8b-9148-e3be6c30e623}">
          <xlrd:rvb i="110"/>
        </ext>
      </extLst>
    </bk>
    <bk>
      <extLst>
        <ext uri="{3e2802c4-a4d2-4d8b-9148-e3be6c30e623}">
          <xlrd:rvb i="111"/>
        </ext>
      </extLst>
    </bk>
    <bk>
      <extLst>
        <ext uri="{3e2802c4-a4d2-4d8b-9148-e3be6c30e623}">
          <xlrd:rvb i="112"/>
        </ext>
      </extLst>
    </bk>
    <bk>
      <extLst>
        <ext uri="{3e2802c4-a4d2-4d8b-9148-e3be6c30e623}">
          <xlrd:rvb i="113"/>
        </ext>
      </extLst>
    </bk>
    <bk>
      <extLst>
        <ext uri="{3e2802c4-a4d2-4d8b-9148-e3be6c30e623}">
          <xlrd:rvb i="114"/>
        </ext>
      </extLst>
    </bk>
    <bk>
      <extLst>
        <ext uri="{3e2802c4-a4d2-4d8b-9148-e3be6c30e623}">
          <xlrd:rvb i="115"/>
        </ext>
      </extLst>
    </bk>
    <bk>
      <extLst>
        <ext uri="{3e2802c4-a4d2-4d8b-9148-e3be6c30e623}">
          <xlrd:rvb i="116"/>
        </ext>
      </extLst>
    </bk>
    <bk>
      <extLst>
        <ext uri="{3e2802c4-a4d2-4d8b-9148-e3be6c30e623}">
          <xlrd:rvb i="117"/>
        </ext>
      </extLst>
    </bk>
    <bk>
      <extLst>
        <ext uri="{3e2802c4-a4d2-4d8b-9148-e3be6c30e623}">
          <xlrd:rvb i="118"/>
        </ext>
      </extLst>
    </bk>
    <bk>
      <extLst>
        <ext uri="{3e2802c4-a4d2-4d8b-9148-e3be6c30e623}">
          <xlrd:rvb i="119"/>
        </ext>
      </extLst>
    </bk>
    <bk>
      <extLst>
        <ext uri="{3e2802c4-a4d2-4d8b-9148-e3be6c30e623}">
          <xlrd:rvb i="120"/>
        </ext>
      </extLst>
    </bk>
    <bk>
      <extLst>
        <ext uri="{3e2802c4-a4d2-4d8b-9148-e3be6c30e623}">
          <xlrd:rvb i="121"/>
        </ext>
      </extLst>
    </bk>
    <bk>
      <extLst>
        <ext uri="{3e2802c4-a4d2-4d8b-9148-e3be6c30e623}">
          <xlrd:rvb i="122"/>
        </ext>
      </extLst>
    </bk>
    <bk>
      <extLst>
        <ext uri="{3e2802c4-a4d2-4d8b-9148-e3be6c30e623}">
          <xlrd:rvb i="123"/>
        </ext>
      </extLst>
    </bk>
    <bk>
      <extLst>
        <ext uri="{3e2802c4-a4d2-4d8b-9148-e3be6c30e623}">
          <xlrd:rvb i="124"/>
        </ext>
      </extLst>
    </bk>
    <bk>
      <extLst>
        <ext uri="{3e2802c4-a4d2-4d8b-9148-e3be6c30e623}">
          <xlrd:rvb i="125"/>
        </ext>
      </extLst>
    </bk>
    <bk>
      <extLst>
        <ext uri="{3e2802c4-a4d2-4d8b-9148-e3be6c30e623}">
          <xlrd:rvb i="126"/>
        </ext>
      </extLst>
    </bk>
    <bk>
      <extLst>
        <ext uri="{3e2802c4-a4d2-4d8b-9148-e3be6c30e623}">
          <xlrd:rvb i="127"/>
        </ext>
      </extLst>
    </bk>
    <bk>
      <extLst>
        <ext uri="{3e2802c4-a4d2-4d8b-9148-e3be6c30e623}">
          <xlrd:rvb i="128"/>
        </ext>
      </extLst>
    </bk>
    <bk>
      <extLst>
        <ext uri="{3e2802c4-a4d2-4d8b-9148-e3be6c30e623}">
          <xlrd:rvb i="129"/>
        </ext>
      </extLst>
    </bk>
    <bk>
      <extLst>
        <ext uri="{3e2802c4-a4d2-4d8b-9148-e3be6c30e623}">
          <xlrd:rvb i="130"/>
        </ext>
      </extLst>
    </bk>
    <bk>
      <extLst>
        <ext uri="{3e2802c4-a4d2-4d8b-9148-e3be6c30e623}">
          <xlrd:rvb i="131"/>
        </ext>
      </extLst>
    </bk>
    <bk>
      <extLst>
        <ext uri="{3e2802c4-a4d2-4d8b-9148-e3be6c30e623}">
          <xlrd:rvb i="132"/>
        </ext>
      </extLst>
    </bk>
    <bk>
      <extLst>
        <ext uri="{3e2802c4-a4d2-4d8b-9148-e3be6c30e623}">
          <xlrd:rvb i="133"/>
        </ext>
      </extLst>
    </bk>
    <bk>
      <extLst>
        <ext uri="{3e2802c4-a4d2-4d8b-9148-e3be6c30e623}">
          <xlrd:rvb i="134"/>
        </ext>
      </extLst>
    </bk>
    <bk>
      <extLst>
        <ext uri="{3e2802c4-a4d2-4d8b-9148-e3be6c30e623}">
          <xlrd:rvb i="135"/>
        </ext>
      </extLst>
    </bk>
    <bk>
      <extLst>
        <ext uri="{3e2802c4-a4d2-4d8b-9148-e3be6c30e623}">
          <xlrd:rvb i="136"/>
        </ext>
      </extLst>
    </bk>
    <bk>
      <extLst>
        <ext uri="{3e2802c4-a4d2-4d8b-9148-e3be6c30e623}">
          <xlrd:rvb i="137"/>
        </ext>
      </extLst>
    </bk>
    <bk>
      <extLst>
        <ext uri="{3e2802c4-a4d2-4d8b-9148-e3be6c30e623}">
          <xlrd:rvb i="138"/>
        </ext>
      </extLst>
    </bk>
    <bk>
      <extLst>
        <ext uri="{3e2802c4-a4d2-4d8b-9148-e3be6c30e623}">
          <xlrd:rvb i="139"/>
        </ext>
      </extLst>
    </bk>
    <bk>
      <extLst>
        <ext uri="{3e2802c4-a4d2-4d8b-9148-e3be6c30e623}">
          <xlrd:rvb i="140"/>
        </ext>
      </extLst>
    </bk>
    <bk>
      <extLst>
        <ext uri="{3e2802c4-a4d2-4d8b-9148-e3be6c30e623}">
          <xlrd:rvb i="141"/>
        </ext>
      </extLst>
    </bk>
    <bk>
      <extLst>
        <ext uri="{3e2802c4-a4d2-4d8b-9148-e3be6c30e623}">
          <xlrd:rvb i="142"/>
        </ext>
      </extLst>
    </bk>
    <bk>
      <extLst>
        <ext uri="{3e2802c4-a4d2-4d8b-9148-e3be6c30e623}">
          <xlrd:rvb i="143"/>
        </ext>
      </extLst>
    </bk>
    <bk>
      <extLst>
        <ext uri="{3e2802c4-a4d2-4d8b-9148-e3be6c30e623}">
          <xlrd:rvb i="144"/>
        </ext>
      </extLst>
    </bk>
    <bk>
      <extLst>
        <ext uri="{3e2802c4-a4d2-4d8b-9148-e3be6c30e623}">
          <xlrd:rvb i="145"/>
        </ext>
      </extLst>
    </bk>
    <bk>
      <extLst>
        <ext uri="{3e2802c4-a4d2-4d8b-9148-e3be6c30e623}">
          <xlrd:rvb i="146"/>
        </ext>
      </extLst>
    </bk>
    <bk>
      <extLst>
        <ext uri="{3e2802c4-a4d2-4d8b-9148-e3be6c30e623}">
          <xlrd:rvb i="147"/>
        </ext>
      </extLst>
    </bk>
    <bk>
      <extLst>
        <ext uri="{3e2802c4-a4d2-4d8b-9148-e3be6c30e623}">
          <xlrd:rvb i="148"/>
        </ext>
      </extLst>
    </bk>
    <bk>
      <extLst>
        <ext uri="{3e2802c4-a4d2-4d8b-9148-e3be6c30e623}">
          <xlrd:rvb i="149"/>
        </ext>
      </extLst>
    </bk>
    <bk>
      <extLst>
        <ext uri="{3e2802c4-a4d2-4d8b-9148-e3be6c30e623}">
          <xlrd:rvb i="150"/>
        </ext>
      </extLst>
    </bk>
    <bk>
      <extLst>
        <ext uri="{3e2802c4-a4d2-4d8b-9148-e3be6c30e623}">
          <xlrd:rvb i="151"/>
        </ext>
      </extLst>
    </bk>
    <bk>
      <extLst>
        <ext uri="{3e2802c4-a4d2-4d8b-9148-e3be6c30e623}">
          <xlrd:rvb i="152"/>
        </ext>
      </extLst>
    </bk>
    <bk>
      <extLst>
        <ext uri="{3e2802c4-a4d2-4d8b-9148-e3be6c30e623}">
          <xlrd:rvb i="153"/>
        </ext>
      </extLst>
    </bk>
    <bk>
      <extLst>
        <ext uri="{3e2802c4-a4d2-4d8b-9148-e3be6c30e623}">
          <xlrd:rvb i="154"/>
        </ext>
      </extLst>
    </bk>
    <bk>
      <extLst>
        <ext uri="{3e2802c4-a4d2-4d8b-9148-e3be6c30e623}">
          <xlrd:rvb i="155"/>
        </ext>
      </extLst>
    </bk>
    <bk>
      <extLst>
        <ext uri="{3e2802c4-a4d2-4d8b-9148-e3be6c30e623}">
          <xlrd:rvb i="156"/>
        </ext>
      </extLst>
    </bk>
    <bk>
      <extLst>
        <ext uri="{3e2802c4-a4d2-4d8b-9148-e3be6c30e623}">
          <xlrd:rvb i="157"/>
        </ext>
      </extLst>
    </bk>
    <bk>
      <extLst>
        <ext uri="{3e2802c4-a4d2-4d8b-9148-e3be6c30e623}">
          <xlrd:rvb i="158"/>
        </ext>
      </extLst>
    </bk>
    <bk>
      <extLst>
        <ext uri="{3e2802c4-a4d2-4d8b-9148-e3be6c30e623}">
          <xlrd:rvb i="159"/>
        </ext>
      </extLst>
    </bk>
    <bk>
      <extLst>
        <ext uri="{3e2802c4-a4d2-4d8b-9148-e3be6c30e623}">
          <xlrd:rvb i="160"/>
        </ext>
      </extLst>
    </bk>
    <bk>
      <extLst>
        <ext uri="{3e2802c4-a4d2-4d8b-9148-e3be6c30e623}">
          <xlrd:rvb i="161"/>
        </ext>
      </extLst>
    </bk>
    <bk>
      <extLst>
        <ext uri="{3e2802c4-a4d2-4d8b-9148-e3be6c30e623}">
          <xlrd:rvb i="162"/>
        </ext>
      </extLst>
    </bk>
    <bk>
      <extLst>
        <ext uri="{3e2802c4-a4d2-4d8b-9148-e3be6c30e623}">
          <xlrd:rvb i="163"/>
        </ext>
      </extLst>
    </bk>
    <bk>
      <extLst>
        <ext uri="{3e2802c4-a4d2-4d8b-9148-e3be6c30e623}">
          <xlrd:rvb i="164"/>
        </ext>
      </extLst>
    </bk>
    <bk>
      <extLst>
        <ext uri="{3e2802c4-a4d2-4d8b-9148-e3be6c30e623}">
          <xlrd:rvb i="165"/>
        </ext>
      </extLst>
    </bk>
    <bk>
      <extLst>
        <ext uri="{3e2802c4-a4d2-4d8b-9148-e3be6c30e623}">
          <xlrd:rvb i="166"/>
        </ext>
      </extLst>
    </bk>
    <bk>
      <extLst>
        <ext uri="{3e2802c4-a4d2-4d8b-9148-e3be6c30e623}">
          <xlrd:rvb i="167"/>
        </ext>
      </extLst>
    </bk>
    <bk>
      <extLst>
        <ext uri="{3e2802c4-a4d2-4d8b-9148-e3be6c30e623}">
          <xlrd:rvb i="168"/>
        </ext>
      </extLst>
    </bk>
    <bk>
      <extLst>
        <ext uri="{3e2802c4-a4d2-4d8b-9148-e3be6c30e623}">
          <xlrd:rvb i="169"/>
        </ext>
      </extLst>
    </bk>
    <bk>
      <extLst>
        <ext uri="{3e2802c4-a4d2-4d8b-9148-e3be6c30e623}">
          <xlrd:rvb i="170"/>
        </ext>
      </extLst>
    </bk>
    <bk>
      <extLst>
        <ext uri="{3e2802c4-a4d2-4d8b-9148-e3be6c30e623}">
          <xlrd:rvb i="171"/>
        </ext>
      </extLst>
    </bk>
    <bk>
      <extLst>
        <ext uri="{3e2802c4-a4d2-4d8b-9148-e3be6c30e623}">
          <xlrd:rvb i="172"/>
        </ext>
      </extLst>
    </bk>
    <bk>
      <extLst>
        <ext uri="{3e2802c4-a4d2-4d8b-9148-e3be6c30e623}">
          <xlrd:rvb i="173"/>
        </ext>
      </extLst>
    </bk>
    <bk>
      <extLst>
        <ext uri="{3e2802c4-a4d2-4d8b-9148-e3be6c30e623}">
          <xlrd:rvb i="174"/>
        </ext>
      </extLst>
    </bk>
    <bk>
      <extLst>
        <ext uri="{3e2802c4-a4d2-4d8b-9148-e3be6c30e623}">
          <xlrd:rvb i="175"/>
        </ext>
      </extLst>
    </bk>
    <bk>
      <extLst>
        <ext uri="{3e2802c4-a4d2-4d8b-9148-e3be6c30e623}">
          <xlrd:rvb i="176"/>
        </ext>
      </extLst>
    </bk>
    <bk>
      <extLst>
        <ext uri="{3e2802c4-a4d2-4d8b-9148-e3be6c30e623}">
          <xlrd:rvb i="177"/>
        </ext>
      </extLst>
    </bk>
    <bk>
      <extLst>
        <ext uri="{3e2802c4-a4d2-4d8b-9148-e3be6c30e623}">
          <xlrd:rvb i="178"/>
        </ext>
      </extLst>
    </bk>
    <bk>
      <extLst>
        <ext uri="{3e2802c4-a4d2-4d8b-9148-e3be6c30e623}">
          <xlrd:rvb i="179"/>
        </ext>
      </extLst>
    </bk>
    <bk>
      <extLst>
        <ext uri="{3e2802c4-a4d2-4d8b-9148-e3be6c30e623}">
          <xlrd:rvb i="180"/>
        </ext>
      </extLst>
    </bk>
    <bk>
      <extLst>
        <ext uri="{3e2802c4-a4d2-4d8b-9148-e3be6c30e623}">
          <xlrd:rvb i="181"/>
        </ext>
      </extLst>
    </bk>
    <bk>
      <extLst>
        <ext uri="{3e2802c4-a4d2-4d8b-9148-e3be6c30e623}">
          <xlrd:rvb i="182"/>
        </ext>
      </extLst>
    </bk>
    <bk>
      <extLst>
        <ext uri="{3e2802c4-a4d2-4d8b-9148-e3be6c30e623}">
          <xlrd:rvb i="183"/>
        </ext>
      </extLst>
    </bk>
    <bk>
      <extLst>
        <ext uri="{3e2802c4-a4d2-4d8b-9148-e3be6c30e623}">
          <xlrd:rvb i="184"/>
        </ext>
      </extLst>
    </bk>
    <bk>
      <extLst>
        <ext uri="{3e2802c4-a4d2-4d8b-9148-e3be6c30e623}">
          <xlrd:rvb i="185"/>
        </ext>
      </extLst>
    </bk>
    <bk>
      <extLst>
        <ext uri="{3e2802c4-a4d2-4d8b-9148-e3be6c30e623}">
          <xlrd:rvb i="186"/>
        </ext>
      </extLst>
    </bk>
    <bk>
      <extLst>
        <ext uri="{3e2802c4-a4d2-4d8b-9148-e3be6c30e623}">
          <xlrd:rvb i="187"/>
        </ext>
      </extLst>
    </bk>
    <bk>
      <extLst>
        <ext uri="{3e2802c4-a4d2-4d8b-9148-e3be6c30e623}">
          <xlrd:rvb i="188"/>
        </ext>
      </extLst>
    </bk>
    <bk>
      <extLst>
        <ext uri="{3e2802c4-a4d2-4d8b-9148-e3be6c30e623}">
          <xlrd:rvb i="189"/>
        </ext>
      </extLst>
    </bk>
    <bk>
      <extLst>
        <ext uri="{3e2802c4-a4d2-4d8b-9148-e3be6c30e623}">
          <xlrd:rvb i="190"/>
        </ext>
      </extLst>
    </bk>
    <bk>
      <extLst>
        <ext uri="{3e2802c4-a4d2-4d8b-9148-e3be6c30e623}">
          <xlrd:rvb i="191"/>
        </ext>
      </extLst>
    </bk>
    <bk>
      <extLst>
        <ext uri="{3e2802c4-a4d2-4d8b-9148-e3be6c30e623}">
          <xlrd:rvb i="192"/>
        </ext>
      </extLst>
    </bk>
    <bk>
      <extLst>
        <ext uri="{3e2802c4-a4d2-4d8b-9148-e3be6c30e623}">
          <xlrd:rvb i="193"/>
        </ext>
      </extLst>
    </bk>
    <bk>
      <extLst>
        <ext uri="{3e2802c4-a4d2-4d8b-9148-e3be6c30e623}">
          <xlrd:rvb i="194"/>
        </ext>
      </extLst>
    </bk>
    <bk>
      <extLst>
        <ext uri="{3e2802c4-a4d2-4d8b-9148-e3be6c30e623}">
          <xlrd:rvb i="195"/>
        </ext>
      </extLst>
    </bk>
    <bk>
      <extLst>
        <ext uri="{3e2802c4-a4d2-4d8b-9148-e3be6c30e623}">
          <xlrd:rvb i="196"/>
        </ext>
      </extLst>
    </bk>
    <bk>
      <extLst>
        <ext uri="{3e2802c4-a4d2-4d8b-9148-e3be6c30e623}">
          <xlrd:rvb i="197"/>
        </ext>
      </extLst>
    </bk>
    <bk>
      <extLst>
        <ext uri="{3e2802c4-a4d2-4d8b-9148-e3be6c30e623}">
          <xlrd:rvb i="198"/>
        </ext>
      </extLst>
    </bk>
    <bk>
      <extLst>
        <ext uri="{3e2802c4-a4d2-4d8b-9148-e3be6c30e623}">
          <xlrd:rvb i="199"/>
        </ext>
      </extLst>
    </bk>
    <bk>
      <extLst>
        <ext uri="{3e2802c4-a4d2-4d8b-9148-e3be6c30e623}">
          <xlrd:rvb i="200"/>
        </ext>
      </extLst>
    </bk>
    <bk>
      <extLst>
        <ext uri="{3e2802c4-a4d2-4d8b-9148-e3be6c30e623}">
          <xlrd:rvb i="201"/>
        </ext>
      </extLst>
    </bk>
    <bk>
      <extLst>
        <ext uri="{3e2802c4-a4d2-4d8b-9148-e3be6c30e623}">
          <xlrd:rvb i="202"/>
        </ext>
      </extLst>
    </bk>
    <bk>
      <extLst>
        <ext uri="{3e2802c4-a4d2-4d8b-9148-e3be6c30e623}">
          <xlrd:rvb i="203"/>
        </ext>
      </extLst>
    </bk>
    <bk>
      <extLst>
        <ext uri="{3e2802c4-a4d2-4d8b-9148-e3be6c30e623}">
          <xlrd:rvb i="204"/>
        </ext>
      </extLst>
    </bk>
    <bk>
      <extLst>
        <ext uri="{3e2802c4-a4d2-4d8b-9148-e3be6c30e623}">
          <xlrd:rvb i="205"/>
        </ext>
      </extLst>
    </bk>
    <bk>
      <extLst>
        <ext uri="{3e2802c4-a4d2-4d8b-9148-e3be6c30e623}">
          <xlrd:rvb i="206"/>
        </ext>
      </extLst>
    </bk>
    <bk>
      <extLst>
        <ext uri="{3e2802c4-a4d2-4d8b-9148-e3be6c30e623}">
          <xlrd:rvb i="207"/>
        </ext>
      </extLst>
    </bk>
    <bk>
      <extLst>
        <ext uri="{3e2802c4-a4d2-4d8b-9148-e3be6c30e623}">
          <xlrd:rvb i="208"/>
        </ext>
      </extLst>
    </bk>
    <bk>
      <extLst>
        <ext uri="{3e2802c4-a4d2-4d8b-9148-e3be6c30e623}">
          <xlrd:rvb i="209"/>
        </ext>
      </extLst>
    </bk>
    <bk>
      <extLst>
        <ext uri="{3e2802c4-a4d2-4d8b-9148-e3be6c30e623}">
          <xlrd:rvb i="210"/>
        </ext>
      </extLst>
    </bk>
    <bk>
      <extLst>
        <ext uri="{3e2802c4-a4d2-4d8b-9148-e3be6c30e623}">
          <xlrd:rvb i="211"/>
        </ext>
      </extLst>
    </bk>
    <bk>
      <extLst>
        <ext uri="{3e2802c4-a4d2-4d8b-9148-e3be6c30e623}">
          <xlrd:rvb i="212"/>
        </ext>
      </extLst>
    </bk>
    <bk>
      <extLst>
        <ext uri="{3e2802c4-a4d2-4d8b-9148-e3be6c30e623}">
          <xlrd:rvb i="213"/>
        </ext>
      </extLst>
    </bk>
    <bk>
      <extLst>
        <ext uri="{3e2802c4-a4d2-4d8b-9148-e3be6c30e623}">
          <xlrd:rvb i="214"/>
        </ext>
      </extLst>
    </bk>
    <bk>
      <extLst>
        <ext uri="{3e2802c4-a4d2-4d8b-9148-e3be6c30e623}">
          <xlrd:rvb i="215"/>
        </ext>
      </extLst>
    </bk>
    <bk>
      <extLst>
        <ext uri="{3e2802c4-a4d2-4d8b-9148-e3be6c30e623}">
          <xlrd:rvb i="216"/>
        </ext>
      </extLst>
    </bk>
    <bk>
      <extLst>
        <ext uri="{3e2802c4-a4d2-4d8b-9148-e3be6c30e623}">
          <xlrd:rvb i="217"/>
        </ext>
      </extLst>
    </bk>
    <bk>
      <extLst>
        <ext uri="{3e2802c4-a4d2-4d8b-9148-e3be6c30e623}">
          <xlrd:rvb i="218"/>
        </ext>
      </extLst>
    </bk>
    <bk>
      <extLst>
        <ext uri="{3e2802c4-a4d2-4d8b-9148-e3be6c30e623}">
          <xlrd:rvb i="219"/>
        </ext>
      </extLst>
    </bk>
    <bk>
      <extLst>
        <ext uri="{3e2802c4-a4d2-4d8b-9148-e3be6c30e623}">
          <xlrd:rvb i="220"/>
        </ext>
      </extLst>
    </bk>
    <bk>
      <extLst>
        <ext uri="{3e2802c4-a4d2-4d8b-9148-e3be6c30e623}">
          <xlrd:rvb i="221"/>
        </ext>
      </extLst>
    </bk>
    <bk>
      <extLst>
        <ext uri="{3e2802c4-a4d2-4d8b-9148-e3be6c30e623}">
          <xlrd:rvb i="222"/>
        </ext>
      </extLst>
    </bk>
    <bk>
      <extLst>
        <ext uri="{3e2802c4-a4d2-4d8b-9148-e3be6c30e623}">
          <xlrd:rvb i="223"/>
        </ext>
      </extLst>
    </bk>
    <bk>
      <extLst>
        <ext uri="{3e2802c4-a4d2-4d8b-9148-e3be6c30e623}">
          <xlrd:rvb i="224"/>
        </ext>
      </extLst>
    </bk>
    <bk>
      <extLst>
        <ext uri="{3e2802c4-a4d2-4d8b-9148-e3be6c30e623}">
          <xlrd:rvb i="225"/>
        </ext>
      </extLst>
    </bk>
    <bk>
      <extLst>
        <ext uri="{3e2802c4-a4d2-4d8b-9148-e3be6c30e623}">
          <xlrd:rvb i="226"/>
        </ext>
      </extLst>
    </bk>
    <bk>
      <extLst>
        <ext uri="{3e2802c4-a4d2-4d8b-9148-e3be6c30e623}">
          <xlrd:rvb i="227"/>
        </ext>
      </extLst>
    </bk>
    <bk>
      <extLst>
        <ext uri="{3e2802c4-a4d2-4d8b-9148-e3be6c30e623}">
          <xlrd:rvb i="228"/>
        </ext>
      </extLst>
    </bk>
    <bk>
      <extLst>
        <ext uri="{3e2802c4-a4d2-4d8b-9148-e3be6c30e623}">
          <xlrd:rvb i="229"/>
        </ext>
      </extLst>
    </bk>
    <bk>
      <extLst>
        <ext uri="{3e2802c4-a4d2-4d8b-9148-e3be6c30e623}">
          <xlrd:rvb i="230"/>
        </ext>
      </extLst>
    </bk>
    <bk>
      <extLst>
        <ext uri="{3e2802c4-a4d2-4d8b-9148-e3be6c30e623}">
          <xlrd:rvb i="231"/>
        </ext>
      </extLst>
    </bk>
    <bk>
      <extLst>
        <ext uri="{3e2802c4-a4d2-4d8b-9148-e3be6c30e623}">
          <xlrd:rvb i="232"/>
        </ext>
      </extLst>
    </bk>
    <bk>
      <extLst>
        <ext uri="{3e2802c4-a4d2-4d8b-9148-e3be6c30e623}">
          <xlrd:rvb i="233"/>
        </ext>
      </extLst>
    </bk>
    <bk>
      <extLst>
        <ext uri="{3e2802c4-a4d2-4d8b-9148-e3be6c30e623}">
          <xlrd:rvb i="234"/>
        </ext>
      </extLst>
    </bk>
    <bk>
      <extLst>
        <ext uri="{3e2802c4-a4d2-4d8b-9148-e3be6c30e623}">
          <xlrd:rvb i="235"/>
        </ext>
      </extLst>
    </bk>
    <bk>
      <extLst>
        <ext uri="{3e2802c4-a4d2-4d8b-9148-e3be6c30e623}">
          <xlrd:rvb i="236"/>
        </ext>
      </extLst>
    </bk>
    <bk>
      <extLst>
        <ext uri="{3e2802c4-a4d2-4d8b-9148-e3be6c30e623}">
          <xlrd:rvb i="237"/>
        </ext>
      </extLst>
    </bk>
    <bk>
      <extLst>
        <ext uri="{3e2802c4-a4d2-4d8b-9148-e3be6c30e623}">
          <xlrd:rvb i="238"/>
        </ext>
      </extLst>
    </bk>
    <bk>
      <extLst>
        <ext uri="{3e2802c4-a4d2-4d8b-9148-e3be6c30e623}">
          <xlrd:rvb i="239"/>
        </ext>
      </extLst>
    </bk>
    <bk>
      <extLst>
        <ext uri="{3e2802c4-a4d2-4d8b-9148-e3be6c30e623}">
          <xlrd:rvb i="240"/>
        </ext>
      </extLst>
    </bk>
    <bk>
      <extLst>
        <ext uri="{3e2802c4-a4d2-4d8b-9148-e3be6c30e623}">
          <xlrd:rvb i="241"/>
        </ext>
      </extLst>
    </bk>
    <bk>
      <extLst>
        <ext uri="{3e2802c4-a4d2-4d8b-9148-e3be6c30e623}">
          <xlrd:rvb i="242"/>
        </ext>
      </extLst>
    </bk>
    <bk>
      <extLst>
        <ext uri="{3e2802c4-a4d2-4d8b-9148-e3be6c30e623}">
          <xlrd:rvb i="243"/>
        </ext>
      </extLst>
    </bk>
    <bk>
      <extLst>
        <ext uri="{3e2802c4-a4d2-4d8b-9148-e3be6c30e623}">
          <xlrd:rvb i="244"/>
        </ext>
      </extLst>
    </bk>
    <bk>
      <extLst>
        <ext uri="{3e2802c4-a4d2-4d8b-9148-e3be6c30e623}">
          <xlrd:rvb i="245"/>
        </ext>
      </extLst>
    </bk>
    <bk>
      <extLst>
        <ext uri="{3e2802c4-a4d2-4d8b-9148-e3be6c30e623}">
          <xlrd:rvb i="246"/>
        </ext>
      </extLst>
    </bk>
    <bk>
      <extLst>
        <ext uri="{3e2802c4-a4d2-4d8b-9148-e3be6c30e623}">
          <xlrd:rvb i="247"/>
        </ext>
      </extLst>
    </bk>
    <bk>
      <extLst>
        <ext uri="{3e2802c4-a4d2-4d8b-9148-e3be6c30e623}">
          <xlrd:rvb i="248"/>
        </ext>
      </extLst>
    </bk>
    <bk>
      <extLst>
        <ext uri="{3e2802c4-a4d2-4d8b-9148-e3be6c30e623}">
          <xlrd:rvb i="249"/>
        </ext>
      </extLst>
    </bk>
    <bk>
      <extLst>
        <ext uri="{3e2802c4-a4d2-4d8b-9148-e3be6c30e623}">
          <xlrd:rvb i="250"/>
        </ext>
      </extLst>
    </bk>
    <bk>
      <extLst>
        <ext uri="{3e2802c4-a4d2-4d8b-9148-e3be6c30e623}">
          <xlrd:rvb i="251"/>
        </ext>
      </extLst>
    </bk>
    <bk>
      <extLst>
        <ext uri="{3e2802c4-a4d2-4d8b-9148-e3be6c30e623}">
          <xlrd:rvb i="252"/>
        </ext>
      </extLst>
    </bk>
    <bk>
      <extLst>
        <ext uri="{3e2802c4-a4d2-4d8b-9148-e3be6c30e623}">
          <xlrd:rvb i="253"/>
        </ext>
      </extLst>
    </bk>
    <bk>
      <extLst>
        <ext uri="{3e2802c4-a4d2-4d8b-9148-e3be6c30e623}">
          <xlrd:rvb i="254"/>
        </ext>
      </extLst>
    </bk>
    <bk>
      <extLst>
        <ext uri="{3e2802c4-a4d2-4d8b-9148-e3be6c30e623}">
          <xlrd:rvb i="255"/>
        </ext>
      </extLst>
    </bk>
    <bk>
      <extLst>
        <ext uri="{3e2802c4-a4d2-4d8b-9148-e3be6c30e623}">
          <xlrd:rvb i="256"/>
        </ext>
      </extLst>
    </bk>
    <bk>
      <extLst>
        <ext uri="{3e2802c4-a4d2-4d8b-9148-e3be6c30e623}">
          <xlrd:rvb i="257"/>
        </ext>
      </extLst>
    </bk>
    <bk>
      <extLst>
        <ext uri="{3e2802c4-a4d2-4d8b-9148-e3be6c30e623}">
          <xlrd:rvb i="258"/>
        </ext>
      </extLst>
    </bk>
    <bk>
      <extLst>
        <ext uri="{3e2802c4-a4d2-4d8b-9148-e3be6c30e623}">
          <xlrd:rvb i="259"/>
        </ext>
      </extLst>
    </bk>
    <bk>
      <extLst>
        <ext uri="{3e2802c4-a4d2-4d8b-9148-e3be6c30e623}">
          <xlrd:rvb i="260"/>
        </ext>
      </extLst>
    </bk>
    <bk>
      <extLst>
        <ext uri="{3e2802c4-a4d2-4d8b-9148-e3be6c30e623}">
          <xlrd:rvb i="261"/>
        </ext>
      </extLst>
    </bk>
    <bk>
      <extLst>
        <ext uri="{3e2802c4-a4d2-4d8b-9148-e3be6c30e623}">
          <xlrd:rvb i="262"/>
        </ext>
      </extLst>
    </bk>
    <bk>
      <extLst>
        <ext uri="{3e2802c4-a4d2-4d8b-9148-e3be6c30e623}">
          <xlrd:rvb i="263"/>
        </ext>
      </extLst>
    </bk>
    <bk>
      <extLst>
        <ext uri="{3e2802c4-a4d2-4d8b-9148-e3be6c30e623}">
          <xlrd:rvb i="264"/>
        </ext>
      </extLst>
    </bk>
    <bk>
      <extLst>
        <ext uri="{3e2802c4-a4d2-4d8b-9148-e3be6c30e623}">
          <xlrd:rvb i="265"/>
        </ext>
      </extLst>
    </bk>
    <bk>
      <extLst>
        <ext uri="{3e2802c4-a4d2-4d8b-9148-e3be6c30e623}">
          <xlrd:rvb i="266"/>
        </ext>
      </extLst>
    </bk>
    <bk>
      <extLst>
        <ext uri="{3e2802c4-a4d2-4d8b-9148-e3be6c30e623}">
          <xlrd:rvb i="267"/>
        </ext>
      </extLst>
    </bk>
    <bk>
      <extLst>
        <ext uri="{3e2802c4-a4d2-4d8b-9148-e3be6c30e623}">
          <xlrd:rvb i="268"/>
        </ext>
      </extLst>
    </bk>
    <bk>
      <extLst>
        <ext uri="{3e2802c4-a4d2-4d8b-9148-e3be6c30e623}">
          <xlrd:rvb i="269"/>
        </ext>
      </extLst>
    </bk>
    <bk>
      <extLst>
        <ext uri="{3e2802c4-a4d2-4d8b-9148-e3be6c30e623}">
          <xlrd:rvb i="270"/>
        </ext>
      </extLst>
    </bk>
    <bk>
      <extLst>
        <ext uri="{3e2802c4-a4d2-4d8b-9148-e3be6c30e623}">
          <xlrd:rvb i="271"/>
        </ext>
      </extLst>
    </bk>
    <bk>
      <extLst>
        <ext uri="{3e2802c4-a4d2-4d8b-9148-e3be6c30e623}">
          <xlrd:rvb i="272"/>
        </ext>
      </extLst>
    </bk>
    <bk>
      <extLst>
        <ext uri="{3e2802c4-a4d2-4d8b-9148-e3be6c30e623}">
          <xlrd:rvb i="273"/>
        </ext>
      </extLst>
    </bk>
    <bk>
      <extLst>
        <ext uri="{3e2802c4-a4d2-4d8b-9148-e3be6c30e623}">
          <xlrd:rvb i="274"/>
        </ext>
      </extLst>
    </bk>
    <bk>
      <extLst>
        <ext uri="{3e2802c4-a4d2-4d8b-9148-e3be6c30e623}">
          <xlrd:rvb i="275"/>
        </ext>
      </extLst>
    </bk>
    <bk>
      <extLst>
        <ext uri="{3e2802c4-a4d2-4d8b-9148-e3be6c30e623}">
          <xlrd:rvb i="276"/>
        </ext>
      </extLst>
    </bk>
    <bk>
      <extLst>
        <ext uri="{3e2802c4-a4d2-4d8b-9148-e3be6c30e623}">
          <xlrd:rvb i="277"/>
        </ext>
      </extLst>
    </bk>
    <bk>
      <extLst>
        <ext uri="{3e2802c4-a4d2-4d8b-9148-e3be6c30e623}">
          <xlrd:rvb i="278"/>
        </ext>
      </extLst>
    </bk>
    <bk>
      <extLst>
        <ext uri="{3e2802c4-a4d2-4d8b-9148-e3be6c30e623}">
          <xlrd:rvb i="279"/>
        </ext>
      </extLst>
    </bk>
    <bk>
      <extLst>
        <ext uri="{3e2802c4-a4d2-4d8b-9148-e3be6c30e623}">
          <xlrd:rvb i="280"/>
        </ext>
      </extLst>
    </bk>
    <bk>
      <extLst>
        <ext uri="{3e2802c4-a4d2-4d8b-9148-e3be6c30e623}">
          <xlrd:rvb i="281"/>
        </ext>
      </extLst>
    </bk>
    <bk>
      <extLst>
        <ext uri="{3e2802c4-a4d2-4d8b-9148-e3be6c30e623}">
          <xlrd:rvb i="282"/>
        </ext>
      </extLst>
    </bk>
    <bk>
      <extLst>
        <ext uri="{3e2802c4-a4d2-4d8b-9148-e3be6c30e623}">
          <xlrd:rvb i="283"/>
        </ext>
      </extLst>
    </bk>
    <bk>
      <extLst>
        <ext uri="{3e2802c4-a4d2-4d8b-9148-e3be6c30e623}">
          <xlrd:rvb i="284"/>
        </ext>
      </extLst>
    </bk>
    <bk>
      <extLst>
        <ext uri="{3e2802c4-a4d2-4d8b-9148-e3be6c30e623}">
          <xlrd:rvb i="285"/>
        </ext>
      </extLst>
    </bk>
    <bk>
      <extLst>
        <ext uri="{3e2802c4-a4d2-4d8b-9148-e3be6c30e623}">
          <xlrd:rvb i="286"/>
        </ext>
      </extLst>
    </bk>
    <bk>
      <extLst>
        <ext uri="{3e2802c4-a4d2-4d8b-9148-e3be6c30e623}">
          <xlrd:rvb i="287"/>
        </ext>
      </extLst>
    </bk>
    <bk>
      <extLst>
        <ext uri="{3e2802c4-a4d2-4d8b-9148-e3be6c30e623}">
          <xlrd:rvb i="288"/>
        </ext>
      </extLst>
    </bk>
    <bk>
      <extLst>
        <ext uri="{3e2802c4-a4d2-4d8b-9148-e3be6c30e623}">
          <xlrd:rvb i="289"/>
        </ext>
      </extLst>
    </bk>
    <bk>
      <extLst>
        <ext uri="{3e2802c4-a4d2-4d8b-9148-e3be6c30e623}">
          <xlrd:rvb i="290"/>
        </ext>
      </extLst>
    </bk>
    <bk>
      <extLst>
        <ext uri="{3e2802c4-a4d2-4d8b-9148-e3be6c30e623}">
          <xlrd:rvb i="291"/>
        </ext>
      </extLst>
    </bk>
    <bk>
      <extLst>
        <ext uri="{3e2802c4-a4d2-4d8b-9148-e3be6c30e623}">
          <xlrd:rvb i="292"/>
        </ext>
      </extLst>
    </bk>
    <bk>
      <extLst>
        <ext uri="{3e2802c4-a4d2-4d8b-9148-e3be6c30e623}">
          <xlrd:rvb i="293"/>
        </ext>
      </extLst>
    </bk>
    <bk>
      <extLst>
        <ext uri="{3e2802c4-a4d2-4d8b-9148-e3be6c30e623}">
          <xlrd:rvb i="294"/>
        </ext>
      </extLst>
    </bk>
    <bk>
      <extLst>
        <ext uri="{3e2802c4-a4d2-4d8b-9148-e3be6c30e623}">
          <xlrd:rvb i="295"/>
        </ext>
      </extLst>
    </bk>
    <bk>
      <extLst>
        <ext uri="{3e2802c4-a4d2-4d8b-9148-e3be6c30e623}">
          <xlrd:rvb i="296"/>
        </ext>
      </extLst>
    </bk>
    <bk>
      <extLst>
        <ext uri="{3e2802c4-a4d2-4d8b-9148-e3be6c30e623}">
          <xlrd:rvb i="297"/>
        </ext>
      </extLst>
    </bk>
    <bk>
      <extLst>
        <ext uri="{3e2802c4-a4d2-4d8b-9148-e3be6c30e623}">
          <xlrd:rvb i="298"/>
        </ext>
      </extLst>
    </bk>
    <bk>
      <extLst>
        <ext uri="{3e2802c4-a4d2-4d8b-9148-e3be6c30e623}">
          <xlrd:rvb i="299"/>
        </ext>
      </extLst>
    </bk>
    <bk>
      <extLst>
        <ext uri="{3e2802c4-a4d2-4d8b-9148-e3be6c30e623}">
          <xlrd:rvb i="300"/>
        </ext>
      </extLst>
    </bk>
    <bk>
      <extLst>
        <ext uri="{3e2802c4-a4d2-4d8b-9148-e3be6c30e623}">
          <xlrd:rvb i="301"/>
        </ext>
      </extLst>
    </bk>
    <bk>
      <extLst>
        <ext uri="{3e2802c4-a4d2-4d8b-9148-e3be6c30e623}">
          <xlrd:rvb i="302"/>
        </ext>
      </extLst>
    </bk>
    <bk>
      <extLst>
        <ext uri="{3e2802c4-a4d2-4d8b-9148-e3be6c30e623}">
          <xlrd:rvb i="303"/>
        </ext>
      </extLst>
    </bk>
    <bk>
      <extLst>
        <ext uri="{3e2802c4-a4d2-4d8b-9148-e3be6c30e623}">
          <xlrd:rvb i="304"/>
        </ext>
      </extLst>
    </bk>
    <bk>
      <extLst>
        <ext uri="{3e2802c4-a4d2-4d8b-9148-e3be6c30e623}">
          <xlrd:rvb i="305"/>
        </ext>
      </extLst>
    </bk>
    <bk>
      <extLst>
        <ext uri="{3e2802c4-a4d2-4d8b-9148-e3be6c30e623}">
          <xlrd:rvb i="306"/>
        </ext>
      </extLst>
    </bk>
    <bk>
      <extLst>
        <ext uri="{3e2802c4-a4d2-4d8b-9148-e3be6c30e623}">
          <xlrd:rvb i="307"/>
        </ext>
      </extLst>
    </bk>
    <bk>
      <extLst>
        <ext uri="{3e2802c4-a4d2-4d8b-9148-e3be6c30e623}">
          <xlrd:rvb i="308"/>
        </ext>
      </extLst>
    </bk>
    <bk>
      <extLst>
        <ext uri="{3e2802c4-a4d2-4d8b-9148-e3be6c30e623}">
          <xlrd:rvb i="309"/>
        </ext>
      </extLst>
    </bk>
    <bk>
      <extLst>
        <ext uri="{3e2802c4-a4d2-4d8b-9148-e3be6c30e623}">
          <xlrd:rvb i="310"/>
        </ext>
      </extLst>
    </bk>
    <bk>
      <extLst>
        <ext uri="{3e2802c4-a4d2-4d8b-9148-e3be6c30e623}">
          <xlrd:rvb i="311"/>
        </ext>
      </extLst>
    </bk>
    <bk>
      <extLst>
        <ext uri="{3e2802c4-a4d2-4d8b-9148-e3be6c30e623}">
          <xlrd:rvb i="312"/>
        </ext>
      </extLst>
    </bk>
    <bk>
      <extLst>
        <ext uri="{3e2802c4-a4d2-4d8b-9148-e3be6c30e623}">
          <xlrd:rvb i="313"/>
        </ext>
      </extLst>
    </bk>
    <bk>
      <extLst>
        <ext uri="{3e2802c4-a4d2-4d8b-9148-e3be6c30e623}">
          <xlrd:rvb i="314"/>
        </ext>
      </extLst>
    </bk>
    <bk>
      <extLst>
        <ext uri="{3e2802c4-a4d2-4d8b-9148-e3be6c30e623}">
          <xlrd:rvb i="315"/>
        </ext>
      </extLst>
    </bk>
    <bk>
      <extLst>
        <ext uri="{3e2802c4-a4d2-4d8b-9148-e3be6c30e623}">
          <xlrd:rvb i="316"/>
        </ext>
      </extLst>
    </bk>
    <bk>
      <extLst>
        <ext uri="{3e2802c4-a4d2-4d8b-9148-e3be6c30e623}">
          <xlrd:rvb i="317"/>
        </ext>
      </extLst>
    </bk>
    <bk>
      <extLst>
        <ext uri="{3e2802c4-a4d2-4d8b-9148-e3be6c30e623}">
          <xlrd:rvb i="318"/>
        </ext>
      </extLst>
    </bk>
    <bk>
      <extLst>
        <ext uri="{3e2802c4-a4d2-4d8b-9148-e3be6c30e623}">
          <xlrd:rvb i="319"/>
        </ext>
      </extLst>
    </bk>
    <bk>
      <extLst>
        <ext uri="{3e2802c4-a4d2-4d8b-9148-e3be6c30e623}">
          <xlrd:rvb i="320"/>
        </ext>
      </extLst>
    </bk>
    <bk>
      <extLst>
        <ext uri="{3e2802c4-a4d2-4d8b-9148-e3be6c30e623}">
          <xlrd:rvb i="321"/>
        </ext>
      </extLst>
    </bk>
    <bk>
      <extLst>
        <ext uri="{3e2802c4-a4d2-4d8b-9148-e3be6c30e623}">
          <xlrd:rvb i="322"/>
        </ext>
      </extLst>
    </bk>
    <bk>
      <extLst>
        <ext uri="{3e2802c4-a4d2-4d8b-9148-e3be6c30e623}">
          <xlrd:rvb i="323"/>
        </ext>
      </extLst>
    </bk>
    <bk>
      <extLst>
        <ext uri="{3e2802c4-a4d2-4d8b-9148-e3be6c30e623}">
          <xlrd:rvb i="324"/>
        </ext>
      </extLst>
    </bk>
    <bk>
      <extLst>
        <ext uri="{3e2802c4-a4d2-4d8b-9148-e3be6c30e623}">
          <xlrd:rvb i="325"/>
        </ext>
      </extLst>
    </bk>
    <bk>
      <extLst>
        <ext uri="{3e2802c4-a4d2-4d8b-9148-e3be6c30e623}">
          <xlrd:rvb i="326"/>
        </ext>
      </extLst>
    </bk>
    <bk>
      <extLst>
        <ext uri="{3e2802c4-a4d2-4d8b-9148-e3be6c30e623}">
          <xlrd:rvb i="327"/>
        </ext>
      </extLst>
    </bk>
    <bk>
      <extLst>
        <ext uri="{3e2802c4-a4d2-4d8b-9148-e3be6c30e623}">
          <xlrd:rvb i="328"/>
        </ext>
      </extLst>
    </bk>
    <bk>
      <extLst>
        <ext uri="{3e2802c4-a4d2-4d8b-9148-e3be6c30e623}">
          <xlrd:rvb i="329"/>
        </ext>
      </extLst>
    </bk>
    <bk>
      <extLst>
        <ext uri="{3e2802c4-a4d2-4d8b-9148-e3be6c30e623}">
          <xlrd:rvb i="330"/>
        </ext>
      </extLst>
    </bk>
    <bk>
      <extLst>
        <ext uri="{3e2802c4-a4d2-4d8b-9148-e3be6c30e623}">
          <xlrd:rvb i="331"/>
        </ext>
      </extLst>
    </bk>
    <bk>
      <extLst>
        <ext uri="{3e2802c4-a4d2-4d8b-9148-e3be6c30e623}">
          <xlrd:rvb i="332"/>
        </ext>
      </extLst>
    </bk>
    <bk>
      <extLst>
        <ext uri="{3e2802c4-a4d2-4d8b-9148-e3be6c30e623}">
          <xlrd:rvb i="333"/>
        </ext>
      </extLst>
    </bk>
    <bk>
      <extLst>
        <ext uri="{3e2802c4-a4d2-4d8b-9148-e3be6c30e623}">
          <xlrd:rvb i="334"/>
        </ext>
      </extLst>
    </bk>
    <bk>
      <extLst>
        <ext uri="{3e2802c4-a4d2-4d8b-9148-e3be6c30e623}">
          <xlrd:rvb i="335"/>
        </ext>
      </extLst>
    </bk>
    <bk>
      <extLst>
        <ext uri="{3e2802c4-a4d2-4d8b-9148-e3be6c30e623}">
          <xlrd:rvb i="336"/>
        </ext>
      </extLst>
    </bk>
    <bk>
      <extLst>
        <ext uri="{3e2802c4-a4d2-4d8b-9148-e3be6c30e623}">
          <xlrd:rvb i="337"/>
        </ext>
      </extLst>
    </bk>
    <bk>
      <extLst>
        <ext uri="{3e2802c4-a4d2-4d8b-9148-e3be6c30e623}">
          <xlrd:rvb i="338"/>
        </ext>
      </extLst>
    </bk>
    <bk>
      <extLst>
        <ext uri="{3e2802c4-a4d2-4d8b-9148-e3be6c30e623}">
          <xlrd:rvb i="339"/>
        </ext>
      </extLst>
    </bk>
    <bk>
      <extLst>
        <ext uri="{3e2802c4-a4d2-4d8b-9148-e3be6c30e623}">
          <xlrd:rvb i="340"/>
        </ext>
      </extLst>
    </bk>
    <bk>
      <extLst>
        <ext uri="{3e2802c4-a4d2-4d8b-9148-e3be6c30e623}">
          <xlrd:rvb i="341"/>
        </ext>
      </extLst>
    </bk>
    <bk>
      <extLst>
        <ext uri="{3e2802c4-a4d2-4d8b-9148-e3be6c30e623}">
          <xlrd:rvb i="342"/>
        </ext>
      </extLst>
    </bk>
    <bk>
      <extLst>
        <ext uri="{3e2802c4-a4d2-4d8b-9148-e3be6c30e623}">
          <xlrd:rvb i="343"/>
        </ext>
      </extLst>
    </bk>
    <bk>
      <extLst>
        <ext uri="{3e2802c4-a4d2-4d8b-9148-e3be6c30e623}">
          <xlrd:rvb i="344"/>
        </ext>
      </extLst>
    </bk>
    <bk>
      <extLst>
        <ext uri="{3e2802c4-a4d2-4d8b-9148-e3be6c30e623}">
          <xlrd:rvb i="345"/>
        </ext>
      </extLst>
    </bk>
    <bk>
      <extLst>
        <ext uri="{3e2802c4-a4d2-4d8b-9148-e3be6c30e623}">
          <xlrd:rvb i="346"/>
        </ext>
      </extLst>
    </bk>
    <bk>
      <extLst>
        <ext uri="{3e2802c4-a4d2-4d8b-9148-e3be6c30e623}">
          <xlrd:rvb i="347"/>
        </ext>
      </extLst>
    </bk>
    <bk>
      <extLst>
        <ext uri="{3e2802c4-a4d2-4d8b-9148-e3be6c30e623}">
          <xlrd:rvb i="348"/>
        </ext>
      </extLst>
    </bk>
    <bk>
      <extLst>
        <ext uri="{3e2802c4-a4d2-4d8b-9148-e3be6c30e623}">
          <xlrd:rvb i="349"/>
        </ext>
      </extLst>
    </bk>
    <bk>
      <extLst>
        <ext uri="{3e2802c4-a4d2-4d8b-9148-e3be6c30e623}">
          <xlrd:rvb i="350"/>
        </ext>
      </extLst>
    </bk>
    <bk>
      <extLst>
        <ext uri="{3e2802c4-a4d2-4d8b-9148-e3be6c30e623}">
          <xlrd:rvb i="351"/>
        </ext>
      </extLst>
    </bk>
    <bk>
      <extLst>
        <ext uri="{3e2802c4-a4d2-4d8b-9148-e3be6c30e623}">
          <xlrd:rvb i="352"/>
        </ext>
      </extLst>
    </bk>
    <bk>
      <extLst>
        <ext uri="{3e2802c4-a4d2-4d8b-9148-e3be6c30e623}">
          <xlrd:rvb i="353"/>
        </ext>
      </extLst>
    </bk>
    <bk>
      <extLst>
        <ext uri="{3e2802c4-a4d2-4d8b-9148-e3be6c30e623}">
          <xlrd:rvb i="354"/>
        </ext>
      </extLst>
    </bk>
    <bk>
      <extLst>
        <ext uri="{3e2802c4-a4d2-4d8b-9148-e3be6c30e623}">
          <xlrd:rvb i="355"/>
        </ext>
      </extLst>
    </bk>
    <bk>
      <extLst>
        <ext uri="{3e2802c4-a4d2-4d8b-9148-e3be6c30e623}">
          <xlrd:rvb i="356"/>
        </ext>
      </extLst>
    </bk>
    <bk>
      <extLst>
        <ext uri="{3e2802c4-a4d2-4d8b-9148-e3be6c30e623}">
          <xlrd:rvb i="357"/>
        </ext>
      </extLst>
    </bk>
    <bk>
      <extLst>
        <ext uri="{3e2802c4-a4d2-4d8b-9148-e3be6c30e623}">
          <xlrd:rvb i="358"/>
        </ext>
      </extLst>
    </bk>
    <bk>
      <extLst>
        <ext uri="{3e2802c4-a4d2-4d8b-9148-e3be6c30e623}">
          <xlrd:rvb i="359"/>
        </ext>
      </extLst>
    </bk>
    <bk>
      <extLst>
        <ext uri="{3e2802c4-a4d2-4d8b-9148-e3be6c30e623}">
          <xlrd:rvb i="360"/>
        </ext>
      </extLst>
    </bk>
    <bk>
      <extLst>
        <ext uri="{3e2802c4-a4d2-4d8b-9148-e3be6c30e623}">
          <xlrd:rvb i="361"/>
        </ext>
      </extLst>
    </bk>
    <bk>
      <extLst>
        <ext uri="{3e2802c4-a4d2-4d8b-9148-e3be6c30e623}">
          <xlrd:rvb i="362"/>
        </ext>
      </extLst>
    </bk>
    <bk>
      <extLst>
        <ext uri="{3e2802c4-a4d2-4d8b-9148-e3be6c30e623}">
          <xlrd:rvb i="363"/>
        </ext>
      </extLst>
    </bk>
    <bk>
      <extLst>
        <ext uri="{3e2802c4-a4d2-4d8b-9148-e3be6c30e623}">
          <xlrd:rvb i="364"/>
        </ext>
      </extLst>
    </bk>
    <bk>
      <extLst>
        <ext uri="{3e2802c4-a4d2-4d8b-9148-e3be6c30e623}">
          <xlrd:rvb i="365"/>
        </ext>
      </extLst>
    </bk>
    <bk>
      <extLst>
        <ext uri="{3e2802c4-a4d2-4d8b-9148-e3be6c30e623}">
          <xlrd:rvb i="366"/>
        </ext>
      </extLst>
    </bk>
    <bk>
      <extLst>
        <ext uri="{3e2802c4-a4d2-4d8b-9148-e3be6c30e623}">
          <xlrd:rvb i="367"/>
        </ext>
      </extLst>
    </bk>
    <bk>
      <extLst>
        <ext uri="{3e2802c4-a4d2-4d8b-9148-e3be6c30e623}">
          <xlrd:rvb i="368"/>
        </ext>
      </extLst>
    </bk>
    <bk>
      <extLst>
        <ext uri="{3e2802c4-a4d2-4d8b-9148-e3be6c30e623}">
          <xlrd:rvb i="369"/>
        </ext>
      </extLst>
    </bk>
    <bk>
      <extLst>
        <ext uri="{3e2802c4-a4d2-4d8b-9148-e3be6c30e623}">
          <xlrd:rvb i="370"/>
        </ext>
      </extLst>
    </bk>
    <bk>
      <extLst>
        <ext uri="{3e2802c4-a4d2-4d8b-9148-e3be6c30e623}">
          <xlrd:rvb i="371"/>
        </ext>
      </extLst>
    </bk>
    <bk>
      <extLst>
        <ext uri="{3e2802c4-a4d2-4d8b-9148-e3be6c30e623}">
          <xlrd:rvb i="372"/>
        </ext>
      </extLst>
    </bk>
    <bk>
      <extLst>
        <ext uri="{3e2802c4-a4d2-4d8b-9148-e3be6c30e623}">
          <xlrd:rvb i="373"/>
        </ext>
      </extLst>
    </bk>
    <bk>
      <extLst>
        <ext uri="{3e2802c4-a4d2-4d8b-9148-e3be6c30e623}">
          <xlrd:rvb i="374"/>
        </ext>
      </extLst>
    </bk>
    <bk>
      <extLst>
        <ext uri="{3e2802c4-a4d2-4d8b-9148-e3be6c30e623}">
          <xlrd:rvb i="375"/>
        </ext>
      </extLst>
    </bk>
    <bk>
      <extLst>
        <ext uri="{3e2802c4-a4d2-4d8b-9148-e3be6c30e623}">
          <xlrd:rvb i="376"/>
        </ext>
      </extLst>
    </bk>
    <bk>
      <extLst>
        <ext uri="{3e2802c4-a4d2-4d8b-9148-e3be6c30e623}">
          <xlrd:rvb i="377"/>
        </ext>
      </extLst>
    </bk>
    <bk>
      <extLst>
        <ext uri="{3e2802c4-a4d2-4d8b-9148-e3be6c30e623}">
          <xlrd:rvb i="378"/>
        </ext>
      </extLst>
    </bk>
    <bk>
      <extLst>
        <ext uri="{3e2802c4-a4d2-4d8b-9148-e3be6c30e623}">
          <xlrd:rvb i="379"/>
        </ext>
      </extLst>
    </bk>
    <bk>
      <extLst>
        <ext uri="{3e2802c4-a4d2-4d8b-9148-e3be6c30e623}">
          <xlrd:rvb i="380"/>
        </ext>
      </extLst>
    </bk>
    <bk>
      <extLst>
        <ext uri="{3e2802c4-a4d2-4d8b-9148-e3be6c30e623}">
          <xlrd:rvb i="381"/>
        </ext>
      </extLst>
    </bk>
    <bk>
      <extLst>
        <ext uri="{3e2802c4-a4d2-4d8b-9148-e3be6c30e623}">
          <xlrd:rvb i="382"/>
        </ext>
      </extLst>
    </bk>
    <bk>
      <extLst>
        <ext uri="{3e2802c4-a4d2-4d8b-9148-e3be6c30e623}">
          <xlrd:rvb i="383"/>
        </ext>
      </extLst>
    </bk>
    <bk>
      <extLst>
        <ext uri="{3e2802c4-a4d2-4d8b-9148-e3be6c30e623}">
          <xlrd:rvb i="384"/>
        </ext>
      </extLst>
    </bk>
    <bk>
      <extLst>
        <ext uri="{3e2802c4-a4d2-4d8b-9148-e3be6c30e623}">
          <xlrd:rvb i="385"/>
        </ext>
      </extLst>
    </bk>
    <bk>
      <extLst>
        <ext uri="{3e2802c4-a4d2-4d8b-9148-e3be6c30e623}">
          <xlrd:rvb i="386"/>
        </ext>
      </extLst>
    </bk>
    <bk>
      <extLst>
        <ext uri="{3e2802c4-a4d2-4d8b-9148-e3be6c30e623}">
          <xlrd:rvb i="387"/>
        </ext>
      </extLst>
    </bk>
    <bk>
      <extLst>
        <ext uri="{3e2802c4-a4d2-4d8b-9148-e3be6c30e623}">
          <xlrd:rvb i="388"/>
        </ext>
      </extLst>
    </bk>
    <bk>
      <extLst>
        <ext uri="{3e2802c4-a4d2-4d8b-9148-e3be6c30e623}">
          <xlrd:rvb i="389"/>
        </ext>
      </extLst>
    </bk>
    <bk>
      <extLst>
        <ext uri="{3e2802c4-a4d2-4d8b-9148-e3be6c30e623}">
          <xlrd:rvb i="390"/>
        </ext>
      </extLst>
    </bk>
    <bk>
      <extLst>
        <ext uri="{3e2802c4-a4d2-4d8b-9148-e3be6c30e623}">
          <xlrd:rvb i="391"/>
        </ext>
      </extLst>
    </bk>
    <bk>
      <extLst>
        <ext uri="{3e2802c4-a4d2-4d8b-9148-e3be6c30e623}">
          <xlrd:rvb i="392"/>
        </ext>
      </extLst>
    </bk>
    <bk>
      <extLst>
        <ext uri="{3e2802c4-a4d2-4d8b-9148-e3be6c30e623}">
          <xlrd:rvb i="393"/>
        </ext>
      </extLst>
    </bk>
    <bk>
      <extLst>
        <ext uri="{3e2802c4-a4d2-4d8b-9148-e3be6c30e623}">
          <xlrd:rvb i="394"/>
        </ext>
      </extLst>
    </bk>
    <bk>
      <extLst>
        <ext uri="{3e2802c4-a4d2-4d8b-9148-e3be6c30e623}">
          <xlrd:rvb i="395"/>
        </ext>
      </extLst>
    </bk>
    <bk>
      <extLst>
        <ext uri="{3e2802c4-a4d2-4d8b-9148-e3be6c30e623}">
          <xlrd:rvb i="396"/>
        </ext>
      </extLst>
    </bk>
    <bk>
      <extLst>
        <ext uri="{3e2802c4-a4d2-4d8b-9148-e3be6c30e623}">
          <xlrd:rvb i="397"/>
        </ext>
      </extLst>
    </bk>
    <bk>
      <extLst>
        <ext uri="{3e2802c4-a4d2-4d8b-9148-e3be6c30e623}">
          <xlrd:rvb i="398"/>
        </ext>
      </extLst>
    </bk>
    <bk>
      <extLst>
        <ext uri="{3e2802c4-a4d2-4d8b-9148-e3be6c30e623}">
          <xlrd:rvb i="399"/>
        </ext>
      </extLst>
    </bk>
    <bk>
      <extLst>
        <ext uri="{3e2802c4-a4d2-4d8b-9148-e3be6c30e623}">
          <xlrd:rvb i="400"/>
        </ext>
      </extLst>
    </bk>
    <bk>
      <extLst>
        <ext uri="{3e2802c4-a4d2-4d8b-9148-e3be6c30e623}">
          <xlrd:rvb i="401"/>
        </ext>
      </extLst>
    </bk>
    <bk>
      <extLst>
        <ext uri="{3e2802c4-a4d2-4d8b-9148-e3be6c30e623}">
          <xlrd:rvb i="402"/>
        </ext>
      </extLst>
    </bk>
    <bk>
      <extLst>
        <ext uri="{3e2802c4-a4d2-4d8b-9148-e3be6c30e623}">
          <xlrd:rvb i="403"/>
        </ext>
      </extLst>
    </bk>
    <bk>
      <extLst>
        <ext uri="{3e2802c4-a4d2-4d8b-9148-e3be6c30e623}">
          <xlrd:rvb i="404"/>
        </ext>
      </extLst>
    </bk>
    <bk>
      <extLst>
        <ext uri="{3e2802c4-a4d2-4d8b-9148-e3be6c30e623}">
          <xlrd:rvb i="405"/>
        </ext>
      </extLst>
    </bk>
    <bk>
      <extLst>
        <ext uri="{3e2802c4-a4d2-4d8b-9148-e3be6c30e623}">
          <xlrd:rvb i="406"/>
        </ext>
      </extLst>
    </bk>
    <bk>
      <extLst>
        <ext uri="{3e2802c4-a4d2-4d8b-9148-e3be6c30e623}">
          <xlrd:rvb i="407"/>
        </ext>
      </extLst>
    </bk>
    <bk>
      <extLst>
        <ext uri="{3e2802c4-a4d2-4d8b-9148-e3be6c30e623}">
          <xlrd:rvb i="408"/>
        </ext>
      </extLst>
    </bk>
    <bk>
      <extLst>
        <ext uri="{3e2802c4-a4d2-4d8b-9148-e3be6c30e623}">
          <xlrd:rvb i="409"/>
        </ext>
      </extLst>
    </bk>
    <bk>
      <extLst>
        <ext uri="{3e2802c4-a4d2-4d8b-9148-e3be6c30e623}">
          <xlrd:rvb i="410"/>
        </ext>
      </extLst>
    </bk>
    <bk>
      <extLst>
        <ext uri="{3e2802c4-a4d2-4d8b-9148-e3be6c30e623}">
          <xlrd:rvb i="411"/>
        </ext>
      </extLst>
    </bk>
    <bk>
      <extLst>
        <ext uri="{3e2802c4-a4d2-4d8b-9148-e3be6c30e623}">
          <xlrd:rvb i="412"/>
        </ext>
      </extLst>
    </bk>
    <bk>
      <extLst>
        <ext uri="{3e2802c4-a4d2-4d8b-9148-e3be6c30e623}">
          <xlrd:rvb i="413"/>
        </ext>
      </extLst>
    </bk>
    <bk>
      <extLst>
        <ext uri="{3e2802c4-a4d2-4d8b-9148-e3be6c30e623}">
          <xlrd:rvb i="414"/>
        </ext>
      </extLst>
    </bk>
    <bk>
      <extLst>
        <ext uri="{3e2802c4-a4d2-4d8b-9148-e3be6c30e623}">
          <xlrd:rvb i="415"/>
        </ext>
      </extLst>
    </bk>
    <bk>
      <extLst>
        <ext uri="{3e2802c4-a4d2-4d8b-9148-e3be6c30e623}">
          <xlrd:rvb i="416"/>
        </ext>
      </extLst>
    </bk>
    <bk>
      <extLst>
        <ext uri="{3e2802c4-a4d2-4d8b-9148-e3be6c30e623}">
          <xlrd:rvb i="417"/>
        </ext>
      </extLst>
    </bk>
    <bk>
      <extLst>
        <ext uri="{3e2802c4-a4d2-4d8b-9148-e3be6c30e623}">
          <xlrd:rvb i="418"/>
        </ext>
      </extLst>
    </bk>
    <bk>
      <extLst>
        <ext uri="{3e2802c4-a4d2-4d8b-9148-e3be6c30e623}">
          <xlrd:rvb i="419"/>
        </ext>
      </extLst>
    </bk>
    <bk>
      <extLst>
        <ext uri="{3e2802c4-a4d2-4d8b-9148-e3be6c30e623}">
          <xlrd:rvb i="420"/>
        </ext>
      </extLst>
    </bk>
    <bk>
      <extLst>
        <ext uri="{3e2802c4-a4d2-4d8b-9148-e3be6c30e623}">
          <xlrd:rvb i="421"/>
        </ext>
      </extLst>
    </bk>
    <bk>
      <extLst>
        <ext uri="{3e2802c4-a4d2-4d8b-9148-e3be6c30e623}">
          <xlrd:rvb i="422"/>
        </ext>
      </extLst>
    </bk>
    <bk>
      <extLst>
        <ext uri="{3e2802c4-a4d2-4d8b-9148-e3be6c30e623}">
          <xlrd:rvb i="423"/>
        </ext>
      </extLst>
    </bk>
    <bk>
      <extLst>
        <ext uri="{3e2802c4-a4d2-4d8b-9148-e3be6c30e623}">
          <xlrd:rvb i="424"/>
        </ext>
      </extLst>
    </bk>
    <bk>
      <extLst>
        <ext uri="{3e2802c4-a4d2-4d8b-9148-e3be6c30e623}">
          <xlrd:rvb i="425"/>
        </ext>
      </extLst>
    </bk>
    <bk>
      <extLst>
        <ext uri="{3e2802c4-a4d2-4d8b-9148-e3be6c30e623}">
          <xlrd:rvb i="426"/>
        </ext>
      </extLst>
    </bk>
    <bk>
      <extLst>
        <ext uri="{3e2802c4-a4d2-4d8b-9148-e3be6c30e623}">
          <xlrd:rvb i="427"/>
        </ext>
      </extLst>
    </bk>
    <bk>
      <extLst>
        <ext uri="{3e2802c4-a4d2-4d8b-9148-e3be6c30e623}">
          <xlrd:rvb i="428"/>
        </ext>
      </extLst>
    </bk>
    <bk>
      <extLst>
        <ext uri="{3e2802c4-a4d2-4d8b-9148-e3be6c30e623}">
          <xlrd:rvb i="429"/>
        </ext>
      </extLst>
    </bk>
    <bk>
      <extLst>
        <ext uri="{3e2802c4-a4d2-4d8b-9148-e3be6c30e623}">
          <xlrd:rvb i="430"/>
        </ext>
      </extLst>
    </bk>
    <bk>
      <extLst>
        <ext uri="{3e2802c4-a4d2-4d8b-9148-e3be6c30e623}">
          <xlrd:rvb i="431"/>
        </ext>
      </extLst>
    </bk>
    <bk>
      <extLst>
        <ext uri="{3e2802c4-a4d2-4d8b-9148-e3be6c30e623}">
          <xlrd:rvb i="432"/>
        </ext>
      </extLst>
    </bk>
    <bk>
      <extLst>
        <ext uri="{3e2802c4-a4d2-4d8b-9148-e3be6c30e623}">
          <xlrd:rvb i="433"/>
        </ext>
      </extLst>
    </bk>
    <bk>
      <extLst>
        <ext uri="{3e2802c4-a4d2-4d8b-9148-e3be6c30e623}">
          <xlrd:rvb i="434"/>
        </ext>
      </extLst>
    </bk>
    <bk>
      <extLst>
        <ext uri="{3e2802c4-a4d2-4d8b-9148-e3be6c30e623}">
          <xlrd:rvb i="435"/>
        </ext>
      </extLst>
    </bk>
    <bk>
      <extLst>
        <ext uri="{3e2802c4-a4d2-4d8b-9148-e3be6c30e623}">
          <xlrd:rvb i="436"/>
        </ext>
      </extLst>
    </bk>
    <bk>
      <extLst>
        <ext uri="{3e2802c4-a4d2-4d8b-9148-e3be6c30e623}">
          <xlrd:rvb i="437"/>
        </ext>
      </extLst>
    </bk>
    <bk>
      <extLst>
        <ext uri="{3e2802c4-a4d2-4d8b-9148-e3be6c30e623}">
          <xlrd:rvb i="438"/>
        </ext>
      </extLst>
    </bk>
    <bk>
      <extLst>
        <ext uri="{3e2802c4-a4d2-4d8b-9148-e3be6c30e623}">
          <xlrd:rvb i="439"/>
        </ext>
      </extLst>
    </bk>
    <bk>
      <extLst>
        <ext uri="{3e2802c4-a4d2-4d8b-9148-e3be6c30e623}">
          <xlrd:rvb i="440"/>
        </ext>
      </extLst>
    </bk>
    <bk>
      <extLst>
        <ext uri="{3e2802c4-a4d2-4d8b-9148-e3be6c30e623}">
          <xlrd:rvb i="441"/>
        </ext>
      </extLst>
    </bk>
    <bk>
      <extLst>
        <ext uri="{3e2802c4-a4d2-4d8b-9148-e3be6c30e623}">
          <xlrd:rvb i="442"/>
        </ext>
      </extLst>
    </bk>
    <bk>
      <extLst>
        <ext uri="{3e2802c4-a4d2-4d8b-9148-e3be6c30e623}">
          <xlrd:rvb i="443"/>
        </ext>
      </extLst>
    </bk>
    <bk>
      <extLst>
        <ext uri="{3e2802c4-a4d2-4d8b-9148-e3be6c30e623}">
          <xlrd:rvb i="444"/>
        </ext>
      </extLst>
    </bk>
    <bk>
      <extLst>
        <ext uri="{3e2802c4-a4d2-4d8b-9148-e3be6c30e623}">
          <xlrd:rvb i="445"/>
        </ext>
      </extLst>
    </bk>
    <bk>
      <extLst>
        <ext uri="{3e2802c4-a4d2-4d8b-9148-e3be6c30e623}">
          <xlrd:rvb i="446"/>
        </ext>
      </extLst>
    </bk>
    <bk>
      <extLst>
        <ext uri="{3e2802c4-a4d2-4d8b-9148-e3be6c30e623}">
          <xlrd:rvb i="447"/>
        </ext>
      </extLst>
    </bk>
    <bk>
      <extLst>
        <ext uri="{3e2802c4-a4d2-4d8b-9148-e3be6c30e623}">
          <xlrd:rvb i="448"/>
        </ext>
      </extLst>
    </bk>
    <bk>
      <extLst>
        <ext uri="{3e2802c4-a4d2-4d8b-9148-e3be6c30e623}">
          <xlrd:rvb i="449"/>
        </ext>
      </extLst>
    </bk>
    <bk>
      <extLst>
        <ext uri="{3e2802c4-a4d2-4d8b-9148-e3be6c30e623}">
          <xlrd:rvb i="450"/>
        </ext>
      </extLst>
    </bk>
    <bk>
      <extLst>
        <ext uri="{3e2802c4-a4d2-4d8b-9148-e3be6c30e623}">
          <xlrd:rvb i="451"/>
        </ext>
      </extLst>
    </bk>
    <bk>
      <extLst>
        <ext uri="{3e2802c4-a4d2-4d8b-9148-e3be6c30e623}">
          <xlrd:rvb i="452"/>
        </ext>
      </extLst>
    </bk>
    <bk>
      <extLst>
        <ext uri="{3e2802c4-a4d2-4d8b-9148-e3be6c30e623}">
          <xlrd:rvb i="453"/>
        </ext>
      </extLst>
    </bk>
    <bk>
      <extLst>
        <ext uri="{3e2802c4-a4d2-4d8b-9148-e3be6c30e623}">
          <xlrd:rvb i="454"/>
        </ext>
      </extLst>
    </bk>
    <bk>
      <extLst>
        <ext uri="{3e2802c4-a4d2-4d8b-9148-e3be6c30e623}">
          <xlrd:rvb i="455"/>
        </ext>
      </extLst>
    </bk>
    <bk>
      <extLst>
        <ext uri="{3e2802c4-a4d2-4d8b-9148-e3be6c30e623}">
          <xlrd:rvb i="456"/>
        </ext>
      </extLst>
    </bk>
    <bk>
      <extLst>
        <ext uri="{3e2802c4-a4d2-4d8b-9148-e3be6c30e623}">
          <xlrd:rvb i="457"/>
        </ext>
      </extLst>
    </bk>
    <bk>
      <extLst>
        <ext uri="{3e2802c4-a4d2-4d8b-9148-e3be6c30e623}">
          <xlrd:rvb i="458"/>
        </ext>
      </extLst>
    </bk>
    <bk>
      <extLst>
        <ext uri="{3e2802c4-a4d2-4d8b-9148-e3be6c30e623}">
          <xlrd:rvb i="459"/>
        </ext>
      </extLst>
    </bk>
    <bk>
      <extLst>
        <ext uri="{3e2802c4-a4d2-4d8b-9148-e3be6c30e623}">
          <xlrd:rvb i="460"/>
        </ext>
      </extLst>
    </bk>
    <bk>
      <extLst>
        <ext uri="{3e2802c4-a4d2-4d8b-9148-e3be6c30e623}">
          <xlrd:rvb i="461"/>
        </ext>
      </extLst>
    </bk>
    <bk>
      <extLst>
        <ext uri="{3e2802c4-a4d2-4d8b-9148-e3be6c30e623}">
          <xlrd:rvb i="462"/>
        </ext>
      </extLst>
    </bk>
    <bk>
      <extLst>
        <ext uri="{3e2802c4-a4d2-4d8b-9148-e3be6c30e623}">
          <xlrd:rvb i="463"/>
        </ext>
      </extLst>
    </bk>
    <bk>
      <extLst>
        <ext uri="{3e2802c4-a4d2-4d8b-9148-e3be6c30e623}">
          <xlrd:rvb i="464"/>
        </ext>
      </extLst>
    </bk>
    <bk>
      <extLst>
        <ext uri="{3e2802c4-a4d2-4d8b-9148-e3be6c30e623}">
          <xlrd:rvb i="465"/>
        </ext>
      </extLst>
    </bk>
    <bk>
      <extLst>
        <ext uri="{3e2802c4-a4d2-4d8b-9148-e3be6c30e623}">
          <xlrd:rvb i="466"/>
        </ext>
      </extLst>
    </bk>
    <bk>
      <extLst>
        <ext uri="{3e2802c4-a4d2-4d8b-9148-e3be6c30e623}">
          <xlrd:rvb i="467"/>
        </ext>
      </extLst>
    </bk>
    <bk>
      <extLst>
        <ext uri="{3e2802c4-a4d2-4d8b-9148-e3be6c30e623}">
          <xlrd:rvb i="468"/>
        </ext>
      </extLst>
    </bk>
    <bk>
      <extLst>
        <ext uri="{3e2802c4-a4d2-4d8b-9148-e3be6c30e623}">
          <xlrd:rvb i="469"/>
        </ext>
      </extLst>
    </bk>
    <bk>
      <extLst>
        <ext uri="{3e2802c4-a4d2-4d8b-9148-e3be6c30e623}">
          <xlrd:rvb i="470"/>
        </ext>
      </extLst>
    </bk>
    <bk>
      <extLst>
        <ext uri="{3e2802c4-a4d2-4d8b-9148-e3be6c30e623}">
          <xlrd:rvb i="471"/>
        </ext>
      </extLst>
    </bk>
    <bk>
      <extLst>
        <ext uri="{3e2802c4-a4d2-4d8b-9148-e3be6c30e623}">
          <xlrd:rvb i="472"/>
        </ext>
      </extLst>
    </bk>
    <bk>
      <extLst>
        <ext uri="{3e2802c4-a4d2-4d8b-9148-e3be6c30e623}">
          <xlrd:rvb i="473"/>
        </ext>
      </extLst>
    </bk>
    <bk>
      <extLst>
        <ext uri="{3e2802c4-a4d2-4d8b-9148-e3be6c30e623}">
          <xlrd:rvb i="474"/>
        </ext>
      </extLst>
    </bk>
    <bk>
      <extLst>
        <ext uri="{3e2802c4-a4d2-4d8b-9148-e3be6c30e623}">
          <xlrd:rvb i="475"/>
        </ext>
      </extLst>
    </bk>
    <bk>
      <extLst>
        <ext uri="{3e2802c4-a4d2-4d8b-9148-e3be6c30e623}">
          <xlrd:rvb i="476"/>
        </ext>
      </extLst>
    </bk>
    <bk>
      <extLst>
        <ext uri="{3e2802c4-a4d2-4d8b-9148-e3be6c30e623}">
          <xlrd:rvb i="477"/>
        </ext>
      </extLst>
    </bk>
    <bk>
      <extLst>
        <ext uri="{3e2802c4-a4d2-4d8b-9148-e3be6c30e623}">
          <xlrd:rvb i="478"/>
        </ext>
      </extLst>
    </bk>
    <bk>
      <extLst>
        <ext uri="{3e2802c4-a4d2-4d8b-9148-e3be6c30e623}">
          <xlrd:rvb i="479"/>
        </ext>
      </extLst>
    </bk>
    <bk>
      <extLst>
        <ext uri="{3e2802c4-a4d2-4d8b-9148-e3be6c30e623}">
          <xlrd:rvb i="480"/>
        </ext>
      </extLst>
    </bk>
    <bk>
      <extLst>
        <ext uri="{3e2802c4-a4d2-4d8b-9148-e3be6c30e623}">
          <xlrd:rvb i="481"/>
        </ext>
      </extLst>
    </bk>
    <bk>
      <extLst>
        <ext uri="{3e2802c4-a4d2-4d8b-9148-e3be6c30e623}">
          <xlrd:rvb i="482"/>
        </ext>
      </extLst>
    </bk>
    <bk>
      <extLst>
        <ext uri="{3e2802c4-a4d2-4d8b-9148-e3be6c30e623}">
          <xlrd:rvb i="483"/>
        </ext>
      </extLst>
    </bk>
    <bk>
      <extLst>
        <ext uri="{3e2802c4-a4d2-4d8b-9148-e3be6c30e623}">
          <xlrd:rvb i="484"/>
        </ext>
      </extLst>
    </bk>
    <bk>
      <extLst>
        <ext uri="{3e2802c4-a4d2-4d8b-9148-e3be6c30e623}">
          <xlrd:rvb i="485"/>
        </ext>
      </extLst>
    </bk>
    <bk>
      <extLst>
        <ext uri="{3e2802c4-a4d2-4d8b-9148-e3be6c30e623}">
          <xlrd:rvb i="486"/>
        </ext>
      </extLst>
    </bk>
    <bk>
      <extLst>
        <ext uri="{3e2802c4-a4d2-4d8b-9148-e3be6c30e623}">
          <xlrd:rvb i="487"/>
        </ext>
      </extLst>
    </bk>
    <bk>
      <extLst>
        <ext uri="{3e2802c4-a4d2-4d8b-9148-e3be6c30e623}">
          <xlrd:rvb i="488"/>
        </ext>
      </extLst>
    </bk>
    <bk>
      <extLst>
        <ext uri="{3e2802c4-a4d2-4d8b-9148-e3be6c30e623}">
          <xlrd:rvb i="489"/>
        </ext>
      </extLst>
    </bk>
    <bk>
      <extLst>
        <ext uri="{3e2802c4-a4d2-4d8b-9148-e3be6c30e623}">
          <xlrd:rvb i="490"/>
        </ext>
      </extLst>
    </bk>
    <bk>
      <extLst>
        <ext uri="{3e2802c4-a4d2-4d8b-9148-e3be6c30e623}">
          <xlrd:rvb i="491"/>
        </ext>
      </extLst>
    </bk>
    <bk>
      <extLst>
        <ext uri="{3e2802c4-a4d2-4d8b-9148-e3be6c30e623}">
          <xlrd:rvb i="492"/>
        </ext>
      </extLst>
    </bk>
    <bk>
      <extLst>
        <ext uri="{3e2802c4-a4d2-4d8b-9148-e3be6c30e623}">
          <xlrd:rvb i="493"/>
        </ext>
      </extLst>
    </bk>
    <bk>
      <extLst>
        <ext uri="{3e2802c4-a4d2-4d8b-9148-e3be6c30e623}">
          <xlrd:rvb i="494"/>
        </ext>
      </extLst>
    </bk>
    <bk>
      <extLst>
        <ext uri="{3e2802c4-a4d2-4d8b-9148-e3be6c30e623}">
          <xlrd:rvb i="495"/>
        </ext>
      </extLst>
    </bk>
    <bk>
      <extLst>
        <ext uri="{3e2802c4-a4d2-4d8b-9148-e3be6c30e623}">
          <xlrd:rvb i="496"/>
        </ext>
      </extLst>
    </bk>
    <bk>
      <extLst>
        <ext uri="{3e2802c4-a4d2-4d8b-9148-e3be6c30e623}">
          <xlrd:rvb i="497"/>
        </ext>
      </extLst>
    </bk>
    <bk>
      <extLst>
        <ext uri="{3e2802c4-a4d2-4d8b-9148-e3be6c30e623}">
          <xlrd:rvb i="498"/>
        </ext>
      </extLst>
    </bk>
    <bk>
      <extLst>
        <ext uri="{3e2802c4-a4d2-4d8b-9148-e3be6c30e623}">
          <xlrd:rvb i="499"/>
        </ext>
      </extLst>
    </bk>
    <bk>
      <extLst>
        <ext uri="{3e2802c4-a4d2-4d8b-9148-e3be6c30e623}">
          <xlrd:rvb i="500"/>
        </ext>
      </extLst>
    </bk>
    <bk>
      <extLst>
        <ext uri="{3e2802c4-a4d2-4d8b-9148-e3be6c30e623}">
          <xlrd:rvb i="501"/>
        </ext>
      </extLst>
    </bk>
    <bk>
      <extLst>
        <ext uri="{3e2802c4-a4d2-4d8b-9148-e3be6c30e623}">
          <xlrd:rvb i="502"/>
        </ext>
      </extLst>
    </bk>
    <bk>
      <extLst>
        <ext uri="{3e2802c4-a4d2-4d8b-9148-e3be6c30e623}">
          <xlrd:rvb i="503"/>
        </ext>
      </extLst>
    </bk>
    <bk>
      <extLst>
        <ext uri="{3e2802c4-a4d2-4d8b-9148-e3be6c30e623}">
          <xlrd:rvb i="504"/>
        </ext>
      </extLst>
    </bk>
    <bk>
      <extLst>
        <ext uri="{3e2802c4-a4d2-4d8b-9148-e3be6c30e623}">
          <xlrd:rvb i="505"/>
        </ext>
      </extLst>
    </bk>
    <bk>
      <extLst>
        <ext uri="{3e2802c4-a4d2-4d8b-9148-e3be6c30e623}">
          <xlrd:rvb i="506"/>
        </ext>
      </extLst>
    </bk>
    <bk>
      <extLst>
        <ext uri="{3e2802c4-a4d2-4d8b-9148-e3be6c30e623}">
          <xlrd:rvb i="507"/>
        </ext>
      </extLst>
    </bk>
    <bk>
      <extLst>
        <ext uri="{3e2802c4-a4d2-4d8b-9148-e3be6c30e623}">
          <xlrd:rvb i="508"/>
        </ext>
      </extLst>
    </bk>
    <bk>
      <extLst>
        <ext uri="{3e2802c4-a4d2-4d8b-9148-e3be6c30e623}">
          <xlrd:rvb i="509"/>
        </ext>
      </extLst>
    </bk>
    <bk>
      <extLst>
        <ext uri="{3e2802c4-a4d2-4d8b-9148-e3be6c30e623}">
          <xlrd:rvb i="510"/>
        </ext>
      </extLst>
    </bk>
    <bk>
      <extLst>
        <ext uri="{3e2802c4-a4d2-4d8b-9148-e3be6c30e623}">
          <xlrd:rvb i="511"/>
        </ext>
      </extLst>
    </bk>
    <bk>
      <extLst>
        <ext uri="{3e2802c4-a4d2-4d8b-9148-e3be6c30e623}">
          <xlrd:rvb i="512"/>
        </ext>
      </extLst>
    </bk>
    <bk>
      <extLst>
        <ext uri="{3e2802c4-a4d2-4d8b-9148-e3be6c30e623}">
          <xlrd:rvb i="513"/>
        </ext>
      </extLst>
    </bk>
    <bk>
      <extLst>
        <ext uri="{3e2802c4-a4d2-4d8b-9148-e3be6c30e623}">
          <xlrd:rvb i="514"/>
        </ext>
      </extLst>
    </bk>
    <bk>
      <extLst>
        <ext uri="{3e2802c4-a4d2-4d8b-9148-e3be6c30e623}">
          <xlrd:rvb i="515"/>
        </ext>
      </extLst>
    </bk>
    <bk>
      <extLst>
        <ext uri="{3e2802c4-a4d2-4d8b-9148-e3be6c30e623}">
          <xlrd:rvb i="516"/>
        </ext>
      </extLst>
    </bk>
    <bk>
      <extLst>
        <ext uri="{3e2802c4-a4d2-4d8b-9148-e3be6c30e623}">
          <xlrd:rvb i="517"/>
        </ext>
      </extLst>
    </bk>
    <bk>
      <extLst>
        <ext uri="{3e2802c4-a4d2-4d8b-9148-e3be6c30e623}">
          <xlrd:rvb i="518"/>
        </ext>
      </extLst>
    </bk>
    <bk>
      <extLst>
        <ext uri="{3e2802c4-a4d2-4d8b-9148-e3be6c30e623}">
          <xlrd:rvb i="519"/>
        </ext>
      </extLst>
    </bk>
    <bk>
      <extLst>
        <ext uri="{3e2802c4-a4d2-4d8b-9148-e3be6c30e623}">
          <xlrd:rvb i="520"/>
        </ext>
      </extLst>
    </bk>
    <bk>
      <extLst>
        <ext uri="{3e2802c4-a4d2-4d8b-9148-e3be6c30e623}">
          <xlrd:rvb i="521"/>
        </ext>
      </extLst>
    </bk>
    <bk>
      <extLst>
        <ext uri="{3e2802c4-a4d2-4d8b-9148-e3be6c30e623}">
          <xlrd:rvb i="522"/>
        </ext>
      </extLst>
    </bk>
    <bk>
      <extLst>
        <ext uri="{3e2802c4-a4d2-4d8b-9148-e3be6c30e623}">
          <xlrd:rvb i="523"/>
        </ext>
      </extLst>
    </bk>
    <bk>
      <extLst>
        <ext uri="{3e2802c4-a4d2-4d8b-9148-e3be6c30e623}">
          <xlrd:rvb i="524"/>
        </ext>
      </extLst>
    </bk>
    <bk>
      <extLst>
        <ext uri="{3e2802c4-a4d2-4d8b-9148-e3be6c30e623}">
          <xlrd:rvb i="525"/>
        </ext>
      </extLst>
    </bk>
    <bk>
      <extLst>
        <ext uri="{3e2802c4-a4d2-4d8b-9148-e3be6c30e623}">
          <xlrd:rvb i="526"/>
        </ext>
      </extLst>
    </bk>
    <bk>
      <extLst>
        <ext uri="{3e2802c4-a4d2-4d8b-9148-e3be6c30e623}">
          <xlrd:rvb i="527"/>
        </ext>
      </extLst>
    </bk>
    <bk>
      <extLst>
        <ext uri="{3e2802c4-a4d2-4d8b-9148-e3be6c30e623}">
          <xlrd:rvb i="528"/>
        </ext>
      </extLst>
    </bk>
    <bk>
      <extLst>
        <ext uri="{3e2802c4-a4d2-4d8b-9148-e3be6c30e623}">
          <xlrd:rvb i="529"/>
        </ext>
      </extLst>
    </bk>
    <bk>
      <extLst>
        <ext uri="{3e2802c4-a4d2-4d8b-9148-e3be6c30e623}">
          <xlrd:rvb i="530"/>
        </ext>
      </extLst>
    </bk>
    <bk>
      <extLst>
        <ext uri="{3e2802c4-a4d2-4d8b-9148-e3be6c30e623}">
          <xlrd:rvb i="531"/>
        </ext>
      </extLst>
    </bk>
    <bk>
      <extLst>
        <ext uri="{3e2802c4-a4d2-4d8b-9148-e3be6c30e623}">
          <xlrd:rvb i="532"/>
        </ext>
      </extLst>
    </bk>
    <bk>
      <extLst>
        <ext uri="{3e2802c4-a4d2-4d8b-9148-e3be6c30e623}">
          <xlrd:rvb i="533"/>
        </ext>
      </extLst>
    </bk>
    <bk>
      <extLst>
        <ext uri="{3e2802c4-a4d2-4d8b-9148-e3be6c30e623}">
          <xlrd:rvb i="534"/>
        </ext>
      </extLst>
    </bk>
    <bk>
      <extLst>
        <ext uri="{3e2802c4-a4d2-4d8b-9148-e3be6c30e623}">
          <xlrd:rvb i="535"/>
        </ext>
      </extLst>
    </bk>
    <bk>
      <extLst>
        <ext uri="{3e2802c4-a4d2-4d8b-9148-e3be6c30e623}">
          <xlrd:rvb i="536"/>
        </ext>
      </extLst>
    </bk>
    <bk>
      <extLst>
        <ext uri="{3e2802c4-a4d2-4d8b-9148-e3be6c30e623}">
          <xlrd:rvb i="537"/>
        </ext>
      </extLst>
    </bk>
    <bk>
      <extLst>
        <ext uri="{3e2802c4-a4d2-4d8b-9148-e3be6c30e623}">
          <xlrd:rvb i="538"/>
        </ext>
      </extLst>
    </bk>
    <bk>
      <extLst>
        <ext uri="{3e2802c4-a4d2-4d8b-9148-e3be6c30e623}">
          <xlrd:rvb i="539"/>
        </ext>
      </extLst>
    </bk>
    <bk>
      <extLst>
        <ext uri="{3e2802c4-a4d2-4d8b-9148-e3be6c30e623}">
          <xlrd:rvb i="540"/>
        </ext>
      </extLst>
    </bk>
    <bk>
      <extLst>
        <ext uri="{3e2802c4-a4d2-4d8b-9148-e3be6c30e623}">
          <xlrd:rvb i="541"/>
        </ext>
      </extLst>
    </bk>
    <bk>
      <extLst>
        <ext uri="{3e2802c4-a4d2-4d8b-9148-e3be6c30e623}">
          <xlrd:rvb i="542"/>
        </ext>
      </extLst>
    </bk>
    <bk>
      <extLst>
        <ext uri="{3e2802c4-a4d2-4d8b-9148-e3be6c30e623}">
          <xlrd:rvb i="543"/>
        </ext>
      </extLst>
    </bk>
    <bk>
      <extLst>
        <ext uri="{3e2802c4-a4d2-4d8b-9148-e3be6c30e623}">
          <xlrd:rvb i="544"/>
        </ext>
      </extLst>
    </bk>
    <bk>
      <extLst>
        <ext uri="{3e2802c4-a4d2-4d8b-9148-e3be6c30e623}">
          <xlrd:rvb i="545"/>
        </ext>
      </extLst>
    </bk>
    <bk>
      <extLst>
        <ext uri="{3e2802c4-a4d2-4d8b-9148-e3be6c30e623}">
          <xlrd:rvb i="546"/>
        </ext>
      </extLst>
    </bk>
    <bk>
      <extLst>
        <ext uri="{3e2802c4-a4d2-4d8b-9148-e3be6c30e623}">
          <xlrd:rvb i="547"/>
        </ext>
      </extLst>
    </bk>
    <bk>
      <extLst>
        <ext uri="{3e2802c4-a4d2-4d8b-9148-e3be6c30e623}">
          <xlrd:rvb i="548"/>
        </ext>
      </extLst>
    </bk>
    <bk>
      <extLst>
        <ext uri="{3e2802c4-a4d2-4d8b-9148-e3be6c30e623}">
          <xlrd:rvb i="549"/>
        </ext>
      </extLst>
    </bk>
    <bk>
      <extLst>
        <ext uri="{3e2802c4-a4d2-4d8b-9148-e3be6c30e623}">
          <xlrd:rvb i="550"/>
        </ext>
      </extLst>
    </bk>
    <bk>
      <extLst>
        <ext uri="{3e2802c4-a4d2-4d8b-9148-e3be6c30e623}">
          <xlrd:rvb i="551"/>
        </ext>
      </extLst>
    </bk>
    <bk>
      <extLst>
        <ext uri="{3e2802c4-a4d2-4d8b-9148-e3be6c30e623}">
          <xlrd:rvb i="552"/>
        </ext>
      </extLst>
    </bk>
    <bk>
      <extLst>
        <ext uri="{3e2802c4-a4d2-4d8b-9148-e3be6c30e623}">
          <xlrd:rvb i="553"/>
        </ext>
      </extLst>
    </bk>
    <bk>
      <extLst>
        <ext uri="{3e2802c4-a4d2-4d8b-9148-e3be6c30e623}">
          <xlrd:rvb i="554"/>
        </ext>
      </extLst>
    </bk>
    <bk>
      <extLst>
        <ext uri="{3e2802c4-a4d2-4d8b-9148-e3be6c30e623}">
          <xlrd:rvb i="555"/>
        </ext>
      </extLst>
    </bk>
    <bk>
      <extLst>
        <ext uri="{3e2802c4-a4d2-4d8b-9148-e3be6c30e623}">
          <xlrd:rvb i="556"/>
        </ext>
      </extLst>
    </bk>
    <bk>
      <extLst>
        <ext uri="{3e2802c4-a4d2-4d8b-9148-e3be6c30e623}">
          <xlrd:rvb i="557"/>
        </ext>
      </extLst>
    </bk>
    <bk>
      <extLst>
        <ext uri="{3e2802c4-a4d2-4d8b-9148-e3be6c30e623}">
          <xlrd:rvb i="558"/>
        </ext>
      </extLst>
    </bk>
    <bk>
      <extLst>
        <ext uri="{3e2802c4-a4d2-4d8b-9148-e3be6c30e623}">
          <xlrd:rvb i="559"/>
        </ext>
      </extLst>
    </bk>
    <bk>
      <extLst>
        <ext uri="{3e2802c4-a4d2-4d8b-9148-e3be6c30e623}">
          <xlrd:rvb i="560"/>
        </ext>
      </extLst>
    </bk>
    <bk>
      <extLst>
        <ext uri="{3e2802c4-a4d2-4d8b-9148-e3be6c30e623}">
          <xlrd:rvb i="561"/>
        </ext>
      </extLst>
    </bk>
    <bk>
      <extLst>
        <ext uri="{3e2802c4-a4d2-4d8b-9148-e3be6c30e623}">
          <xlrd:rvb i="562"/>
        </ext>
      </extLst>
    </bk>
    <bk>
      <extLst>
        <ext uri="{3e2802c4-a4d2-4d8b-9148-e3be6c30e623}">
          <xlrd:rvb i="563"/>
        </ext>
      </extLst>
    </bk>
    <bk>
      <extLst>
        <ext uri="{3e2802c4-a4d2-4d8b-9148-e3be6c30e623}">
          <xlrd:rvb i="564"/>
        </ext>
      </extLst>
    </bk>
    <bk>
      <extLst>
        <ext uri="{3e2802c4-a4d2-4d8b-9148-e3be6c30e623}">
          <xlrd:rvb i="565"/>
        </ext>
      </extLst>
    </bk>
    <bk>
      <extLst>
        <ext uri="{3e2802c4-a4d2-4d8b-9148-e3be6c30e623}">
          <xlrd:rvb i="566"/>
        </ext>
      </extLst>
    </bk>
    <bk>
      <extLst>
        <ext uri="{3e2802c4-a4d2-4d8b-9148-e3be6c30e623}">
          <xlrd:rvb i="567"/>
        </ext>
      </extLst>
    </bk>
    <bk>
      <extLst>
        <ext uri="{3e2802c4-a4d2-4d8b-9148-e3be6c30e623}">
          <xlrd:rvb i="568"/>
        </ext>
      </extLst>
    </bk>
    <bk>
      <extLst>
        <ext uri="{3e2802c4-a4d2-4d8b-9148-e3be6c30e623}">
          <xlrd:rvb i="569"/>
        </ext>
      </extLst>
    </bk>
    <bk>
      <extLst>
        <ext uri="{3e2802c4-a4d2-4d8b-9148-e3be6c30e623}">
          <xlrd:rvb i="570"/>
        </ext>
      </extLst>
    </bk>
    <bk>
      <extLst>
        <ext uri="{3e2802c4-a4d2-4d8b-9148-e3be6c30e623}">
          <xlrd:rvb i="571"/>
        </ext>
      </extLst>
    </bk>
    <bk>
      <extLst>
        <ext uri="{3e2802c4-a4d2-4d8b-9148-e3be6c30e623}">
          <xlrd:rvb i="572"/>
        </ext>
      </extLst>
    </bk>
    <bk>
      <extLst>
        <ext uri="{3e2802c4-a4d2-4d8b-9148-e3be6c30e623}">
          <xlrd:rvb i="573"/>
        </ext>
      </extLst>
    </bk>
    <bk>
      <extLst>
        <ext uri="{3e2802c4-a4d2-4d8b-9148-e3be6c30e623}">
          <xlrd:rvb i="574"/>
        </ext>
      </extLst>
    </bk>
    <bk>
      <extLst>
        <ext uri="{3e2802c4-a4d2-4d8b-9148-e3be6c30e623}">
          <xlrd:rvb i="575"/>
        </ext>
      </extLst>
    </bk>
    <bk>
      <extLst>
        <ext uri="{3e2802c4-a4d2-4d8b-9148-e3be6c30e623}">
          <xlrd:rvb i="576"/>
        </ext>
      </extLst>
    </bk>
    <bk>
      <extLst>
        <ext uri="{3e2802c4-a4d2-4d8b-9148-e3be6c30e623}">
          <xlrd:rvb i="577"/>
        </ext>
      </extLst>
    </bk>
    <bk>
      <extLst>
        <ext uri="{3e2802c4-a4d2-4d8b-9148-e3be6c30e623}">
          <xlrd:rvb i="578"/>
        </ext>
      </extLst>
    </bk>
    <bk>
      <extLst>
        <ext uri="{3e2802c4-a4d2-4d8b-9148-e3be6c30e623}">
          <xlrd:rvb i="579"/>
        </ext>
      </extLst>
    </bk>
    <bk>
      <extLst>
        <ext uri="{3e2802c4-a4d2-4d8b-9148-e3be6c30e623}">
          <xlrd:rvb i="580"/>
        </ext>
      </extLst>
    </bk>
    <bk>
      <extLst>
        <ext uri="{3e2802c4-a4d2-4d8b-9148-e3be6c30e623}">
          <xlrd:rvb i="581"/>
        </ext>
      </extLst>
    </bk>
    <bk>
      <extLst>
        <ext uri="{3e2802c4-a4d2-4d8b-9148-e3be6c30e623}">
          <xlrd:rvb i="582"/>
        </ext>
      </extLst>
    </bk>
    <bk>
      <extLst>
        <ext uri="{3e2802c4-a4d2-4d8b-9148-e3be6c30e623}">
          <xlrd:rvb i="583"/>
        </ext>
      </extLst>
    </bk>
    <bk>
      <extLst>
        <ext uri="{3e2802c4-a4d2-4d8b-9148-e3be6c30e623}">
          <xlrd:rvb i="584"/>
        </ext>
      </extLst>
    </bk>
    <bk>
      <extLst>
        <ext uri="{3e2802c4-a4d2-4d8b-9148-e3be6c30e623}">
          <xlrd:rvb i="585"/>
        </ext>
      </extLst>
    </bk>
    <bk>
      <extLst>
        <ext uri="{3e2802c4-a4d2-4d8b-9148-e3be6c30e623}">
          <xlrd:rvb i="586"/>
        </ext>
      </extLst>
    </bk>
    <bk>
      <extLst>
        <ext uri="{3e2802c4-a4d2-4d8b-9148-e3be6c30e623}">
          <xlrd:rvb i="587"/>
        </ext>
      </extLst>
    </bk>
    <bk>
      <extLst>
        <ext uri="{3e2802c4-a4d2-4d8b-9148-e3be6c30e623}">
          <xlrd:rvb i="588"/>
        </ext>
      </extLst>
    </bk>
    <bk>
      <extLst>
        <ext uri="{3e2802c4-a4d2-4d8b-9148-e3be6c30e623}">
          <xlrd:rvb i="589"/>
        </ext>
      </extLst>
    </bk>
    <bk>
      <extLst>
        <ext uri="{3e2802c4-a4d2-4d8b-9148-e3be6c30e623}">
          <xlrd:rvb i="590"/>
        </ext>
      </extLst>
    </bk>
    <bk>
      <extLst>
        <ext uri="{3e2802c4-a4d2-4d8b-9148-e3be6c30e623}">
          <xlrd:rvb i="591"/>
        </ext>
      </extLst>
    </bk>
    <bk>
      <extLst>
        <ext uri="{3e2802c4-a4d2-4d8b-9148-e3be6c30e623}">
          <xlrd:rvb i="592"/>
        </ext>
      </extLst>
    </bk>
    <bk>
      <extLst>
        <ext uri="{3e2802c4-a4d2-4d8b-9148-e3be6c30e623}">
          <xlrd:rvb i="593"/>
        </ext>
      </extLst>
    </bk>
    <bk>
      <extLst>
        <ext uri="{3e2802c4-a4d2-4d8b-9148-e3be6c30e623}">
          <xlrd:rvb i="594"/>
        </ext>
      </extLst>
    </bk>
    <bk>
      <extLst>
        <ext uri="{3e2802c4-a4d2-4d8b-9148-e3be6c30e623}">
          <xlrd:rvb i="595"/>
        </ext>
      </extLst>
    </bk>
    <bk>
      <extLst>
        <ext uri="{3e2802c4-a4d2-4d8b-9148-e3be6c30e623}">
          <xlrd:rvb i="596"/>
        </ext>
      </extLst>
    </bk>
    <bk>
      <extLst>
        <ext uri="{3e2802c4-a4d2-4d8b-9148-e3be6c30e623}">
          <xlrd:rvb i="597"/>
        </ext>
      </extLst>
    </bk>
    <bk>
      <extLst>
        <ext uri="{3e2802c4-a4d2-4d8b-9148-e3be6c30e623}">
          <xlrd:rvb i="598"/>
        </ext>
      </extLst>
    </bk>
    <bk>
      <extLst>
        <ext uri="{3e2802c4-a4d2-4d8b-9148-e3be6c30e623}">
          <xlrd:rvb i="599"/>
        </ext>
      </extLst>
    </bk>
    <bk>
      <extLst>
        <ext uri="{3e2802c4-a4d2-4d8b-9148-e3be6c30e623}">
          <xlrd:rvb i="600"/>
        </ext>
      </extLst>
    </bk>
    <bk>
      <extLst>
        <ext uri="{3e2802c4-a4d2-4d8b-9148-e3be6c30e623}">
          <xlrd:rvb i="601"/>
        </ext>
      </extLst>
    </bk>
    <bk>
      <extLst>
        <ext uri="{3e2802c4-a4d2-4d8b-9148-e3be6c30e623}">
          <xlrd:rvb i="602"/>
        </ext>
      </extLst>
    </bk>
    <bk>
      <extLst>
        <ext uri="{3e2802c4-a4d2-4d8b-9148-e3be6c30e623}">
          <xlrd:rvb i="603"/>
        </ext>
      </extLst>
    </bk>
    <bk>
      <extLst>
        <ext uri="{3e2802c4-a4d2-4d8b-9148-e3be6c30e623}">
          <xlrd:rvb i="604"/>
        </ext>
      </extLst>
    </bk>
    <bk>
      <extLst>
        <ext uri="{3e2802c4-a4d2-4d8b-9148-e3be6c30e623}">
          <xlrd:rvb i="605"/>
        </ext>
      </extLst>
    </bk>
    <bk>
      <extLst>
        <ext uri="{3e2802c4-a4d2-4d8b-9148-e3be6c30e623}">
          <xlrd:rvb i="606"/>
        </ext>
      </extLst>
    </bk>
    <bk>
      <extLst>
        <ext uri="{3e2802c4-a4d2-4d8b-9148-e3be6c30e623}">
          <xlrd:rvb i="607"/>
        </ext>
      </extLst>
    </bk>
    <bk>
      <extLst>
        <ext uri="{3e2802c4-a4d2-4d8b-9148-e3be6c30e623}">
          <xlrd:rvb i="608"/>
        </ext>
      </extLst>
    </bk>
    <bk>
      <extLst>
        <ext uri="{3e2802c4-a4d2-4d8b-9148-e3be6c30e623}">
          <xlrd:rvb i="609"/>
        </ext>
      </extLst>
    </bk>
    <bk>
      <extLst>
        <ext uri="{3e2802c4-a4d2-4d8b-9148-e3be6c30e623}">
          <xlrd:rvb i="610"/>
        </ext>
      </extLst>
    </bk>
    <bk>
      <extLst>
        <ext uri="{3e2802c4-a4d2-4d8b-9148-e3be6c30e623}">
          <xlrd:rvb i="611"/>
        </ext>
      </extLst>
    </bk>
    <bk>
      <extLst>
        <ext uri="{3e2802c4-a4d2-4d8b-9148-e3be6c30e623}">
          <xlrd:rvb i="612"/>
        </ext>
      </extLst>
    </bk>
    <bk>
      <extLst>
        <ext uri="{3e2802c4-a4d2-4d8b-9148-e3be6c30e623}">
          <xlrd:rvb i="613"/>
        </ext>
      </extLst>
    </bk>
    <bk>
      <extLst>
        <ext uri="{3e2802c4-a4d2-4d8b-9148-e3be6c30e623}">
          <xlrd:rvb i="614"/>
        </ext>
      </extLst>
    </bk>
    <bk>
      <extLst>
        <ext uri="{3e2802c4-a4d2-4d8b-9148-e3be6c30e623}">
          <xlrd:rvb i="615"/>
        </ext>
      </extLst>
    </bk>
    <bk>
      <extLst>
        <ext uri="{3e2802c4-a4d2-4d8b-9148-e3be6c30e623}">
          <xlrd:rvb i="616"/>
        </ext>
      </extLst>
    </bk>
    <bk>
      <extLst>
        <ext uri="{3e2802c4-a4d2-4d8b-9148-e3be6c30e623}">
          <xlrd:rvb i="617"/>
        </ext>
      </extLst>
    </bk>
    <bk>
      <extLst>
        <ext uri="{3e2802c4-a4d2-4d8b-9148-e3be6c30e623}">
          <xlrd:rvb i="618"/>
        </ext>
      </extLst>
    </bk>
    <bk>
      <extLst>
        <ext uri="{3e2802c4-a4d2-4d8b-9148-e3be6c30e623}">
          <xlrd:rvb i="619"/>
        </ext>
      </extLst>
    </bk>
    <bk>
      <extLst>
        <ext uri="{3e2802c4-a4d2-4d8b-9148-e3be6c30e623}">
          <xlrd:rvb i="620"/>
        </ext>
      </extLst>
    </bk>
    <bk>
      <extLst>
        <ext uri="{3e2802c4-a4d2-4d8b-9148-e3be6c30e623}">
          <xlrd:rvb i="621"/>
        </ext>
      </extLst>
    </bk>
    <bk>
      <extLst>
        <ext uri="{3e2802c4-a4d2-4d8b-9148-e3be6c30e623}">
          <xlrd:rvb i="622"/>
        </ext>
      </extLst>
    </bk>
    <bk>
      <extLst>
        <ext uri="{3e2802c4-a4d2-4d8b-9148-e3be6c30e623}">
          <xlrd:rvb i="623"/>
        </ext>
      </extLst>
    </bk>
    <bk>
      <extLst>
        <ext uri="{3e2802c4-a4d2-4d8b-9148-e3be6c30e623}">
          <xlrd:rvb i="624"/>
        </ext>
      </extLst>
    </bk>
    <bk>
      <extLst>
        <ext uri="{3e2802c4-a4d2-4d8b-9148-e3be6c30e623}">
          <xlrd:rvb i="625"/>
        </ext>
      </extLst>
    </bk>
    <bk>
      <extLst>
        <ext uri="{3e2802c4-a4d2-4d8b-9148-e3be6c30e623}">
          <xlrd:rvb i="626"/>
        </ext>
      </extLst>
    </bk>
    <bk>
      <extLst>
        <ext uri="{3e2802c4-a4d2-4d8b-9148-e3be6c30e623}">
          <xlrd:rvb i="627"/>
        </ext>
      </extLst>
    </bk>
    <bk>
      <extLst>
        <ext uri="{3e2802c4-a4d2-4d8b-9148-e3be6c30e623}">
          <xlrd:rvb i="628"/>
        </ext>
      </extLst>
    </bk>
    <bk>
      <extLst>
        <ext uri="{3e2802c4-a4d2-4d8b-9148-e3be6c30e623}">
          <xlrd:rvb i="629"/>
        </ext>
      </extLst>
    </bk>
    <bk>
      <extLst>
        <ext uri="{3e2802c4-a4d2-4d8b-9148-e3be6c30e623}">
          <xlrd:rvb i="630"/>
        </ext>
      </extLst>
    </bk>
    <bk>
      <extLst>
        <ext uri="{3e2802c4-a4d2-4d8b-9148-e3be6c30e623}">
          <xlrd:rvb i="631"/>
        </ext>
      </extLst>
    </bk>
    <bk>
      <extLst>
        <ext uri="{3e2802c4-a4d2-4d8b-9148-e3be6c30e623}">
          <xlrd:rvb i="632"/>
        </ext>
      </extLst>
    </bk>
    <bk>
      <extLst>
        <ext uri="{3e2802c4-a4d2-4d8b-9148-e3be6c30e623}">
          <xlrd:rvb i="633"/>
        </ext>
      </extLst>
    </bk>
    <bk>
      <extLst>
        <ext uri="{3e2802c4-a4d2-4d8b-9148-e3be6c30e623}">
          <xlrd:rvb i="634"/>
        </ext>
      </extLst>
    </bk>
    <bk>
      <extLst>
        <ext uri="{3e2802c4-a4d2-4d8b-9148-e3be6c30e623}">
          <xlrd:rvb i="635"/>
        </ext>
      </extLst>
    </bk>
    <bk>
      <extLst>
        <ext uri="{3e2802c4-a4d2-4d8b-9148-e3be6c30e623}">
          <xlrd:rvb i="636"/>
        </ext>
      </extLst>
    </bk>
    <bk>
      <extLst>
        <ext uri="{3e2802c4-a4d2-4d8b-9148-e3be6c30e623}">
          <xlrd:rvb i="637"/>
        </ext>
      </extLst>
    </bk>
    <bk>
      <extLst>
        <ext uri="{3e2802c4-a4d2-4d8b-9148-e3be6c30e623}">
          <xlrd:rvb i="638"/>
        </ext>
      </extLst>
    </bk>
    <bk>
      <extLst>
        <ext uri="{3e2802c4-a4d2-4d8b-9148-e3be6c30e623}">
          <xlrd:rvb i="639"/>
        </ext>
      </extLst>
    </bk>
    <bk>
      <extLst>
        <ext uri="{3e2802c4-a4d2-4d8b-9148-e3be6c30e623}">
          <xlrd:rvb i="640"/>
        </ext>
      </extLst>
    </bk>
    <bk>
      <extLst>
        <ext uri="{3e2802c4-a4d2-4d8b-9148-e3be6c30e623}">
          <xlrd:rvb i="641"/>
        </ext>
      </extLst>
    </bk>
    <bk>
      <extLst>
        <ext uri="{3e2802c4-a4d2-4d8b-9148-e3be6c30e623}">
          <xlrd:rvb i="642"/>
        </ext>
      </extLst>
    </bk>
    <bk>
      <extLst>
        <ext uri="{3e2802c4-a4d2-4d8b-9148-e3be6c30e623}">
          <xlrd:rvb i="643"/>
        </ext>
      </extLst>
    </bk>
    <bk>
      <extLst>
        <ext uri="{3e2802c4-a4d2-4d8b-9148-e3be6c30e623}">
          <xlrd:rvb i="644"/>
        </ext>
      </extLst>
    </bk>
    <bk>
      <extLst>
        <ext uri="{3e2802c4-a4d2-4d8b-9148-e3be6c30e623}">
          <xlrd:rvb i="645"/>
        </ext>
      </extLst>
    </bk>
    <bk>
      <extLst>
        <ext uri="{3e2802c4-a4d2-4d8b-9148-e3be6c30e623}">
          <xlrd:rvb i="646"/>
        </ext>
      </extLst>
    </bk>
    <bk>
      <extLst>
        <ext uri="{3e2802c4-a4d2-4d8b-9148-e3be6c30e623}">
          <xlrd:rvb i="647"/>
        </ext>
      </extLst>
    </bk>
    <bk>
      <extLst>
        <ext uri="{3e2802c4-a4d2-4d8b-9148-e3be6c30e623}">
          <xlrd:rvb i="648"/>
        </ext>
      </extLst>
    </bk>
    <bk>
      <extLst>
        <ext uri="{3e2802c4-a4d2-4d8b-9148-e3be6c30e623}">
          <xlrd:rvb i="649"/>
        </ext>
      </extLst>
    </bk>
    <bk>
      <extLst>
        <ext uri="{3e2802c4-a4d2-4d8b-9148-e3be6c30e623}">
          <xlrd:rvb i="650"/>
        </ext>
      </extLst>
    </bk>
    <bk>
      <extLst>
        <ext uri="{3e2802c4-a4d2-4d8b-9148-e3be6c30e623}">
          <xlrd:rvb i="651"/>
        </ext>
      </extLst>
    </bk>
    <bk>
      <extLst>
        <ext uri="{3e2802c4-a4d2-4d8b-9148-e3be6c30e623}">
          <xlrd:rvb i="652"/>
        </ext>
      </extLst>
    </bk>
    <bk>
      <extLst>
        <ext uri="{3e2802c4-a4d2-4d8b-9148-e3be6c30e623}">
          <xlrd:rvb i="653"/>
        </ext>
      </extLst>
    </bk>
    <bk>
      <extLst>
        <ext uri="{3e2802c4-a4d2-4d8b-9148-e3be6c30e623}">
          <xlrd:rvb i="654"/>
        </ext>
      </extLst>
    </bk>
    <bk>
      <extLst>
        <ext uri="{3e2802c4-a4d2-4d8b-9148-e3be6c30e623}">
          <xlrd:rvb i="655"/>
        </ext>
      </extLst>
    </bk>
    <bk>
      <extLst>
        <ext uri="{3e2802c4-a4d2-4d8b-9148-e3be6c30e623}">
          <xlrd:rvb i="656"/>
        </ext>
      </extLst>
    </bk>
    <bk>
      <extLst>
        <ext uri="{3e2802c4-a4d2-4d8b-9148-e3be6c30e623}">
          <xlrd:rvb i="657"/>
        </ext>
      </extLst>
    </bk>
    <bk>
      <extLst>
        <ext uri="{3e2802c4-a4d2-4d8b-9148-e3be6c30e623}">
          <xlrd:rvb i="658"/>
        </ext>
      </extLst>
    </bk>
    <bk>
      <extLst>
        <ext uri="{3e2802c4-a4d2-4d8b-9148-e3be6c30e623}">
          <xlrd:rvb i="659"/>
        </ext>
      </extLst>
    </bk>
    <bk>
      <extLst>
        <ext uri="{3e2802c4-a4d2-4d8b-9148-e3be6c30e623}">
          <xlrd:rvb i="660"/>
        </ext>
      </extLst>
    </bk>
    <bk>
      <extLst>
        <ext uri="{3e2802c4-a4d2-4d8b-9148-e3be6c30e623}">
          <xlrd:rvb i="661"/>
        </ext>
      </extLst>
    </bk>
    <bk>
      <extLst>
        <ext uri="{3e2802c4-a4d2-4d8b-9148-e3be6c30e623}">
          <xlrd:rvb i="662"/>
        </ext>
      </extLst>
    </bk>
    <bk>
      <extLst>
        <ext uri="{3e2802c4-a4d2-4d8b-9148-e3be6c30e623}">
          <xlrd:rvb i="663"/>
        </ext>
      </extLst>
    </bk>
    <bk>
      <extLst>
        <ext uri="{3e2802c4-a4d2-4d8b-9148-e3be6c30e623}">
          <xlrd:rvb i="664"/>
        </ext>
      </extLst>
    </bk>
    <bk>
      <extLst>
        <ext uri="{3e2802c4-a4d2-4d8b-9148-e3be6c30e623}">
          <xlrd:rvb i="665"/>
        </ext>
      </extLst>
    </bk>
    <bk>
      <extLst>
        <ext uri="{3e2802c4-a4d2-4d8b-9148-e3be6c30e623}">
          <xlrd:rvb i="666"/>
        </ext>
      </extLst>
    </bk>
    <bk>
      <extLst>
        <ext uri="{3e2802c4-a4d2-4d8b-9148-e3be6c30e623}">
          <xlrd:rvb i="667"/>
        </ext>
      </extLst>
    </bk>
    <bk>
      <extLst>
        <ext uri="{3e2802c4-a4d2-4d8b-9148-e3be6c30e623}">
          <xlrd:rvb i="668"/>
        </ext>
      </extLst>
    </bk>
    <bk>
      <extLst>
        <ext uri="{3e2802c4-a4d2-4d8b-9148-e3be6c30e623}">
          <xlrd:rvb i="669"/>
        </ext>
      </extLst>
    </bk>
    <bk>
      <extLst>
        <ext uri="{3e2802c4-a4d2-4d8b-9148-e3be6c30e623}">
          <xlrd:rvb i="670"/>
        </ext>
      </extLst>
    </bk>
    <bk>
      <extLst>
        <ext uri="{3e2802c4-a4d2-4d8b-9148-e3be6c30e623}">
          <xlrd:rvb i="671"/>
        </ext>
      </extLst>
    </bk>
    <bk>
      <extLst>
        <ext uri="{3e2802c4-a4d2-4d8b-9148-e3be6c30e623}">
          <xlrd:rvb i="672"/>
        </ext>
      </extLst>
    </bk>
    <bk>
      <extLst>
        <ext uri="{3e2802c4-a4d2-4d8b-9148-e3be6c30e623}">
          <xlrd:rvb i="673"/>
        </ext>
      </extLst>
    </bk>
    <bk>
      <extLst>
        <ext uri="{3e2802c4-a4d2-4d8b-9148-e3be6c30e623}">
          <xlrd:rvb i="674"/>
        </ext>
      </extLst>
    </bk>
    <bk>
      <extLst>
        <ext uri="{3e2802c4-a4d2-4d8b-9148-e3be6c30e623}">
          <xlrd:rvb i="675"/>
        </ext>
      </extLst>
    </bk>
    <bk>
      <extLst>
        <ext uri="{3e2802c4-a4d2-4d8b-9148-e3be6c30e623}">
          <xlrd:rvb i="676"/>
        </ext>
      </extLst>
    </bk>
    <bk>
      <extLst>
        <ext uri="{3e2802c4-a4d2-4d8b-9148-e3be6c30e623}">
          <xlrd:rvb i="677"/>
        </ext>
      </extLst>
    </bk>
    <bk>
      <extLst>
        <ext uri="{3e2802c4-a4d2-4d8b-9148-e3be6c30e623}">
          <xlrd:rvb i="678"/>
        </ext>
      </extLst>
    </bk>
    <bk>
      <extLst>
        <ext uri="{3e2802c4-a4d2-4d8b-9148-e3be6c30e623}">
          <xlrd:rvb i="679"/>
        </ext>
      </extLst>
    </bk>
    <bk>
      <extLst>
        <ext uri="{3e2802c4-a4d2-4d8b-9148-e3be6c30e623}">
          <xlrd:rvb i="680"/>
        </ext>
      </extLst>
    </bk>
    <bk>
      <extLst>
        <ext uri="{3e2802c4-a4d2-4d8b-9148-e3be6c30e623}">
          <xlrd:rvb i="681"/>
        </ext>
      </extLst>
    </bk>
    <bk>
      <extLst>
        <ext uri="{3e2802c4-a4d2-4d8b-9148-e3be6c30e623}">
          <xlrd:rvb i="682"/>
        </ext>
      </extLst>
    </bk>
    <bk>
      <extLst>
        <ext uri="{3e2802c4-a4d2-4d8b-9148-e3be6c30e623}">
          <xlrd:rvb i="683"/>
        </ext>
      </extLst>
    </bk>
    <bk>
      <extLst>
        <ext uri="{3e2802c4-a4d2-4d8b-9148-e3be6c30e623}">
          <xlrd:rvb i="684"/>
        </ext>
      </extLst>
    </bk>
    <bk>
      <extLst>
        <ext uri="{3e2802c4-a4d2-4d8b-9148-e3be6c30e623}">
          <xlrd:rvb i="685"/>
        </ext>
      </extLst>
    </bk>
    <bk>
      <extLst>
        <ext uri="{3e2802c4-a4d2-4d8b-9148-e3be6c30e623}">
          <xlrd:rvb i="686"/>
        </ext>
      </extLst>
    </bk>
    <bk>
      <extLst>
        <ext uri="{3e2802c4-a4d2-4d8b-9148-e3be6c30e623}">
          <xlrd:rvb i="687"/>
        </ext>
      </extLst>
    </bk>
    <bk>
      <extLst>
        <ext uri="{3e2802c4-a4d2-4d8b-9148-e3be6c30e623}">
          <xlrd:rvb i="688"/>
        </ext>
      </extLst>
    </bk>
    <bk>
      <extLst>
        <ext uri="{3e2802c4-a4d2-4d8b-9148-e3be6c30e623}">
          <xlrd:rvb i="689"/>
        </ext>
      </extLst>
    </bk>
    <bk>
      <extLst>
        <ext uri="{3e2802c4-a4d2-4d8b-9148-e3be6c30e623}">
          <xlrd:rvb i="690"/>
        </ext>
      </extLst>
    </bk>
    <bk>
      <extLst>
        <ext uri="{3e2802c4-a4d2-4d8b-9148-e3be6c30e623}">
          <xlrd:rvb i="691"/>
        </ext>
      </extLst>
    </bk>
    <bk>
      <extLst>
        <ext uri="{3e2802c4-a4d2-4d8b-9148-e3be6c30e623}">
          <xlrd:rvb i="692"/>
        </ext>
      </extLst>
    </bk>
    <bk>
      <extLst>
        <ext uri="{3e2802c4-a4d2-4d8b-9148-e3be6c30e623}">
          <xlrd:rvb i="693"/>
        </ext>
      </extLst>
    </bk>
    <bk>
      <extLst>
        <ext uri="{3e2802c4-a4d2-4d8b-9148-e3be6c30e623}">
          <xlrd:rvb i="694"/>
        </ext>
      </extLst>
    </bk>
    <bk>
      <extLst>
        <ext uri="{3e2802c4-a4d2-4d8b-9148-e3be6c30e623}">
          <xlrd:rvb i="695"/>
        </ext>
      </extLst>
    </bk>
    <bk>
      <extLst>
        <ext uri="{3e2802c4-a4d2-4d8b-9148-e3be6c30e623}">
          <xlrd:rvb i="696"/>
        </ext>
      </extLst>
    </bk>
    <bk>
      <extLst>
        <ext uri="{3e2802c4-a4d2-4d8b-9148-e3be6c30e623}">
          <xlrd:rvb i="697"/>
        </ext>
      </extLst>
    </bk>
    <bk>
      <extLst>
        <ext uri="{3e2802c4-a4d2-4d8b-9148-e3be6c30e623}">
          <xlrd:rvb i="698"/>
        </ext>
      </extLst>
    </bk>
    <bk>
      <extLst>
        <ext uri="{3e2802c4-a4d2-4d8b-9148-e3be6c30e623}">
          <xlrd:rvb i="699"/>
        </ext>
      </extLst>
    </bk>
    <bk>
      <extLst>
        <ext uri="{3e2802c4-a4d2-4d8b-9148-e3be6c30e623}">
          <xlrd:rvb i="700"/>
        </ext>
      </extLst>
    </bk>
    <bk>
      <extLst>
        <ext uri="{3e2802c4-a4d2-4d8b-9148-e3be6c30e623}">
          <xlrd:rvb i="701"/>
        </ext>
      </extLst>
    </bk>
    <bk>
      <extLst>
        <ext uri="{3e2802c4-a4d2-4d8b-9148-e3be6c30e623}">
          <xlrd:rvb i="702"/>
        </ext>
      </extLst>
    </bk>
    <bk>
      <extLst>
        <ext uri="{3e2802c4-a4d2-4d8b-9148-e3be6c30e623}">
          <xlrd:rvb i="703"/>
        </ext>
      </extLst>
    </bk>
    <bk>
      <extLst>
        <ext uri="{3e2802c4-a4d2-4d8b-9148-e3be6c30e623}">
          <xlrd:rvb i="704"/>
        </ext>
      </extLst>
    </bk>
    <bk>
      <extLst>
        <ext uri="{3e2802c4-a4d2-4d8b-9148-e3be6c30e623}">
          <xlrd:rvb i="705"/>
        </ext>
      </extLst>
    </bk>
    <bk>
      <extLst>
        <ext uri="{3e2802c4-a4d2-4d8b-9148-e3be6c30e623}">
          <xlrd:rvb i="706"/>
        </ext>
      </extLst>
    </bk>
    <bk>
      <extLst>
        <ext uri="{3e2802c4-a4d2-4d8b-9148-e3be6c30e623}">
          <xlrd:rvb i="707"/>
        </ext>
      </extLst>
    </bk>
    <bk>
      <extLst>
        <ext uri="{3e2802c4-a4d2-4d8b-9148-e3be6c30e623}">
          <xlrd:rvb i="708"/>
        </ext>
      </extLst>
    </bk>
    <bk>
      <extLst>
        <ext uri="{3e2802c4-a4d2-4d8b-9148-e3be6c30e623}">
          <xlrd:rvb i="709"/>
        </ext>
      </extLst>
    </bk>
    <bk>
      <extLst>
        <ext uri="{3e2802c4-a4d2-4d8b-9148-e3be6c30e623}">
          <xlrd:rvb i="710"/>
        </ext>
      </extLst>
    </bk>
    <bk>
      <extLst>
        <ext uri="{3e2802c4-a4d2-4d8b-9148-e3be6c30e623}">
          <xlrd:rvb i="711"/>
        </ext>
      </extLst>
    </bk>
    <bk>
      <extLst>
        <ext uri="{3e2802c4-a4d2-4d8b-9148-e3be6c30e623}">
          <xlrd:rvb i="712"/>
        </ext>
      </extLst>
    </bk>
    <bk>
      <extLst>
        <ext uri="{3e2802c4-a4d2-4d8b-9148-e3be6c30e623}">
          <xlrd:rvb i="713"/>
        </ext>
      </extLst>
    </bk>
    <bk>
      <extLst>
        <ext uri="{3e2802c4-a4d2-4d8b-9148-e3be6c30e623}">
          <xlrd:rvb i="714"/>
        </ext>
      </extLst>
    </bk>
    <bk>
      <extLst>
        <ext uri="{3e2802c4-a4d2-4d8b-9148-e3be6c30e623}">
          <xlrd:rvb i="715"/>
        </ext>
      </extLst>
    </bk>
    <bk>
      <extLst>
        <ext uri="{3e2802c4-a4d2-4d8b-9148-e3be6c30e623}">
          <xlrd:rvb i="716"/>
        </ext>
      </extLst>
    </bk>
    <bk>
      <extLst>
        <ext uri="{3e2802c4-a4d2-4d8b-9148-e3be6c30e623}">
          <xlrd:rvb i="717"/>
        </ext>
      </extLst>
    </bk>
    <bk>
      <extLst>
        <ext uri="{3e2802c4-a4d2-4d8b-9148-e3be6c30e623}">
          <xlrd:rvb i="718"/>
        </ext>
      </extLst>
    </bk>
    <bk>
      <extLst>
        <ext uri="{3e2802c4-a4d2-4d8b-9148-e3be6c30e623}">
          <xlrd:rvb i="719"/>
        </ext>
      </extLst>
    </bk>
    <bk>
      <extLst>
        <ext uri="{3e2802c4-a4d2-4d8b-9148-e3be6c30e623}">
          <xlrd:rvb i="720"/>
        </ext>
      </extLst>
    </bk>
    <bk>
      <extLst>
        <ext uri="{3e2802c4-a4d2-4d8b-9148-e3be6c30e623}">
          <xlrd:rvb i="721"/>
        </ext>
      </extLst>
    </bk>
    <bk>
      <extLst>
        <ext uri="{3e2802c4-a4d2-4d8b-9148-e3be6c30e623}">
          <xlrd:rvb i="722"/>
        </ext>
      </extLst>
    </bk>
    <bk>
      <extLst>
        <ext uri="{3e2802c4-a4d2-4d8b-9148-e3be6c30e623}">
          <xlrd:rvb i="723"/>
        </ext>
      </extLst>
    </bk>
    <bk>
      <extLst>
        <ext uri="{3e2802c4-a4d2-4d8b-9148-e3be6c30e623}">
          <xlrd:rvb i="724"/>
        </ext>
      </extLst>
    </bk>
    <bk>
      <extLst>
        <ext uri="{3e2802c4-a4d2-4d8b-9148-e3be6c30e623}">
          <xlrd:rvb i="725"/>
        </ext>
      </extLst>
    </bk>
    <bk>
      <extLst>
        <ext uri="{3e2802c4-a4d2-4d8b-9148-e3be6c30e623}">
          <xlrd:rvb i="726"/>
        </ext>
      </extLst>
    </bk>
    <bk>
      <extLst>
        <ext uri="{3e2802c4-a4d2-4d8b-9148-e3be6c30e623}">
          <xlrd:rvb i="727"/>
        </ext>
      </extLst>
    </bk>
    <bk>
      <extLst>
        <ext uri="{3e2802c4-a4d2-4d8b-9148-e3be6c30e623}">
          <xlrd:rvb i="728"/>
        </ext>
      </extLst>
    </bk>
    <bk>
      <extLst>
        <ext uri="{3e2802c4-a4d2-4d8b-9148-e3be6c30e623}">
          <xlrd:rvb i="729"/>
        </ext>
      </extLst>
    </bk>
    <bk>
      <extLst>
        <ext uri="{3e2802c4-a4d2-4d8b-9148-e3be6c30e623}">
          <xlrd:rvb i="730"/>
        </ext>
      </extLst>
    </bk>
    <bk>
      <extLst>
        <ext uri="{3e2802c4-a4d2-4d8b-9148-e3be6c30e623}">
          <xlrd:rvb i="731"/>
        </ext>
      </extLst>
    </bk>
    <bk>
      <extLst>
        <ext uri="{3e2802c4-a4d2-4d8b-9148-e3be6c30e623}">
          <xlrd:rvb i="732"/>
        </ext>
      </extLst>
    </bk>
    <bk>
      <extLst>
        <ext uri="{3e2802c4-a4d2-4d8b-9148-e3be6c30e623}">
          <xlrd:rvb i="733"/>
        </ext>
      </extLst>
    </bk>
    <bk>
      <extLst>
        <ext uri="{3e2802c4-a4d2-4d8b-9148-e3be6c30e623}">
          <xlrd:rvb i="734"/>
        </ext>
      </extLst>
    </bk>
    <bk>
      <extLst>
        <ext uri="{3e2802c4-a4d2-4d8b-9148-e3be6c30e623}">
          <xlrd:rvb i="735"/>
        </ext>
      </extLst>
    </bk>
    <bk>
      <extLst>
        <ext uri="{3e2802c4-a4d2-4d8b-9148-e3be6c30e623}">
          <xlrd:rvb i="736"/>
        </ext>
      </extLst>
    </bk>
    <bk>
      <extLst>
        <ext uri="{3e2802c4-a4d2-4d8b-9148-e3be6c30e623}">
          <xlrd:rvb i="737"/>
        </ext>
      </extLst>
    </bk>
    <bk>
      <extLst>
        <ext uri="{3e2802c4-a4d2-4d8b-9148-e3be6c30e623}">
          <xlrd:rvb i="738"/>
        </ext>
      </extLst>
    </bk>
    <bk>
      <extLst>
        <ext uri="{3e2802c4-a4d2-4d8b-9148-e3be6c30e623}">
          <xlrd:rvb i="739"/>
        </ext>
      </extLst>
    </bk>
    <bk>
      <extLst>
        <ext uri="{3e2802c4-a4d2-4d8b-9148-e3be6c30e623}">
          <xlrd:rvb i="740"/>
        </ext>
      </extLst>
    </bk>
    <bk>
      <extLst>
        <ext uri="{3e2802c4-a4d2-4d8b-9148-e3be6c30e623}">
          <xlrd:rvb i="741"/>
        </ext>
      </extLst>
    </bk>
    <bk>
      <extLst>
        <ext uri="{3e2802c4-a4d2-4d8b-9148-e3be6c30e623}">
          <xlrd:rvb i="742"/>
        </ext>
      </extLst>
    </bk>
    <bk>
      <extLst>
        <ext uri="{3e2802c4-a4d2-4d8b-9148-e3be6c30e623}">
          <xlrd:rvb i="743"/>
        </ext>
      </extLst>
    </bk>
    <bk>
      <extLst>
        <ext uri="{3e2802c4-a4d2-4d8b-9148-e3be6c30e623}">
          <xlrd:rvb i="744"/>
        </ext>
      </extLst>
    </bk>
    <bk>
      <extLst>
        <ext uri="{3e2802c4-a4d2-4d8b-9148-e3be6c30e623}">
          <xlrd:rvb i="745"/>
        </ext>
      </extLst>
    </bk>
    <bk>
      <extLst>
        <ext uri="{3e2802c4-a4d2-4d8b-9148-e3be6c30e623}">
          <xlrd:rvb i="746"/>
        </ext>
      </extLst>
    </bk>
    <bk>
      <extLst>
        <ext uri="{3e2802c4-a4d2-4d8b-9148-e3be6c30e623}">
          <xlrd:rvb i="747"/>
        </ext>
      </extLst>
    </bk>
    <bk>
      <extLst>
        <ext uri="{3e2802c4-a4d2-4d8b-9148-e3be6c30e623}">
          <xlrd:rvb i="748"/>
        </ext>
      </extLst>
    </bk>
    <bk>
      <extLst>
        <ext uri="{3e2802c4-a4d2-4d8b-9148-e3be6c30e623}">
          <xlrd:rvb i="749"/>
        </ext>
      </extLst>
    </bk>
    <bk>
      <extLst>
        <ext uri="{3e2802c4-a4d2-4d8b-9148-e3be6c30e623}">
          <xlrd:rvb i="750"/>
        </ext>
      </extLst>
    </bk>
    <bk>
      <extLst>
        <ext uri="{3e2802c4-a4d2-4d8b-9148-e3be6c30e623}">
          <xlrd:rvb i="751"/>
        </ext>
      </extLst>
    </bk>
    <bk>
      <extLst>
        <ext uri="{3e2802c4-a4d2-4d8b-9148-e3be6c30e623}">
          <xlrd:rvb i="752"/>
        </ext>
      </extLst>
    </bk>
    <bk>
      <extLst>
        <ext uri="{3e2802c4-a4d2-4d8b-9148-e3be6c30e623}">
          <xlrd:rvb i="753"/>
        </ext>
      </extLst>
    </bk>
    <bk>
      <extLst>
        <ext uri="{3e2802c4-a4d2-4d8b-9148-e3be6c30e623}">
          <xlrd:rvb i="754"/>
        </ext>
      </extLst>
    </bk>
    <bk>
      <extLst>
        <ext uri="{3e2802c4-a4d2-4d8b-9148-e3be6c30e623}">
          <xlrd:rvb i="755"/>
        </ext>
      </extLst>
    </bk>
    <bk>
      <extLst>
        <ext uri="{3e2802c4-a4d2-4d8b-9148-e3be6c30e623}">
          <xlrd:rvb i="756"/>
        </ext>
      </extLst>
    </bk>
    <bk>
      <extLst>
        <ext uri="{3e2802c4-a4d2-4d8b-9148-e3be6c30e623}">
          <xlrd:rvb i="757"/>
        </ext>
      </extLst>
    </bk>
    <bk>
      <extLst>
        <ext uri="{3e2802c4-a4d2-4d8b-9148-e3be6c30e623}">
          <xlrd:rvb i="758"/>
        </ext>
      </extLst>
    </bk>
    <bk>
      <extLst>
        <ext uri="{3e2802c4-a4d2-4d8b-9148-e3be6c30e623}">
          <xlrd:rvb i="759"/>
        </ext>
      </extLst>
    </bk>
    <bk>
      <extLst>
        <ext uri="{3e2802c4-a4d2-4d8b-9148-e3be6c30e623}">
          <xlrd:rvb i="760"/>
        </ext>
      </extLst>
    </bk>
    <bk>
      <extLst>
        <ext uri="{3e2802c4-a4d2-4d8b-9148-e3be6c30e623}">
          <xlrd:rvb i="761"/>
        </ext>
      </extLst>
    </bk>
    <bk>
      <extLst>
        <ext uri="{3e2802c4-a4d2-4d8b-9148-e3be6c30e623}">
          <xlrd:rvb i="762"/>
        </ext>
      </extLst>
    </bk>
    <bk>
      <extLst>
        <ext uri="{3e2802c4-a4d2-4d8b-9148-e3be6c30e623}">
          <xlrd:rvb i="763"/>
        </ext>
      </extLst>
    </bk>
    <bk>
      <extLst>
        <ext uri="{3e2802c4-a4d2-4d8b-9148-e3be6c30e623}">
          <xlrd:rvb i="764"/>
        </ext>
      </extLst>
    </bk>
    <bk>
      <extLst>
        <ext uri="{3e2802c4-a4d2-4d8b-9148-e3be6c30e623}">
          <xlrd:rvb i="765"/>
        </ext>
      </extLst>
    </bk>
    <bk>
      <extLst>
        <ext uri="{3e2802c4-a4d2-4d8b-9148-e3be6c30e623}">
          <xlrd:rvb i="766"/>
        </ext>
      </extLst>
    </bk>
    <bk>
      <extLst>
        <ext uri="{3e2802c4-a4d2-4d8b-9148-e3be6c30e623}">
          <xlrd:rvb i="767"/>
        </ext>
      </extLst>
    </bk>
    <bk>
      <extLst>
        <ext uri="{3e2802c4-a4d2-4d8b-9148-e3be6c30e623}">
          <xlrd:rvb i="768"/>
        </ext>
      </extLst>
    </bk>
    <bk>
      <extLst>
        <ext uri="{3e2802c4-a4d2-4d8b-9148-e3be6c30e623}">
          <xlrd:rvb i="769"/>
        </ext>
      </extLst>
    </bk>
    <bk>
      <extLst>
        <ext uri="{3e2802c4-a4d2-4d8b-9148-e3be6c30e623}">
          <xlrd:rvb i="770"/>
        </ext>
      </extLst>
    </bk>
    <bk>
      <extLst>
        <ext uri="{3e2802c4-a4d2-4d8b-9148-e3be6c30e623}">
          <xlrd:rvb i="771"/>
        </ext>
      </extLst>
    </bk>
    <bk>
      <extLst>
        <ext uri="{3e2802c4-a4d2-4d8b-9148-e3be6c30e623}">
          <xlrd:rvb i="772"/>
        </ext>
      </extLst>
    </bk>
    <bk>
      <extLst>
        <ext uri="{3e2802c4-a4d2-4d8b-9148-e3be6c30e623}">
          <xlrd:rvb i="773"/>
        </ext>
      </extLst>
    </bk>
    <bk>
      <extLst>
        <ext uri="{3e2802c4-a4d2-4d8b-9148-e3be6c30e623}">
          <xlrd:rvb i="774"/>
        </ext>
      </extLst>
    </bk>
    <bk>
      <extLst>
        <ext uri="{3e2802c4-a4d2-4d8b-9148-e3be6c30e623}">
          <xlrd:rvb i="775"/>
        </ext>
      </extLst>
    </bk>
    <bk>
      <extLst>
        <ext uri="{3e2802c4-a4d2-4d8b-9148-e3be6c30e623}">
          <xlrd:rvb i="776"/>
        </ext>
      </extLst>
    </bk>
    <bk>
      <extLst>
        <ext uri="{3e2802c4-a4d2-4d8b-9148-e3be6c30e623}">
          <xlrd:rvb i="777"/>
        </ext>
      </extLst>
    </bk>
    <bk>
      <extLst>
        <ext uri="{3e2802c4-a4d2-4d8b-9148-e3be6c30e623}">
          <xlrd:rvb i="778"/>
        </ext>
      </extLst>
    </bk>
    <bk>
      <extLst>
        <ext uri="{3e2802c4-a4d2-4d8b-9148-e3be6c30e623}">
          <xlrd:rvb i="779"/>
        </ext>
      </extLst>
    </bk>
    <bk>
      <extLst>
        <ext uri="{3e2802c4-a4d2-4d8b-9148-e3be6c30e623}">
          <xlrd:rvb i="780"/>
        </ext>
      </extLst>
    </bk>
    <bk>
      <extLst>
        <ext uri="{3e2802c4-a4d2-4d8b-9148-e3be6c30e623}">
          <xlrd:rvb i="781"/>
        </ext>
      </extLst>
    </bk>
    <bk>
      <extLst>
        <ext uri="{3e2802c4-a4d2-4d8b-9148-e3be6c30e623}">
          <xlrd:rvb i="782"/>
        </ext>
      </extLst>
    </bk>
    <bk>
      <extLst>
        <ext uri="{3e2802c4-a4d2-4d8b-9148-e3be6c30e623}">
          <xlrd:rvb i="783"/>
        </ext>
      </extLst>
    </bk>
    <bk>
      <extLst>
        <ext uri="{3e2802c4-a4d2-4d8b-9148-e3be6c30e623}">
          <xlrd:rvb i="784"/>
        </ext>
      </extLst>
    </bk>
    <bk>
      <extLst>
        <ext uri="{3e2802c4-a4d2-4d8b-9148-e3be6c30e623}">
          <xlrd:rvb i="785"/>
        </ext>
      </extLst>
    </bk>
    <bk>
      <extLst>
        <ext uri="{3e2802c4-a4d2-4d8b-9148-e3be6c30e623}">
          <xlrd:rvb i="786"/>
        </ext>
      </extLst>
    </bk>
    <bk>
      <extLst>
        <ext uri="{3e2802c4-a4d2-4d8b-9148-e3be6c30e623}">
          <xlrd:rvb i="787"/>
        </ext>
      </extLst>
    </bk>
    <bk>
      <extLst>
        <ext uri="{3e2802c4-a4d2-4d8b-9148-e3be6c30e623}">
          <xlrd:rvb i="788"/>
        </ext>
      </extLst>
    </bk>
    <bk>
      <extLst>
        <ext uri="{3e2802c4-a4d2-4d8b-9148-e3be6c30e623}">
          <xlrd:rvb i="789"/>
        </ext>
      </extLst>
    </bk>
    <bk>
      <extLst>
        <ext uri="{3e2802c4-a4d2-4d8b-9148-e3be6c30e623}">
          <xlrd:rvb i="790"/>
        </ext>
      </extLst>
    </bk>
    <bk>
      <extLst>
        <ext uri="{3e2802c4-a4d2-4d8b-9148-e3be6c30e623}">
          <xlrd:rvb i="791"/>
        </ext>
      </extLst>
    </bk>
    <bk>
      <extLst>
        <ext uri="{3e2802c4-a4d2-4d8b-9148-e3be6c30e623}">
          <xlrd:rvb i="792"/>
        </ext>
      </extLst>
    </bk>
    <bk>
      <extLst>
        <ext uri="{3e2802c4-a4d2-4d8b-9148-e3be6c30e623}">
          <xlrd:rvb i="793"/>
        </ext>
      </extLst>
    </bk>
    <bk>
      <extLst>
        <ext uri="{3e2802c4-a4d2-4d8b-9148-e3be6c30e623}">
          <xlrd:rvb i="794"/>
        </ext>
      </extLst>
    </bk>
    <bk>
      <extLst>
        <ext uri="{3e2802c4-a4d2-4d8b-9148-e3be6c30e623}">
          <xlrd:rvb i="795"/>
        </ext>
      </extLst>
    </bk>
    <bk>
      <extLst>
        <ext uri="{3e2802c4-a4d2-4d8b-9148-e3be6c30e623}">
          <xlrd:rvb i="796"/>
        </ext>
      </extLst>
    </bk>
    <bk>
      <extLst>
        <ext uri="{3e2802c4-a4d2-4d8b-9148-e3be6c30e623}">
          <xlrd:rvb i="797"/>
        </ext>
      </extLst>
    </bk>
    <bk>
      <extLst>
        <ext uri="{3e2802c4-a4d2-4d8b-9148-e3be6c30e623}">
          <xlrd:rvb i="798"/>
        </ext>
      </extLst>
    </bk>
    <bk>
      <extLst>
        <ext uri="{3e2802c4-a4d2-4d8b-9148-e3be6c30e623}">
          <xlrd:rvb i="799"/>
        </ext>
      </extLst>
    </bk>
    <bk>
      <extLst>
        <ext uri="{3e2802c4-a4d2-4d8b-9148-e3be6c30e623}">
          <xlrd:rvb i="800"/>
        </ext>
      </extLst>
    </bk>
    <bk>
      <extLst>
        <ext uri="{3e2802c4-a4d2-4d8b-9148-e3be6c30e623}">
          <xlrd:rvb i="801"/>
        </ext>
      </extLst>
    </bk>
    <bk>
      <extLst>
        <ext uri="{3e2802c4-a4d2-4d8b-9148-e3be6c30e623}">
          <xlrd:rvb i="802"/>
        </ext>
      </extLst>
    </bk>
    <bk>
      <extLst>
        <ext uri="{3e2802c4-a4d2-4d8b-9148-e3be6c30e623}">
          <xlrd:rvb i="803"/>
        </ext>
      </extLst>
    </bk>
    <bk>
      <extLst>
        <ext uri="{3e2802c4-a4d2-4d8b-9148-e3be6c30e623}">
          <xlrd:rvb i="804"/>
        </ext>
      </extLst>
    </bk>
    <bk>
      <extLst>
        <ext uri="{3e2802c4-a4d2-4d8b-9148-e3be6c30e623}">
          <xlrd:rvb i="805"/>
        </ext>
      </extLst>
    </bk>
    <bk>
      <extLst>
        <ext uri="{3e2802c4-a4d2-4d8b-9148-e3be6c30e623}">
          <xlrd:rvb i="806"/>
        </ext>
      </extLst>
    </bk>
    <bk>
      <extLst>
        <ext uri="{3e2802c4-a4d2-4d8b-9148-e3be6c30e623}">
          <xlrd:rvb i="807"/>
        </ext>
      </extLst>
    </bk>
    <bk>
      <extLst>
        <ext uri="{3e2802c4-a4d2-4d8b-9148-e3be6c30e623}">
          <xlrd:rvb i="808"/>
        </ext>
      </extLst>
    </bk>
    <bk>
      <extLst>
        <ext uri="{3e2802c4-a4d2-4d8b-9148-e3be6c30e623}">
          <xlrd:rvb i="809"/>
        </ext>
      </extLst>
    </bk>
    <bk>
      <extLst>
        <ext uri="{3e2802c4-a4d2-4d8b-9148-e3be6c30e623}">
          <xlrd:rvb i="810"/>
        </ext>
      </extLst>
    </bk>
    <bk>
      <extLst>
        <ext uri="{3e2802c4-a4d2-4d8b-9148-e3be6c30e623}">
          <xlrd:rvb i="811"/>
        </ext>
      </extLst>
    </bk>
    <bk>
      <extLst>
        <ext uri="{3e2802c4-a4d2-4d8b-9148-e3be6c30e623}">
          <xlrd:rvb i="812"/>
        </ext>
      </extLst>
    </bk>
    <bk>
      <extLst>
        <ext uri="{3e2802c4-a4d2-4d8b-9148-e3be6c30e623}">
          <xlrd:rvb i="813"/>
        </ext>
      </extLst>
    </bk>
    <bk>
      <extLst>
        <ext uri="{3e2802c4-a4d2-4d8b-9148-e3be6c30e623}">
          <xlrd:rvb i="814"/>
        </ext>
      </extLst>
    </bk>
    <bk>
      <extLst>
        <ext uri="{3e2802c4-a4d2-4d8b-9148-e3be6c30e623}">
          <xlrd:rvb i="815"/>
        </ext>
      </extLst>
    </bk>
    <bk>
      <extLst>
        <ext uri="{3e2802c4-a4d2-4d8b-9148-e3be6c30e623}">
          <xlrd:rvb i="816"/>
        </ext>
      </extLst>
    </bk>
    <bk>
      <extLst>
        <ext uri="{3e2802c4-a4d2-4d8b-9148-e3be6c30e623}">
          <xlrd:rvb i="817"/>
        </ext>
      </extLst>
    </bk>
    <bk>
      <extLst>
        <ext uri="{3e2802c4-a4d2-4d8b-9148-e3be6c30e623}">
          <xlrd:rvb i="818"/>
        </ext>
      </extLst>
    </bk>
    <bk>
      <extLst>
        <ext uri="{3e2802c4-a4d2-4d8b-9148-e3be6c30e623}">
          <xlrd:rvb i="819"/>
        </ext>
      </extLst>
    </bk>
    <bk>
      <extLst>
        <ext uri="{3e2802c4-a4d2-4d8b-9148-e3be6c30e623}">
          <xlrd:rvb i="820"/>
        </ext>
      </extLst>
    </bk>
    <bk>
      <extLst>
        <ext uri="{3e2802c4-a4d2-4d8b-9148-e3be6c30e623}">
          <xlrd:rvb i="821"/>
        </ext>
      </extLst>
    </bk>
    <bk>
      <extLst>
        <ext uri="{3e2802c4-a4d2-4d8b-9148-e3be6c30e623}">
          <xlrd:rvb i="822"/>
        </ext>
      </extLst>
    </bk>
    <bk>
      <extLst>
        <ext uri="{3e2802c4-a4d2-4d8b-9148-e3be6c30e623}">
          <xlrd:rvb i="823"/>
        </ext>
      </extLst>
    </bk>
    <bk>
      <extLst>
        <ext uri="{3e2802c4-a4d2-4d8b-9148-e3be6c30e623}">
          <xlrd:rvb i="824"/>
        </ext>
      </extLst>
    </bk>
    <bk>
      <extLst>
        <ext uri="{3e2802c4-a4d2-4d8b-9148-e3be6c30e623}">
          <xlrd:rvb i="825"/>
        </ext>
      </extLst>
    </bk>
    <bk>
      <extLst>
        <ext uri="{3e2802c4-a4d2-4d8b-9148-e3be6c30e623}">
          <xlrd:rvb i="826"/>
        </ext>
      </extLst>
    </bk>
    <bk>
      <extLst>
        <ext uri="{3e2802c4-a4d2-4d8b-9148-e3be6c30e623}">
          <xlrd:rvb i="827"/>
        </ext>
      </extLst>
    </bk>
    <bk>
      <extLst>
        <ext uri="{3e2802c4-a4d2-4d8b-9148-e3be6c30e623}">
          <xlrd:rvb i="828"/>
        </ext>
      </extLst>
    </bk>
    <bk>
      <extLst>
        <ext uri="{3e2802c4-a4d2-4d8b-9148-e3be6c30e623}">
          <xlrd:rvb i="829"/>
        </ext>
      </extLst>
    </bk>
    <bk>
      <extLst>
        <ext uri="{3e2802c4-a4d2-4d8b-9148-e3be6c30e623}">
          <xlrd:rvb i="830"/>
        </ext>
      </extLst>
    </bk>
    <bk>
      <extLst>
        <ext uri="{3e2802c4-a4d2-4d8b-9148-e3be6c30e623}">
          <xlrd:rvb i="831"/>
        </ext>
      </extLst>
    </bk>
    <bk>
      <extLst>
        <ext uri="{3e2802c4-a4d2-4d8b-9148-e3be6c30e623}">
          <xlrd:rvb i="832"/>
        </ext>
      </extLst>
    </bk>
    <bk>
      <extLst>
        <ext uri="{3e2802c4-a4d2-4d8b-9148-e3be6c30e623}">
          <xlrd:rvb i="833"/>
        </ext>
      </extLst>
    </bk>
    <bk>
      <extLst>
        <ext uri="{3e2802c4-a4d2-4d8b-9148-e3be6c30e623}">
          <xlrd:rvb i="834"/>
        </ext>
      </extLst>
    </bk>
    <bk>
      <extLst>
        <ext uri="{3e2802c4-a4d2-4d8b-9148-e3be6c30e623}">
          <xlrd:rvb i="835"/>
        </ext>
      </extLst>
    </bk>
    <bk>
      <extLst>
        <ext uri="{3e2802c4-a4d2-4d8b-9148-e3be6c30e623}">
          <xlrd:rvb i="836"/>
        </ext>
      </extLst>
    </bk>
    <bk>
      <extLst>
        <ext uri="{3e2802c4-a4d2-4d8b-9148-e3be6c30e623}">
          <xlrd:rvb i="837"/>
        </ext>
      </extLst>
    </bk>
    <bk>
      <extLst>
        <ext uri="{3e2802c4-a4d2-4d8b-9148-e3be6c30e623}">
          <xlrd:rvb i="838"/>
        </ext>
      </extLst>
    </bk>
    <bk>
      <extLst>
        <ext uri="{3e2802c4-a4d2-4d8b-9148-e3be6c30e623}">
          <xlrd:rvb i="839"/>
        </ext>
      </extLst>
    </bk>
    <bk>
      <extLst>
        <ext uri="{3e2802c4-a4d2-4d8b-9148-e3be6c30e623}">
          <xlrd:rvb i="840"/>
        </ext>
      </extLst>
    </bk>
    <bk>
      <extLst>
        <ext uri="{3e2802c4-a4d2-4d8b-9148-e3be6c30e623}">
          <xlrd:rvb i="841"/>
        </ext>
      </extLst>
    </bk>
    <bk>
      <extLst>
        <ext uri="{3e2802c4-a4d2-4d8b-9148-e3be6c30e623}">
          <xlrd:rvb i="842"/>
        </ext>
      </extLst>
    </bk>
    <bk>
      <extLst>
        <ext uri="{3e2802c4-a4d2-4d8b-9148-e3be6c30e623}">
          <xlrd:rvb i="843"/>
        </ext>
      </extLst>
    </bk>
    <bk>
      <extLst>
        <ext uri="{3e2802c4-a4d2-4d8b-9148-e3be6c30e623}">
          <xlrd:rvb i="844"/>
        </ext>
      </extLst>
    </bk>
    <bk>
      <extLst>
        <ext uri="{3e2802c4-a4d2-4d8b-9148-e3be6c30e623}">
          <xlrd:rvb i="845"/>
        </ext>
      </extLst>
    </bk>
    <bk>
      <extLst>
        <ext uri="{3e2802c4-a4d2-4d8b-9148-e3be6c30e623}">
          <xlrd:rvb i="846"/>
        </ext>
      </extLst>
    </bk>
    <bk>
      <extLst>
        <ext uri="{3e2802c4-a4d2-4d8b-9148-e3be6c30e623}">
          <xlrd:rvb i="847"/>
        </ext>
      </extLst>
    </bk>
    <bk>
      <extLst>
        <ext uri="{3e2802c4-a4d2-4d8b-9148-e3be6c30e623}">
          <xlrd:rvb i="848"/>
        </ext>
      </extLst>
    </bk>
    <bk>
      <extLst>
        <ext uri="{3e2802c4-a4d2-4d8b-9148-e3be6c30e623}">
          <xlrd:rvb i="849"/>
        </ext>
      </extLst>
    </bk>
    <bk>
      <extLst>
        <ext uri="{3e2802c4-a4d2-4d8b-9148-e3be6c30e623}">
          <xlrd:rvb i="850"/>
        </ext>
      </extLst>
    </bk>
    <bk>
      <extLst>
        <ext uri="{3e2802c4-a4d2-4d8b-9148-e3be6c30e623}">
          <xlrd:rvb i="851"/>
        </ext>
      </extLst>
    </bk>
    <bk>
      <extLst>
        <ext uri="{3e2802c4-a4d2-4d8b-9148-e3be6c30e623}">
          <xlrd:rvb i="852"/>
        </ext>
      </extLst>
    </bk>
    <bk>
      <extLst>
        <ext uri="{3e2802c4-a4d2-4d8b-9148-e3be6c30e623}">
          <xlrd:rvb i="853"/>
        </ext>
      </extLst>
    </bk>
    <bk>
      <extLst>
        <ext uri="{3e2802c4-a4d2-4d8b-9148-e3be6c30e623}">
          <xlrd:rvb i="854"/>
        </ext>
      </extLst>
    </bk>
    <bk>
      <extLst>
        <ext uri="{3e2802c4-a4d2-4d8b-9148-e3be6c30e623}">
          <xlrd:rvb i="855"/>
        </ext>
      </extLst>
    </bk>
    <bk>
      <extLst>
        <ext uri="{3e2802c4-a4d2-4d8b-9148-e3be6c30e623}">
          <xlrd:rvb i="856"/>
        </ext>
      </extLst>
    </bk>
    <bk>
      <extLst>
        <ext uri="{3e2802c4-a4d2-4d8b-9148-e3be6c30e623}">
          <xlrd:rvb i="857"/>
        </ext>
      </extLst>
    </bk>
    <bk>
      <extLst>
        <ext uri="{3e2802c4-a4d2-4d8b-9148-e3be6c30e623}">
          <xlrd:rvb i="858"/>
        </ext>
      </extLst>
    </bk>
    <bk>
      <extLst>
        <ext uri="{3e2802c4-a4d2-4d8b-9148-e3be6c30e623}">
          <xlrd:rvb i="859"/>
        </ext>
      </extLst>
    </bk>
    <bk>
      <extLst>
        <ext uri="{3e2802c4-a4d2-4d8b-9148-e3be6c30e623}">
          <xlrd:rvb i="860"/>
        </ext>
      </extLst>
    </bk>
    <bk>
      <extLst>
        <ext uri="{3e2802c4-a4d2-4d8b-9148-e3be6c30e623}">
          <xlrd:rvb i="861"/>
        </ext>
      </extLst>
    </bk>
    <bk>
      <extLst>
        <ext uri="{3e2802c4-a4d2-4d8b-9148-e3be6c30e623}">
          <xlrd:rvb i="862"/>
        </ext>
      </extLst>
    </bk>
    <bk>
      <extLst>
        <ext uri="{3e2802c4-a4d2-4d8b-9148-e3be6c30e623}">
          <xlrd:rvb i="863"/>
        </ext>
      </extLst>
    </bk>
    <bk>
      <extLst>
        <ext uri="{3e2802c4-a4d2-4d8b-9148-e3be6c30e623}">
          <xlrd:rvb i="864"/>
        </ext>
      </extLst>
    </bk>
    <bk>
      <extLst>
        <ext uri="{3e2802c4-a4d2-4d8b-9148-e3be6c30e623}">
          <xlrd:rvb i="865"/>
        </ext>
      </extLst>
    </bk>
    <bk>
      <extLst>
        <ext uri="{3e2802c4-a4d2-4d8b-9148-e3be6c30e623}">
          <xlrd:rvb i="866"/>
        </ext>
      </extLst>
    </bk>
    <bk>
      <extLst>
        <ext uri="{3e2802c4-a4d2-4d8b-9148-e3be6c30e623}">
          <xlrd:rvb i="867"/>
        </ext>
      </extLst>
    </bk>
    <bk>
      <extLst>
        <ext uri="{3e2802c4-a4d2-4d8b-9148-e3be6c30e623}">
          <xlrd:rvb i="868"/>
        </ext>
      </extLst>
    </bk>
    <bk>
      <extLst>
        <ext uri="{3e2802c4-a4d2-4d8b-9148-e3be6c30e623}">
          <xlrd:rvb i="869"/>
        </ext>
      </extLst>
    </bk>
    <bk>
      <extLst>
        <ext uri="{3e2802c4-a4d2-4d8b-9148-e3be6c30e623}">
          <xlrd:rvb i="870"/>
        </ext>
      </extLst>
    </bk>
    <bk>
      <extLst>
        <ext uri="{3e2802c4-a4d2-4d8b-9148-e3be6c30e623}">
          <xlrd:rvb i="871"/>
        </ext>
      </extLst>
    </bk>
    <bk>
      <extLst>
        <ext uri="{3e2802c4-a4d2-4d8b-9148-e3be6c30e623}">
          <xlrd:rvb i="872"/>
        </ext>
      </extLst>
    </bk>
    <bk>
      <extLst>
        <ext uri="{3e2802c4-a4d2-4d8b-9148-e3be6c30e623}">
          <xlrd:rvb i="873"/>
        </ext>
      </extLst>
    </bk>
    <bk>
      <extLst>
        <ext uri="{3e2802c4-a4d2-4d8b-9148-e3be6c30e623}">
          <xlrd:rvb i="874"/>
        </ext>
      </extLst>
    </bk>
    <bk>
      <extLst>
        <ext uri="{3e2802c4-a4d2-4d8b-9148-e3be6c30e623}">
          <xlrd:rvb i="875"/>
        </ext>
      </extLst>
    </bk>
    <bk>
      <extLst>
        <ext uri="{3e2802c4-a4d2-4d8b-9148-e3be6c30e623}">
          <xlrd:rvb i="876"/>
        </ext>
      </extLst>
    </bk>
    <bk>
      <extLst>
        <ext uri="{3e2802c4-a4d2-4d8b-9148-e3be6c30e623}">
          <xlrd:rvb i="877"/>
        </ext>
      </extLst>
    </bk>
    <bk>
      <extLst>
        <ext uri="{3e2802c4-a4d2-4d8b-9148-e3be6c30e623}">
          <xlrd:rvb i="878"/>
        </ext>
      </extLst>
    </bk>
    <bk>
      <extLst>
        <ext uri="{3e2802c4-a4d2-4d8b-9148-e3be6c30e623}">
          <xlrd:rvb i="879"/>
        </ext>
      </extLst>
    </bk>
    <bk>
      <extLst>
        <ext uri="{3e2802c4-a4d2-4d8b-9148-e3be6c30e623}">
          <xlrd:rvb i="880"/>
        </ext>
      </extLst>
    </bk>
    <bk>
      <extLst>
        <ext uri="{3e2802c4-a4d2-4d8b-9148-e3be6c30e623}">
          <xlrd:rvb i="881"/>
        </ext>
      </extLst>
    </bk>
    <bk>
      <extLst>
        <ext uri="{3e2802c4-a4d2-4d8b-9148-e3be6c30e623}">
          <xlrd:rvb i="882"/>
        </ext>
      </extLst>
    </bk>
    <bk>
      <extLst>
        <ext uri="{3e2802c4-a4d2-4d8b-9148-e3be6c30e623}">
          <xlrd:rvb i="883"/>
        </ext>
      </extLst>
    </bk>
    <bk>
      <extLst>
        <ext uri="{3e2802c4-a4d2-4d8b-9148-e3be6c30e623}">
          <xlrd:rvb i="884"/>
        </ext>
      </extLst>
    </bk>
    <bk>
      <extLst>
        <ext uri="{3e2802c4-a4d2-4d8b-9148-e3be6c30e623}">
          <xlrd:rvb i="885"/>
        </ext>
      </extLst>
    </bk>
    <bk>
      <extLst>
        <ext uri="{3e2802c4-a4d2-4d8b-9148-e3be6c30e623}">
          <xlrd:rvb i="886"/>
        </ext>
      </extLst>
    </bk>
    <bk>
      <extLst>
        <ext uri="{3e2802c4-a4d2-4d8b-9148-e3be6c30e623}">
          <xlrd:rvb i="887"/>
        </ext>
      </extLst>
    </bk>
    <bk>
      <extLst>
        <ext uri="{3e2802c4-a4d2-4d8b-9148-e3be6c30e623}">
          <xlrd:rvb i="888"/>
        </ext>
      </extLst>
    </bk>
    <bk>
      <extLst>
        <ext uri="{3e2802c4-a4d2-4d8b-9148-e3be6c30e623}">
          <xlrd:rvb i="889"/>
        </ext>
      </extLst>
    </bk>
    <bk>
      <extLst>
        <ext uri="{3e2802c4-a4d2-4d8b-9148-e3be6c30e623}">
          <xlrd:rvb i="890"/>
        </ext>
      </extLst>
    </bk>
    <bk>
      <extLst>
        <ext uri="{3e2802c4-a4d2-4d8b-9148-e3be6c30e623}">
          <xlrd:rvb i="891"/>
        </ext>
      </extLst>
    </bk>
    <bk>
      <extLst>
        <ext uri="{3e2802c4-a4d2-4d8b-9148-e3be6c30e623}">
          <xlrd:rvb i="892"/>
        </ext>
      </extLst>
    </bk>
    <bk>
      <extLst>
        <ext uri="{3e2802c4-a4d2-4d8b-9148-e3be6c30e623}">
          <xlrd:rvb i="893"/>
        </ext>
      </extLst>
    </bk>
    <bk>
      <extLst>
        <ext uri="{3e2802c4-a4d2-4d8b-9148-e3be6c30e623}">
          <xlrd:rvb i="894"/>
        </ext>
      </extLst>
    </bk>
    <bk>
      <extLst>
        <ext uri="{3e2802c4-a4d2-4d8b-9148-e3be6c30e623}">
          <xlrd:rvb i="895"/>
        </ext>
      </extLst>
    </bk>
    <bk>
      <extLst>
        <ext uri="{3e2802c4-a4d2-4d8b-9148-e3be6c30e623}">
          <xlrd:rvb i="896"/>
        </ext>
      </extLst>
    </bk>
    <bk>
      <extLst>
        <ext uri="{3e2802c4-a4d2-4d8b-9148-e3be6c30e623}">
          <xlrd:rvb i="897"/>
        </ext>
      </extLst>
    </bk>
    <bk>
      <extLst>
        <ext uri="{3e2802c4-a4d2-4d8b-9148-e3be6c30e623}">
          <xlrd:rvb i="898"/>
        </ext>
      </extLst>
    </bk>
    <bk>
      <extLst>
        <ext uri="{3e2802c4-a4d2-4d8b-9148-e3be6c30e623}">
          <xlrd:rvb i="899"/>
        </ext>
      </extLst>
    </bk>
    <bk>
      <extLst>
        <ext uri="{3e2802c4-a4d2-4d8b-9148-e3be6c30e623}">
          <xlrd:rvb i="900"/>
        </ext>
      </extLst>
    </bk>
    <bk>
      <extLst>
        <ext uri="{3e2802c4-a4d2-4d8b-9148-e3be6c30e623}">
          <xlrd:rvb i="901"/>
        </ext>
      </extLst>
    </bk>
    <bk>
      <extLst>
        <ext uri="{3e2802c4-a4d2-4d8b-9148-e3be6c30e623}">
          <xlrd:rvb i="902"/>
        </ext>
      </extLst>
    </bk>
    <bk>
      <extLst>
        <ext uri="{3e2802c4-a4d2-4d8b-9148-e3be6c30e623}">
          <xlrd:rvb i="903"/>
        </ext>
      </extLst>
    </bk>
    <bk>
      <extLst>
        <ext uri="{3e2802c4-a4d2-4d8b-9148-e3be6c30e623}">
          <xlrd:rvb i="904"/>
        </ext>
      </extLst>
    </bk>
    <bk>
      <extLst>
        <ext uri="{3e2802c4-a4d2-4d8b-9148-e3be6c30e623}">
          <xlrd:rvb i="905"/>
        </ext>
      </extLst>
    </bk>
    <bk>
      <extLst>
        <ext uri="{3e2802c4-a4d2-4d8b-9148-e3be6c30e623}">
          <xlrd:rvb i="906"/>
        </ext>
      </extLst>
    </bk>
    <bk>
      <extLst>
        <ext uri="{3e2802c4-a4d2-4d8b-9148-e3be6c30e623}">
          <xlrd:rvb i="907"/>
        </ext>
      </extLst>
    </bk>
    <bk>
      <extLst>
        <ext uri="{3e2802c4-a4d2-4d8b-9148-e3be6c30e623}">
          <xlrd:rvb i="908"/>
        </ext>
      </extLst>
    </bk>
    <bk>
      <extLst>
        <ext uri="{3e2802c4-a4d2-4d8b-9148-e3be6c30e623}">
          <xlrd:rvb i="909"/>
        </ext>
      </extLst>
    </bk>
    <bk>
      <extLst>
        <ext uri="{3e2802c4-a4d2-4d8b-9148-e3be6c30e623}">
          <xlrd:rvb i="910"/>
        </ext>
      </extLst>
    </bk>
    <bk>
      <extLst>
        <ext uri="{3e2802c4-a4d2-4d8b-9148-e3be6c30e623}">
          <xlrd:rvb i="911"/>
        </ext>
      </extLst>
    </bk>
    <bk>
      <extLst>
        <ext uri="{3e2802c4-a4d2-4d8b-9148-e3be6c30e623}">
          <xlrd:rvb i="912"/>
        </ext>
      </extLst>
    </bk>
    <bk>
      <extLst>
        <ext uri="{3e2802c4-a4d2-4d8b-9148-e3be6c30e623}">
          <xlrd:rvb i="913"/>
        </ext>
      </extLst>
    </bk>
    <bk>
      <extLst>
        <ext uri="{3e2802c4-a4d2-4d8b-9148-e3be6c30e623}">
          <xlrd:rvb i="914"/>
        </ext>
      </extLst>
    </bk>
    <bk>
      <extLst>
        <ext uri="{3e2802c4-a4d2-4d8b-9148-e3be6c30e623}">
          <xlrd:rvb i="915"/>
        </ext>
      </extLst>
    </bk>
    <bk>
      <extLst>
        <ext uri="{3e2802c4-a4d2-4d8b-9148-e3be6c30e623}">
          <xlrd:rvb i="916"/>
        </ext>
      </extLst>
    </bk>
    <bk>
      <extLst>
        <ext uri="{3e2802c4-a4d2-4d8b-9148-e3be6c30e623}">
          <xlrd:rvb i="917"/>
        </ext>
      </extLst>
    </bk>
    <bk>
      <extLst>
        <ext uri="{3e2802c4-a4d2-4d8b-9148-e3be6c30e623}">
          <xlrd:rvb i="918"/>
        </ext>
      </extLst>
    </bk>
    <bk>
      <extLst>
        <ext uri="{3e2802c4-a4d2-4d8b-9148-e3be6c30e623}">
          <xlrd:rvb i="919"/>
        </ext>
      </extLst>
    </bk>
    <bk>
      <extLst>
        <ext uri="{3e2802c4-a4d2-4d8b-9148-e3be6c30e623}">
          <xlrd:rvb i="920"/>
        </ext>
      </extLst>
    </bk>
    <bk>
      <extLst>
        <ext uri="{3e2802c4-a4d2-4d8b-9148-e3be6c30e623}">
          <xlrd:rvb i="921"/>
        </ext>
      </extLst>
    </bk>
    <bk>
      <extLst>
        <ext uri="{3e2802c4-a4d2-4d8b-9148-e3be6c30e623}">
          <xlrd:rvb i="922"/>
        </ext>
      </extLst>
    </bk>
    <bk>
      <extLst>
        <ext uri="{3e2802c4-a4d2-4d8b-9148-e3be6c30e623}">
          <xlrd:rvb i="923"/>
        </ext>
      </extLst>
    </bk>
    <bk>
      <extLst>
        <ext uri="{3e2802c4-a4d2-4d8b-9148-e3be6c30e623}">
          <xlrd:rvb i="924"/>
        </ext>
      </extLst>
    </bk>
    <bk>
      <extLst>
        <ext uri="{3e2802c4-a4d2-4d8b-9148-e3be6c30e623}">
          <xlrd:rvb i="925"/>
        </ext>
      </extLst>
    </bk>
    <bk>
      <extLst>
        <ext uri="{3e2802c4-a4d2-4d8b-9148-e3be6c30e623}">
          <xlrd:rvb i="926"/>
        </ext>
      </extLst>
    </bk>
    <bk>
      <extLst>
        <ext uri="{3e2802c4-a4d2-4d8b-9148-e3be6c30e623}">
          <xlrd:rvb i="927"/>
        </ext>
      </extLst>
    </bk>
    <bk>
      <extLst>
        <ext uri="{3e2802c4-a4d2-4d8b-9148-e3be6c30e623}">
          <xlrd:rvb i="928"/>
        </ext>
      </extLst>
    </bk>
    <bk>
      <extLst>
        <ext uri="{3e2802c4-a4d2-4d8b-9148-e3be6c30e623}">
          <xlrd:rvb i="929"/>
        </ext>
      </extLst>
    </bk>
    <bk>
      <extLst>
        <ext uri="{3e2802c4-a4d2-4d8b-9148-e3be6c30e623}">
          <xlrd:rvb i="930"/>
        </ext>
      </extLst>
    </bk>
    <bk>
      <extLst>
        <ext uri="{3e2802c4-a4d2-4d8b-9148-e3be6c30e623}">
          <xlrd:rvb i="931"/>
        </ext>
      </extLst>
    </bk>
    <bk>
      <extLst>
        <ext uri="{3e2802c4-a4d2-4d8b-9148-e3be6c30e623}">
          <xlrd:rvb i="932"/>
        </ext>
      </extLst>
    </bk>
    <bk>
      <extLst>
        <ext uri="{3e2802c4-a4d2-4d8b-9148-e3be6c30e623}">
          <xlrd:rvb i="933"/>
        </ext>
      </extLst>
    </bk>
    <bk>
      <extLst>
        <ext uri="{3e2802c4-a4d2-4d8b-9148-e3be6c30e623}">
          <xlrd:rvb i="934"/>
        </ext>
      </extLst>
    </bk>
    <bk>
      <extLst>
        <ext uri="{3e2802c4-a4d2-4d8b-9148-e3be6c30e623}">
          <xlrd:rvb i="935"/>
        </ext>
      </extLst>
    </bk>
    <bk>
      <extLst>
        <ext uri="{3e2802c4-a4d2-4d8b-9148-e3be6c30e623}">
          <xlrd:rvb i="936"/>
        </ext>
      </extLst>
    </bk>
    <bk>
      <extLst>
        <ext uri="{3e2802c4-a4d2-4d8b-9148-e3be6c30e623}">
          <xlrd:rvb i="937"/>
        </ext>
      </extLst>
    </bk>
    <bk>
      <extLst>
        <ext uri="{3e2802c4-a4d2-4d8b-9148-e3be6c30e623}">
          <xlrd:rvb i="938"/>
        </ext>
      </extLst>
    </bk>
    <bk>
      <extLst>
        <ext uri="{3e2802c4-a4d2-4d8b-9148-e3be6c30e623}">
          <xlrd:rvb i="939"/>
        </ext>
      </extLst>
    </bk>
    <bk>
      <extLst>
        <ext uri="{3e2802c4-a4d2-4d8b-9148-e3be6c30e623}">
          <xlrd:rvb i="940"/>
        </ext>
      </extLst>
    </bk>
    <bk>
      <extLst>
        <ext uri="{3e2802c4-a4d2-4d8b-9148-e3be6c30e623}">
          <xlrd:rvb i="941"/>
        </ext>
      </extLst>
    </bk>
    <bk>
      <extLst>
        <ext uri="{3e2802c4-a4d2-4d8b-9148-e3be6c30e623}">
          <xlrd:rvb i="942"/>
        </ext>
      </extLst>
    </bk>
    <bk>
      <extLst>
        <ext uri="{3e2802c4-a4d2-4d8b-9148-e3be6c30e623}">
          <xlrd:rvb i="943"/>
        </ext>
      </extLst>
    </bk>
    <bk>
      <extLst>
        <ext uri="{3e2802c4-a4d2-4d8b-9148-e3be6c30e623}">
          <xlrd:rvb i="944"/>
        </ext>
      </extLst>
    </bk>
    <bk>
      <extLst>
        <ext uri="{3e2802c4-a4d2-4d8b-9148-e3be6c30e623}">
          <xlrd:rvb i="945"/>
        </ext>
      </extLst>
    </bk>
    <bk>
      <extLst>
        <ext uri="{3e2802c4-a4d2-4d8b-9148-e3be6c30e623}">
          <xlrd:rvb i="946"/>
        </ext>
      </extLst>
    </bk>
    <bk>
      <extLst>
        <ext uri="{3e2802c4-a4d2-4d8b-9148-e3be6c30e623}">
          <xlrd:rvb i="947"/>
        </ext>
      </extLst>
    </bk>
    <bk>
      <extLst>
        <ext uri="{3e2802c4-a4d2-4d8b-9148-e3be6c30e623}">
          <xlrd:rvb i="948"/>
        </ext>
      </extLst>
    </bk>
    <bk>
      <extLst>
        <ext uri="{3e2802c4-a4d2-4d8b-9148-e3be6c30e623}">
          <xlrd:rvb i="949"/>
        </ext>
      </extLst>
    </bk>
    <bk>
      <extLst>
        <ext uri="{3e2802c4-a4d2-4d8b-9148-e3be6c30e623}">
          <xlrd:rvb i="950"/>
        </ext>
      </extLst>
    </bk>
    <bk>
      <extLst>
        <ext uri="{3e2802c4-a4d2-4d8b-9148-e3be6c30e623}">
          <xlrd:rvb i="951"/>
        </ext>
      </extLst>
    </bk>
    <bk>
      <extLst>
        <ext uri="{3e2802c4-a4d2-4d8b-9148-e3be6c30e623}">
          <xlrd:rvb i="952"/>
        </ext>
      </extLst>
    </bk>
    <bk>
      <extLst>
        <ext uri="{3e2802c4-a4d2-4d8b-9148-e3be6c30e623}">
          <xlrd:rvb i="953"/>
        </ext>
      </extLst>
    </bk>
    <bk>
      <extLst>
        <ext uri="{3e2802c4-a4d2-4d8b-9148-e3be6c30e623}">
          <xlrd:rvb i="954"/>
        </ext>
      </extLst>
    </bk>
    <bk>
      <extLst>
        <ext uri="{3e2802c4-a4d2-4d8b-9148-e3be6c30e623}">
          <xlrd:rvb i="955"/>
        </ext>
      </extLst>
    </bk>
    <bk>
      <extLst>
        <ext uri="{3e2802c4-a4d2-4d8b-9148-e3be6c30e623}">
          <xlrd:rvb i="956"/>
        </ext>
      </extLst>
    </bk>
    <bk>
      <extLst>
        <ext uri="{3e2802c4-a4d2-4d8b-9148-e3be6c30e623}">
          <xlrd:rvb i="957"/>
        </ext>
      </extLst>
    </bk>
    <bk>
      <extLst>
        <ext uri="{3e2802c4-a4d2-4d8b-9148-e3be6c30e623}">
          <xlrd:rvb i="958"/>
        </ext>
      </extLst>
    </bk>
    <bk>
      <extLst>
        <ext uri="{3e2802c4-a4d2-4d8b-9148-e3be6c30e623}">
          <xlrd:rvb i="959"/>
        </ext>
      </extLst>
    </bk>
    <bk>
      <extLst>
        <ext uri="{3e2802c4-a4d2-4d8b-9148-e3be6c30e623}">
          <xlrd:rvb i="960"/>
        </ext>
      </extLst>
    </bk>
    <bk>
      <extLst>
        <ext uri="{3e2802c4-a4d2-4d8b-9148-e3be6c30e623}">
          <xlrd:rvb i="961"/>
        </ext>
      </extLst>
    </bk>
    <bk>
      <extLst>
        <ext uri="{3e2802c4-a4d2-4d8b-9148-e3be6c30e623}">
          <xlrd:rvb i="962"/>
        </ext>
      </extLst>
    </bk>
    <bk>
      <extLst>
        <ext uri="{3e2802c4-a4d2-4d8b-9148-e3be6c30e623}">
          <xlrd:rvb i="963"/>
        </ext>
      </extLst>
    </bk>
    <bk>
      <extLst>
        <ext uri="{3e2802c4-a4d2-4d8b-9148-e3be6c30e623}">
          <xlrd:rvb i="964"/>
        </ext>
      </extLst>
    </bk>
    <bk>
      <extLst>
        <ext uri="{3e2802c4-a4d2-4d8b-9148-e3be6c30e623}">
          <xlrd:rvb i="965"/>
        </ext>
      </extLst>
    </bk>
    <bk>
      <extLst>
        <ext uri="{3e2802c4-a4d2-4d8b-9148-e3be6c30e623}">
          <xlrd:rvb i="966"/>
        </ext>
      </extLst>
    </bk>
    <bk>
      <extLst>
        <ext uri="{3e2802c4-a4d2-4d8b-9148-e3be6c30e623}">
          <xlrd:rvb i="967"/>
        </ext>
      </extLst>
    </bk>
    <bk>
      <extLst>
        <ext uri="{3e2802c4-a4d2-4d8b-9148-e3be6c30e623}">
          <xlrd:rvb i="968"/>
        </ext>
      </extLst>
    </bk>
    <bk>
      <extLst>
        <ext uri="{3e2802c4-a4d2-4d8b-9148-e3be6c30e623}">
          <xlrd:rvb i="969"/>
        </ext>
      </extLst>
    </bk>
    <bk>
      <extLst>
        <ext uri="{3e2802c4-a4d2-4d8b-9148-e3be6c30e623}">
          <xlrd:rvb i="970"/>
        </ext>
      </extLst>
    </bk>
    <bk>
      <extLst>
        <ext uri="{3e2802c4-a4d2-4d8b-9148-e3be6c30e623}">
          <xlrd:rvb i="971"/>
        </ext>
      </extLst>
    </bk>
    <bk>
      <extLst>
        <ext uri="{3e2802c4-a4d2-4d8b-9148-e3be6c30e623}">
          <xlrd:rvb i="972"/>
        </ext>
      </extLst>
    </bk>
    <bk>
      <extLst>
        <ext uri="{3e2802c4-a4d2-4d8b-9148-e3be6c30e623}">
          <xlrd:rvb i="973"/>
        </ext>
      </extLst>
    </bk>
    <bk>
      <extLst>
        <ext uri="{3e2802c4-a4d2-4d8b-9148-e3be6c30e623}">
          <xlrd:rvb i="974"/>
        </ext>
      </extLst>
    </bk>
    <bk>
      <extLst>
        <ext uri="{3e2802c4-a4d2-4d8b-9148-e3be6c30e623}">
          <xlrd:rvb i="975"/>
        </ext>
      </extLst>
    </bk>
    <bk>
      <extLst>
        <ext uri="{3e2802c4-a4d2-4d8b-9148-e3be6c30e623}">
          <xlrd:rvb i="976"/>
        </ext>
      </extLst>
    </bk>
    <bk>
      <extLst>
        <ext uri="{3e2802c4-a4d2-4d8b-9148-e3be6c30e623}">
          <xlrd:rvb i="977"/>
        </ext>
      </extLst>
    </bk>
    <bk>
      <extLst>
        <ext uri="{3e2802c4-a4d2-4d8b-9148-e3be6c30e623}">
          <xlrd:rvb i="978"/>
        </ext>
      </extLst>
    </bk>
    <bk>
      <extLst>
        <ext uri="{3e2802c4-a4d2-4d8b-9148-e3be6c30e623}">
          <xlrd:rvb i="979"/>
        </ext>
      </extLst>
    </bk>
    <bk>
      <extLst>
        <ext uri="{3e2802c4-a4d2-4d8b-9148-e3be6c30e623}">
          <xlrd:rvb i="980"/>
        </ext>
      </extLst>
    </bk>
    <bk>
      <extLst>
        <ext uri="{3e2802c4-a4d2-4d8b-9148-e3be6c30e623}">
          <xlrd:rvb i="981"/>
        </ext>
      </extLst>
    </bk>
    <bk>
      <extLst>
        <ext uri="{3e2802c4-a4d2-4d8b-9148-e3be6c30e623}">
          <xlrd:rvb i="982"/>
        </ext>
      </extLst>
    </bk>
    <bk>
      <extLst>
        <ext uri="{3e2802c4-a4d2-4d8b-9148-e3be6c30e623}">
          <xlrd:rvb i="983"/>
        </ext>
      </extLst>
    </bk>
    <bk>
      <extLst>
        <ext uri="{3e2802c4-a4d2-4d8b-9148-e3be6c30e623}">
          <xlrd:rvb i="984"/>
        </ext>
      </extLst>
    </bk>
    <bk>
      <extLst>
        <ext uri="{3e2802c4-a4d2-4d8b-9148-e3be6c30e623}">
          <xlrd:rvb i="985"/>
        </ext>
      </extLst>
    </bk>
    <bk>
      <extLst>
        <ext uri="{3e2802c4-a4d2-4d8b-9148-e3be6c30e623}">
          <xlrd:rvb i="986"/>
        </ext>
      </extLst>
    </bk>
    <bk>
      <extLst>
        <ext uri="{3e2802c4-a4d2-4d8b-9148-e3be6c30e623}">
          <xlrd:rvb i="987"/>
        </ext>
      </extLst>
    </bk>
    <bk>
      <extLst>
        <ext uri="{3e2802c4-a4d2-4d8b-9148-e3be6c30e623}">
          <xlrd:rvb i="988"/>
        </ext>
      </extLst>
    </bk>
    <bk>
      <extLst>
        <ext uri="{3e2802c4-a4d2-4d8b-9148-e3be6c30e623}">
          <xlrd:rvb i="989"/>
        </ext>
      </extLst>
    </bk>
    <bk>
      <extLst>
        <ext uri="{3e2802c4-a4d2-4d8b-9148-e3be6c30e623}">
          <xlrd:rvb i="990"/>
        </ext>
      </extLst>
    </bk>
    <bk>
      <extLst>
        <ext uri="{3e2802c4-a4d2-4d8b-9148-e3be6c30e623}">
          <xlrd:rvb i="991"/>
        </ext>
      </extLst>
    </bk>
    <bk>
      <extLst>
        <ext uri="{3e2802c4-a4d2-4d8b-9148-e3be6c30e623}">
          <xlrd:rvb i="992"/>
        </ext>
      </extLst>
    </bk>
    <bk>
      <extLst>
        <ext uri="{3e2802c4-a4d2-4d8b-9148-e3be6c30e623}">
          <xlrd:rvb i="993"/>
        </ext>
      </extLst>
    </bk>
    <bk>
      <extLst>
        <ext uri="{3e2802c4-a4d2-4d8b-9148-e3be6c30e623}">
          <xlrd:rvb i="994"/>
        </ext>
      </extLst>
    </bk>
    <bk>
      <extLst>
        <ext uri="{3e2802c4-a4d2-4d8b-9148-e3be6c30e623}">
          <xlrd:rvb i="995"/>
        </ext>
      </extLst>
    </bk>
    <bk>
      <extLst>
        <ext uri="{3e2802c4-a4d2-4d8b-9148-e3be6c30e623}">
          <xlrd:rvb i="996"/>
        </ext>
      </extLst>
    </bk>
    <bk>
      <extLst>
        <ext uri="{3e2802c4-a4d2-4d8b-9148-e3be6c30e623}">
          <xlrd:rvb i="997"/>
        </ext>
      </extLst>
    </bk>
    <bk>
      <extLst>
        <ext uri="{3e2802c4-a4d2-4d8b-9148-e3be6c30e623}">
          <xlrd:rvb i="998"/>
        </ext>
      </extLst>
    </bk>
    <bk>
      <extLst>
        <ext uri="{3e2802c4-a4d2-4d8b-9148-e3be6c30e623}">
          <xlrd:rvb i="999"/>
        </ext>
      </extLst>
    </bk>
    <bk>
      <extLst>
        <ext uri="{3e2802c4-a4d2-4d8b-9148-e3be6c30e623}">
          <xlrd:rvb i="1000"/>
        </ext>
      </extLst>
    </bk>
    <bk>
      <extLst>
        <ext uri="{3e2802c4-a4d2-4d8b-9148-e3be6c30e623}">
          <xlrd:rvb i="1001"/>
        </ext>
      </extLst>
    </bk>
    <bk>
      <extLst>
        <ext uri="{3e2802c4-a4d2-4d8b-9148-e3be6c30e623}">
          <xlrd:rvb i="1002"/>
        </ext>
      </extLst>
    </bk>
    <bk>
      <extLst>
        <ext uri="{3e2802c4-a4d2-4d8b-9148-e3be6c30e623}">
          <xlrd:rvb i="1003"/>
        </ext>
      </extLst>
    </bk>
    <bk>
      <extLst>
        <ext uri="{3e2802c4-a4d2-4d8b-9148-e3be6c30e623}">
          <xlrd:rvb i="1004"/>
        </ext>
      </extLst>
    </bk>
    <bk>
      <extLst>
        <ext uri="{3e2802c4-a4d2-4d8b-9148-e3be6c30e623}">
          <xlrd:rvb i="1005"/>
        </ext>
      </extLst>
    </bk>
    <bk>
      <extLst>
        <ext uri="{3e2802c4-a4d2-4d8b-9148-e3be6c30e623}">
          <xlrd:rvb i="1006"/>
        </ext>
      </extLst>
    </bk>
    <bk>
      <extLst>
        <ext uri="{3e2802c4-a4d2-4d8b-9148-e3be6c30e623}">
          <xlrd:rvb i="1007"/>
        </ext>
      </extLst>
    </bk>
    <bk>
      <extLst>
        <ext uri="{3e2802c4-a4d2-4d8b-9148-e3be6c30e623}">
          <xlrd:rvb i="1008"/>
        </ext>
      </extLst>
    </bk>
    <bk>
      <extLst>
        <ext uri="{3e2802c4-a4d2-4d8b-9148-e3be6c30e623}">
          <xlrd:rvb i="1009"/>
        </ext>
      </extLst>
    </bk>
    <bk>
      <extLst>
        <ext uri="{3e2802c4-a4d2-4d8b-9148-e3be6c30e623}">
          <xlrd:rvb i="1010"/>
        </ext>
      </extLst>
    </bk>
    <bk>
      <extLst>
        <ext uri="{3e2802c4-a4d2-4d8b-9148-e3be6c30e623}">
          <xlrd:rvb i="1011"/>
        </ext>
      </extLst>
    </bk>
    <bk>
      <extLst>
        <ext uri="{3e2802c4-a4d2-4d8b-9148-e3be6c30e623}">
          <xlrd:rvb i="1012"/>
        </ext>
      </extLst>
    </bk>
    <bk>
      <extLst>
        <ext uri="{3e2802c4-a4d2-4d8b-9148-e3be6c30e623}">
          <xlrd:rvb i="1013"/>
        </ext>
      </extLst>
    </bk>
    <bk>
      <extLst>
        <ext uri="{3e2802c4-a4d2-4d8b-9148-e3be6c30e623}">
          <xlrd:rvb i="1014"/>
        </ext>
      </extLst>
    </bk>
    <bk>
      <extLst>
        <ext uri="{3e2802c4-a4d2-4d8b-9148-e3be6c30e623}">
          <xlrd:rvb i="1015"/>
        </ext>
      </extLst>
    </bk>
    <bk>
      <extLst>
        <ext uri="{3e2802c4-a4d2-4d8b-9148-e3be6c30e623}">
          <xlrd:rvb i="1016"/>
        </ext>
      </extLst>
    </bk>
    <bk>
      <extLst>
        <ext uri="{3e2802c4-a4d2-4d8b-9148-e3be6c30e623}">
          <xlrd:rvb i="1017"/>
        </ext>
      </extLst>
    </bk>
    <bk>
      <extLst>
        <ext uri="{3e2802c4-a4d2-4d8b-9148-e3be6c30e623}">
          <xlrd:rvb i="1018"/>
        </ext>
      </extLst>
    </bk>
    <bk>
      <extLst>
        <ext uri="{3e2802c4-a4d2-4d8b-9148-e3be6c30e623}">
          <xlrd:rvb i="1019"/>
        </ext>
      </extLst>
    </bk>
    <bk>
      <extLst>
        <ext uri="{3e2802c4-a4d2-4d8b-9148-e3be6c30e623}">
          <xlrd:rvb i="1020"/>
        </ext>
      </extLst>
    </bk>
    <bk>
      <extLst>
        <ext uri="{3e2802c4-a4d2-4d8b-9148-e3be6c30e623}">
          <xlrd:rvb i="1021"/>
        </ext>
      </extLst>
    </bk>
    <bk>
      <extLst>
        <ext uri="{3e2802c4-a4d2-4d8b-9148-e3be6c30e623}">
          <xlrd:rvb i="1022"/>
        </ext>
      </extLst>
    </bk>
    <bk>
      <extLst>
        <ext uri="{3e2802c4-a4d2-4d8b-9148-e3be6c30e623}">
          <xlrd:rvb i="1023"/>
        </ext>
      </extLst>
    </bk>
    <bk>
      <extLst>
        <ext uri="{3e2802c4-a4d2-4d8b-9148-e3be6c30e623}">
          <xlrd:rvb i="1024"/>
        </ext>
      </extLst>
    </bk>
    <bk>
      <extLst>
        <ext uri="{3e2802c4-a4d2-4d8b-9148-e3be6c30e623}">
          <xlrd:rvb i="1025"/>
        </ext>
      </extLst>
    </bk>
    <bk>
      <extLst>
        <ext uri="{3e2802c4-a4d2-4d8b-9148-e3be6c30e623}">
          <xlrd:rvb i="1026"/>
        </ext>
      </extLst>
    </bk>
    <bk>
      <extLst>
        <ext uri="{3e2802c4-a4d2-4d8b-9148-e3be6c30e623}">
          <xlrd:rvb i="1027"/>
        </ext>
      </extLst>
    </bk>
    <bk>
      <extLst>
        <ext uri="{3e2802c4-a4d2-4d8b-9148-e3be6c30e623}">
          <xlrd:rvb i="1028"/>
        </ext>
      </extLst>
    </bk>
    <bk>
      <extLst>
        <ext uri="{3e2802c4-a4d2-4d8b-9148-e3be6c30e623}">
          <xlrd:rvb i="1029"/>
        </ext>
      </extLst>
    </bk>
    <bk>
      <extLst>
        <ext uri="{3e2802c4-a4d2-4d8b-9148-e3be6c30e623}">
          <xlrd:rvb i="1030"/>
        </ext>
      </extLst>
    </bk>
    <bk>
      <extLst>
        <ext uri="{3e2802c4-a4d2-4d8b-9148-e3be6c30e623}">
          <xlrd:rvb i="1031"/>
        </ext>
      </extLst>
    </bk>
    <bk>
      <extLst>
        <ext uri="{3e2802c4-a4d2-4d8b-9148-e3be6c30e623}">
          <xlrd:rvb i="1032"/>
        </ext>
      </extLst>
    </bk>
    <bk>
      <extLst>
        <ext uri="{3e2802c4-a4d2-4d8b-9148-e3be6c30e623}">
          <xlrd:rvb i="1033"/>
        </ext>
      </extLst>
    </bk>
    <bk>
      <extLst>
        <ext uri="{3e2802c4-a4d2-4d8b-9148-e3be6c30e623}">
          <xlrd:rvb i="1034"/>
        </ext>
      </extLst>
    </bk>
    <bk>
      <extLst>
        <ext uri="{3e2802c4-a4d2-4d8b-9148-e3be6c30e623}">
          <xlrd:rvb i="1035"/>
        </ext>
      </extLst>
    </bk>
    <bk>
      <extLst>
        <ext uri="{3e2802c4-a4d2-4d8b-9148-e3be6c30e623}">
          <xlrd:rvb i="1036"/>
        </ext>
      </extLst>
    </bk>
    <bk>
      <extLst>
        <ext uri="{3e2802c4-a4d2-4d8b-9148-e3be6c30e623}">
          <xlrd:rvb i="1037"/>
        </ext>
      </extLst>
    </bk>
    <bk>
      <extLst>
        <ext uri="{3e2802c4-a4d2-4d8b-9148-e3be6c30e623}">
          <xlrd:rvb i="1038"/>
        </ext>
      </extLst>
    </bk>
    <bk>
      <extLst>
        <ext uri="{3e2802c4-a4d2-4d8b-9148-e3be6c30e623}">
          <xlrd:rvb i="1039"/>
        </ext>
      </extLst>
    </bk>
    <bk>
      <extLst>
        <ext uri="{3e2802c4-a4d2-4d8b-9148-e3be6c30e623}">
          <xlrd:rvb i="1040"/>
        </ext>
      </extLst>
    </bk>
    <bk>
      <extLst>
        <ext uri="{3e2802c4-a4d2-4d8b-9148-e3be6c30e623}">
          <xlrd:rvb i="1041"/>
        </ext>
      </extLst>
    </bk>
    <bk>
      <extLst>
        <ext uri="{3e2802c4-a4d2-4d8b-9148-e3be6c30e623}">
          <xlrd:rvb i="1042"/>
        </ext>
      </extLst>
    </bk>
    <bk>
      <extLst>
        <ext uri="{3e2802c4-a4d2-4d8b-9148-e3be6c30e623}">
          <xlrd:rvb i="1043"/>
        </ext>
      </extLst>
    </bk>
    <bk>
      <extLst>
        <ext uri="{3e2802c4-a4d2-4d8b-9148-e3be6c30e623}">
          <xlrd:rvb i="1044"/>
        </ext>
      </extLst>
    </bk>
    <bk>
      <extLst>
        <ext uri="{3e2802c4-a4d2-4d8b-9148-e3be6c30e623}">
          <xlrd:rvb i="1045"/>
        </ext>
      </extLst>
    </bk>
    <bk>
      <extLst>
        <ext uri="{3e2802c4-a4d2-4d8b-9148-e3be6c30e623}">
          <xlrd:rvb i="1046"/>
        </ext>
      </extLst>
    </bk>
    <bk>
      <extLst>
        <ext uri="{3e2802c4-a4d2-4d8b-9148-e3be6c30e623}">
          <xlrd:rvb i="1047"/>
        </ext>
      </extLst>
    </bk>
    <bk>
      <extLst>
        <ext uri="{3e2802c4-a4d2-4d8b-9148-e3be6c30e623}">
          <xlrd:rvb i="1048"/>
        </ext>
      </extLst>
    </bk>
    <bk>
      <extLst>
        <ext uri="{3e2802c4-a4d2-4d8b-9148-e3be6c30e623}">
          <xlrd:rvb i="1049"/>
        </ext>
      </extLst>
    </bk>
    <bk>
      <extLst>
        <ext uri="{3e2802c4-a4d2-4d8b-9148-e3be6c30e623}">
          <xlrd:rvb i="1050"/>
        </ext>
      </extLst>
    </bk>
    <bk>
      <extLst>
        <ext uri="{3e2802c4-a4d2-4d8b-9148-e3be6c30e623}">
          <xlrd:rvb i="1051"/>
        </ext>
      </extLst>
    </bk>
    <bk>
      <extLst>
        <ext uri="{3e2802c4-a4d2-4d8b-9148-e3be6c30e623}">
          <xlrd:rvb i="1052"/>
        </ext>
      </extLst>
    </bk>
    <bk>
      <extLst>
        <ext uri="{3e2802c4-a4d2-4d8b-9148-e3be6c30e623}">
          <xlrd:rvb i="1053"/>
        </ext>
      </extLst>
    </bk>
    <bk>
      <extLst>
        <ext uri="{3e2802c4-a4d2-4d8b-9148-e3be6c30e623}">
          <xlrd:rvb i="1054"/>
        </ext>
      </extLst>
    </bk>
    <bk>
      <extLst>
        <ext uri="{3e2802c4-a4d2-4d8b-9148-e3be6c30e623}">
          <xlrd:rvb i="1055"/>
        </ext>
      </extLst>
    </bk>
    <bk>
      <extLst>
        <ext uri="{3e2802c4-a4d2-4d8b-9148-e3be6c30e623}">
          <xlrd:rvb i="1056"/>
        </ext>
      </extLst>
    </bk>
    <bk>
      <extLst>
        <ext uri="{3e2802c4-a4d2-4d8b-9148-e3be6c30e623}">
          <xlrd:rvb i="1057"/>
        </ext>
      </extLst>
    </bk>
    <bk>
      <extLst>
        <ext uri="{3e2802c4-a4d2-4d8b-9148-e3be6c30e623}">
          <xlrd:rvb i="1058"/>
        </ext>
      </extLst>
    </bk>
    <bk>
      <extLst>
        <ext uri="{3e2802c4-a4d2-4d8b-9148-e3be6c30e623}">
          <xlrd:rvb i="1059"/>
        </ext>
      </extLst>
    </bk>
    <bk>
      <extLst>
        <ext uri="{3e2802c4-a4d2-4d8b-9148-e3be6c30e623}">
          <xlrd:rvb i="1060"/>
        </ext>
      </extLst>
    </bk>
    <bk>
      <extLst>
        <ext uri="{3e2802c4-a4d2-4d8b-9148-e3be6c30e623}">
          <xlrd:rvb i="1061"/>
        </ext>
      </extLst>
    </bk>
    <bk>
      <extLst>
        <ext uri="{3e2802c4-a4d2-4d8b-9148-e3be6c30e623}">
          <xlrd:rvb i="1062"/>
        </ext>
      </extLst>
    </bk>
    <bk>
      <extLst>
        <ext uri="{3e2802c4-a4d2-4d8b-9148-e3be6c30e623}">
          <xlrd:rvb i="1063"/>
        </ext>
      </extLst>
    </bk>
    <bk>
      <extLst>
        <ext uri="{3e2802c4-a4d2-4d8b-9148-e3be6c30e623}">
          <xlrd:rvb i="1064"/>
        </ext>
      </extLst>
    </bk>
    <bk>
      <extLst>
        <ext uri="{3e2802c4-a4d2-4d8b-9148-e3be6c30e623}">
          <xlrd:rvb i="1065"/>
        </ext>
      </extLst>
    </bk>
    <bk>
      <extLst>
        <ext uri="{3e2802c4-a4d2-4d8b-9148-e3be6c30e623}">
          <xlrd:rvb i="1066"/>
        </ext>
      </extLst>
    </bk>
    <bk>
      <extLst>
        <ext uri="{3e2802c4-a4d2-4d8b-9148-e3be6c30e623}">
          <xlrd:rvb i="1067"/>
        </ext>
      </extLst>
    </bk>
    <bk>
      <extLst>
        <ext uri="{3e2802c4-a4d2-4d8b-9148-e3be6c30e623}">
          <xlrd:rvb i="1068"/>
        </ext>
      </extLst>
    </bk>
    <bk>
      <extLst>
        <ext uri="{3e2802c4-a4d2-4d8b-9148-e3be6c30e623}">
          <xlrd:rvb i="1069"/>
        </ext>
      </extLst>
    </bk>
    <bk>
      <extLst>
        <ext uri="{3e2802c4-a4d2-4d8b-9148-e3be6c30e623}">
          <xlrd:rvb i="1070"/>
        </ext>
      </extLst>
    </bk>
    <bk>
      <extLst>
        <ext uri="{3e2802c4-a4d2-4d8b-9148-e3be6c30e623}">
          <xlrd:rvb i="1071"/>
        </ext>
      </extLst>
    </bk>
    <bk>
      <extLst>
        <ext uri="{3e2802c4-a4d2-4d8b-9148-e3be6c30e623}">
          <xlrd:rvb i="1072"/>
        </ext>
      </extLst>
    </bk>
    <bk>
      <extLst>
        <ext uri="{3e2802c4-a4d2-4d8b-9148-e3be6c30e623}">
          <xlrd:rvb i="1073"/>
        </ext>
      </extLst>
    </bk>
    <bk>
      <extLst>
        <ext uri="{3e2802c4-a4d2-4d8b-9148-e3be6c30e623}">
          <xlrd:rvb i="1074"/>
        </ext>
      </extLst>
    </bk>
    <bk>
      <extLst>
        <ext uri="{3e2802c4-a4d2-4d8b-9148-e3be6c30e623}">
          <xlrd:rvb i="1075"/>
        </ext>
      </extLst>
    </bk>
    <bk>
      <extLst>
        <ext uri="{3e2802c4-a4d2-4d8b-9148-e3be6c30e623}">
          <xlrd:rvb i="1076"/>
        </ext>
      </extLst>
    </bk>
    <bk>
      <extLst>
        <ext uri="{3e2802c4-a4d2-4d8b-9148-e3be6c30e623}">
          <xlrd:rvb i="1077"/>
        </ext>
      </extLst>
    </bk>
    <bk>
      <extLst>
        <ext uri="{3e2802c4-a4d2-4d8b-9148-e3be6c30e623}">
          <xlrd:rvb i="1078"/>
        </ext>
      </extLst>
    </bk>
    <bk>
      <extLst>
        <ext uri="{3e2802c4-a4d2-4d8b-9148-e3be6c30e623}">
          <xlrd:rvb i="1079"/>
        </ext>
      </extLst>
    </bk>
    <bk>
      <extLst>
        <ext uri="{3e2802c4-a4d2-4d8b-9148-e3be6c30e623}">
          <xlrd:rvb i="1080"/>
        </ext>
      </extLst>
    </bk>
    <bk>
      <extLst>
        <ext uri="{3e2802c4-a4d2-4d8b-9148-e3be6c30e623}">
          <xlrd:rvb i="1081"/>
        </ext>
      </extLst>
    </bk>
    <bk>
      <extLst>
        <ext uri="{3e2802c4-a4d2-4d8b-9148-e3be6c30e623}">
          <xlrd:rvb i="1082"/>
        </ext>
      </extLst>
    </bk>
    <bk>
      <extLst>
        <ext uri="{3e2802c4-a4d2-4d8b-9148-e3be6c30e623}">
          <xlrd:rvb i="1083"/>
        </ext>
      </extLst>
    </bk>
    <bk>
      <extLst>
        <ext uri="{3e2802c4-a4d2-4d8b-9148-e3be6c30e623}">
          <xlrd:rvb i="1084"/>
        </ext>
      </extLst>
    </bk>
    <bk>
      <extLst>
        <ext uri="{3e2802c4-a4d2-4d8b-9148-e3be6c30e623}">
          <xlrd:rvb i="1085"/>
        </ext>
      </extLst>
    </bk>
    <bk>
      <extLst>
        <ext uri="{3e2802c4-a4d2-4d8b-9148-e3be6c30e623}">
          <xlrd:rvb i="1086"/>
        </ext>
      </extLst>
    </bk>
    <bk>
      <extLst>
        <ext uri="{3e2802c4-a4d2-4d8b-9148-e3be6c30e623}">
          <xlrd:rvb i="1087"/>
        </ext>
      </extLst>
    </bk>
    <bk>
      <extLst>
        <ext uri="{3e2802c4-a4d2-4d8b-9148-e3be6c30e623}">
          <xlrd:rvb i="1088"/>
        </ext>
      </extLst>
    </bk>
    <bk>
      <extLst>
        <ext uri="{3e2802c4-a4d2-4d8b-9148-e3be6c30e623}">
          <xlrd:rvb i="1089"/>
        </ext>
      </extLst>
    </bk>
    <bk>
      <extLst>
        <ext uri="{3e2802c4-a4d2-4d8b-9148-e3be6c30e623}">
          <xlrd:rvb i="1090"/>
        </ext>
      </extLst>
    </bk>
    <bk>
      <extLst>
        <ext uri="{3e2802c4-a4d2-4d8b-9148-e3be6c30e623}">
          <xlrd:rvb i="1091"/>
        </ext>
      </extLst>
    </bk>
    <bk>
      <extLst>
        <ext uri="{3e2802c4-a4d2-4d8b-9148-e3be6c30e623}">
          <xlrd:rvb i="1092"/>
        </ext>
      </extLst>
    </bk>
    <bk>
      <extLst>
        <ext uri="{3e2802c4-a4d2-4d8b-9148-e3be6c30e623}">
          <xlrd:rvb i="1093"/>
        </ext>
      </extLst>
    </bk>
    <bk>
      <extLst>
        <ext uri="{3e2802c4-a4d2-4d8b-9148-e3be6c30e623}">
          <xlrd:rvb i="1094"/>
        </ext>
      </extLst>
    </bk>
    <bk>
      <extLst>
        <ext uri="{3e2802c4-a4d2-4d8b-9148-e3be6c30e623}">
          <xlrd:rvb i="1095"/>
        </ext>
      </extLst>
    </bk>
    <bk>
      <extLst>
        <ext uri="{3e2802c4-a4d2-4d8b-9148-e3be6c30e623}">
          <xlrd:rvb i="1096"/>
        </ext>
      </extLst>
    </bk>
    <bk>
      <extLst>
        <ext uri="{3e2802c4-a4d2-4d8b-9148-e3be6c30e623}">
          <xlrd:rvb i="1097"/>
        </ext>
      </extLst>
    </bk>
    <bk>
      <extLst>
        <ext uri="{3e2802c4-a4d2-4d8b-9148-e3be6c30e623}">
          <xlrd:rvb i="1098"/>
        </ext>
      </extLst>
    </bk>
    <bk>
      <extLst>
        <ext uri="{3e2802c4-a4d2-4d8b-9148-e3be6c30e623}">
          <xlrd:rvb i="1099"/>
        </ext>
      </extLst>
    </bk>
    <bk>
      <extLst>
        <ext uri="{3e2802c4-a4d2-4d8b-9148-e3be6c30e623}">
          <xlrd:rvb i="1100"/>
        </ext>
      </extLst>
    </bk>
    <bk>
      <extLst>
        <ext uri="{3e2802c4-a4d2-4d8b-9148-e3be6c30e623}">
          <xlrd:rvb i="1101"/>
        </ext>
      </extLst>
    </bk>
    <bk>
      <extLst>
        <ext uri="{3e2802c4-a4d2-4d8b-9148-e3be6c30e623}">
          <xlrd:rvb i="1102"/>
        </ext>
      </extLst>
    </bk>
    <bk>
      <extLst>
        <ext uri="{3e2802c4-a4d2-4d8b-9148-e3be6c30e623}">
          <xlrd:rvb i="1103"/>
        </ext>
      </extLst>
    </bk>
    <bk>
      <extLst>
        <ext uri="{3e2802c4-a4d2-4d8b-9148-e3be6c30e623}">
          <xlrd:rvb i="1104"/>
        </ext>
      </extLst>
    </bk>
    <bk>
      <extLst>
        <ext uri="{3e2802c4-a4d2-4d8b-9148-e3be6c30e623}">
          <xlrd:rvb i="1105"/>
        </ext>
      </extLst>
    </bk>
    <bk>
      <extLst>
        <ext uri="{3e2802c4-a4d2-4d8b-9148-e3be6c30e623}">
          <xlrd:rvb i="1106"/>
        </ext>
      </extLst>
    </bk>
    <bk>
      <extLst>
        <ext uri="{3e2802c4-a4d2-4d8b-9148-e3be6c30e623}">
          <xlrd:rvb i="1107"/>
        </ext>
      </extLst>
    </bk>
    <bk>
      <extLst>
        <ext uri="{3e2802c4-a4d2-4d8b-9148-e3be6c30e623}">
          <xlrd:rvb i="1108"/>
        </ext>
      </extLst>
    </bk>
    <bk>
      <extLst>
        <ext uri="{3e2802c4-a4d2-4d8b-9148-e3be6c30e623}">
          <xlrd:rvb i="1109"/>
        </ext>
      </extLst>
    </bk>
    <bk>
      <extLst>
        <ext uri="{3e2802c4-a4d2-4d8b-9148-e3be6c30e623}">
          <xlrd:rvb i="1110"/>
        </ext>
      </extLst>
    </bk>
    <bk>
      <extLst>
        <ext uri="{3e2802c4-a4d2-4d8b-9148-e3be6c30e623}">
          <xlrd:rvb i="1111"/>
        </ext>
      </extLst>
    </bk>
    <bk>
      <extLst>
        <ext uri="{3e2802c4-a4d2-4d8b-9148-e3be6c30e623}">
          <xlrd:rvb i="1112"/>
        </ext>
      </extLst>
    </bk>
    <bk>
      <extLst>
        <ext uri="{3e2802c4-a4d2-4d8b-9148-e3be6c30e623}">
          <xlrd:rvb i="1113"/>
        </ext>
      </extLst>
    </bk>
    <bk>
      <extLst>
        <ext uri="{3e2802c4-a4d2-4d8b-9148-e3be6c30e623}">
          <xlrd:rvb i="1114"/>
        </ext>
      </extLst>
    </bk>
    <bk>
      <extLst>
        <ext uri="{3e2802c4-a4d2-4d8b-9148-e3be6c30e623}">
          <xlrd:rvb i="1115"/>
        </ext>
      </extLst>
    </bk>
    <bk>
      <extLst>
        <ext uri="{3e2802c4-a4d2-4d8b-9148-e3be6c30e623}">
          <xlrd:rvb i="1116"/>
        </ext>
      </extLst>
    </bk>
    <bk>
      <extLst>
        <ext uri="{3e2802c4-a4d2-4d8b-9148-e3be6c30e623}">
          <xlrd:rvb i="1117"/>
        </ext>
      </extLst>
    </bk>
    <bk>
      <extLst>
        <ext uri="{3e2802c4-a4d2-4d8b-9148-e3be6c30e623}">
          <xlrd:rvb i="1118"/>
        </ext>
      </extLst>
    </bk>
    <bk>
      <extLst>
        <ext uri="{3e2802c4-a4d2-4d8b-9148-e3be6c30e623}">
          <xlrd:rvb i="1119"/>
        </ext>
      </extLst>
    </bk>
    <bk>
      <extLst>
        <ext uri="{3e2802c4-a4d2-4d8b-9148-e3be6c30e623}">
          <xlrd:rvb i="1120"/>
        </ext>
      </extLst>
    </bk>
    <bk>
      <extLst>
        <ext uri="{3e2802c4-a4d2-4d8b-9148-e3be6c30e623}">
          <xlrd:rvb i="1121"/>
        </ext>
      </extLst>
    </bk>
    <bk>
      <extLst>
        <ext uri="{3e2802c4-a4d2-4d8b-9148-e3be6c30e623}">
          <xlrd:rvb i="1122"/>
        </ext>
      </extLst>
    </bk>
    <bk>
      <extLst>
        <ext uri="{3e2802c4-a4d2-4d8b-9148-e3be6c30e623}">
          <xlrd:rvb i="1123"/>
        </ext>
      </extLst>
    </bk>
    <bk>
      <extLst>
        <ext uri="{3e2802c4-a4d2-4d8b-9148-e3be6c30e623}">
          <xlrd:rvb i="1124"/>
        </ext>
      </extLst>
    </bk>
    <bk>
      <extLst>
        <ext uri="{3e2802c4-a4d2-4d8b-9148-e3be6c30e623}">
          <xlrd:rvb i="1125"/>
        </ext>
      </extLst>
    </bk>
    <bk>
      <extLst>
        <ext uri="{3e2802c4-a4d2-4d8b-9148-e3be6c30e623}">
          <xlrd:rvb i="1126"/>
        </ext>
      </extLst>
    </bk>
    <bk>
      <extLst>
        <ext uri="{3e2802c4-a4d2-4d8b-9148-e3be6c30e623}">
          <xlrd:rvb i="1127"/>
        </ext>
      </extLst>
    </bk>
    <bk>
      <extLst>
        <ext uri="{3e2802c4-a4d2-4d8b-9148-e3be6c30e623}">
          <xlrd:rvb i="1128"/>
        </ext>
      </extLst>
    </bk>
    <bk>
      <extLst>
        <ext uri="{3e2802c4-a4d2-4d8b-9148-e3be6c30e623}">
          <xlrd:rvb i="1129"/>
        </ext>
      </extLst>
    </bk>
    <bk>
      <extLst>
        <ext uri="{3e2802c4-a4d2-4d8b-9148-e3be6c30e623}">
          <xlrd:rvb i="1130"/>
        </ext>
      </extLst>
    </bk>
    <bk>
      <extLst>
        <ext uri="{3e2802c4-a4d2-4d8b-9148-e3be6c30e623}">
          <xlrd:rvb i="1131"/>
        </ext>
      </extLst>
    </bk>
    <bk>
      <extLst>
        <ext uri="{3e2802c4-a4d2-4d8b-9148-e3be6c30e623}">
          <xlrd:rvb i="1132"/>
        </ext>
      </extLst>
    </bk>
    <bk>
      <extLst>
        <ext uri="{3e2802c4-a4d2-4d8b-9148-e3be6c30e623}">
          <xlrd:rvb i="1133"/>
        </ext>
      </extLst>
    </bk>
    <bk>
      <extLst>
        <ext uri="{3e2802c4-a4d2-4d8b-9148-e3be6c30e623}">
          <xlrd:rvb i="1134"/>
        </ext>
      </extLst>
    </bk>
    <bk>
      <extLst>
        <ext uri="{3e2802c4-a4d2-4d8b-9148-e3be6c30e623}">
          <xlrd:rvb i="1135"/>
        </ext>
      </extLst>
    </bk>
    <bk>
      <extLst>
        <ext uri="{3e2802c4-a4d2-4d8b-9148-e3be6c30e623}">
          <xlrd:rvb i="1136"/>
        </ext>
      </extLst>
    </bk>
    <bk>
      <extLst>
        <ext uri="{3e2802c4-a4d2-4d8b-9148-e3be6c30e623}">
          <xlrd:rvb i="1137"/>
        </ext>
      </extLst>
    </bk>
    <bk>
      <extLst>
        <ext uri="{3e2802c4-a4d2-4d8b-9148-e3be6c30e623}">
          <xlrd:rvb i="1138"/>
        </ext>
      </extLst>
    </bk>
    <bk>
      <extLst>
        <ext uri="{3e2802c4-a4d2-4d8b-9148-e3be6c30e623}">
          <xlrd:rvb i="1139"/>
        </ext>
      </extLst>
    </bk>
    <bk>
      <extLst>
        <ext uri="{3e2802c4-a4d2-4d8b-9148-e3be6c30e623}">
          <xlrd:rvb i="1140"/>
        </ext>
      </extLst>
    </bk>
    <bk>
      <extLst>
        <ext uri="{3e2802c4-a4d2-4d8b-9148-e3be6c30e623}">
          <xlrd:rvb i="1141"/>
        </ext>
      </extLst>
    </bk>
    <bk>
      <extLst>
        <ext uri="{3e2802c4-a4d2-4d8b-9148-e3be6c30e623}">
          <xlrd:rvb i="1142"/>
        </ext>
      </extLst>
    </bk>
    <bk>
      <extLst>
        <ext uri="{3e2802c4-a4d2-4d8b-9148-e3be6c30e623}">
          <xlrd:rvb i="1143"/>
        </ext>
      </extLst>
    </bk>
    <bk>
      <extLst>
        <ext uri="{3e2802c4-a4d2-4d8b-9148-e3be6c30e623}">
          <xlrd:rvb i="1144"/>
        </ext>
      </extLst>
    </bk>
    <bk>
      <extLst>
        <ext uri="{3e2802c4-a4d2-4d8b-9148-e3be6c30e623}">
          <xlrd:rvb i="1145"/>
        </ext>
      </extLst>
    </bk>
    <bk>
      <extLst>
        <ext uri="{3e2802c4-a4d2-4d8b-9148-e3be6c30e623}">
          <xlrd:rvb i="1146"/>
        </ext>
      </extLst>
    </bk>
    <bk>
      <extLst>
        <ext uri="{3e2802c4-a4d2-4d8b-9148-e3be6c30e623}">
          <xlrd:rvb i="1147"/>
        </ext>
      </extLst>
    </bk>
    <bk>
      <extLst>
        <ext uri="{3e2802c4-a4d2-4d8b-9148-e3be6c30e623}">
          <xlrd:rvb i="1148"/>
        </ext>
      </extLst>
    </bk>
    <bk>
      <extLst>
        <ext uri="{3e2802c4-a4d2-4d8b-9148-e3be6c30e623}">
          <xlrd:rvb i="1149"/>
        </ext>
      </extLst>
    </bk>
    <bk>
      <extLst>
        <ext uri="{3e2802c4-a4d2-4d8b-9148-e3be6c30e623}">
          <xlrd:rvb i="1150"/>
        </ext>
      </extLst>
    </bk>
    <bk>
      <extLst>
        <ext uri="{3e2802c4-a4d2-4d8b-9148-e3be6c30e623}">
          <xlrd:rvb i="1151"/>
        </ext>
      </extLst>
    </bk>
    <bk>
      <extLst>
        <ext uri="{3e2802c4-a4d2-4d8b-9148-e3be6c30e623}">
          <xlrd:rvb i="1152"/>
        </ext>
      </extLst>
    </bk>
    <bk>
      <extLst>
        <ext uri="{3e2802c4-a4d2-4d8b-9148-e3be6c30e623}">
          <xlrd:rvb i="1153"/>
        </ext>
      </extLst>
    </bk>
    <bk>
      <extLst>
        <ext uri="{3e2802c4-a4d2-4d8b-9148-e3be6c30e623}">
          <xlrd:rvb i="1154"/>
        </ext>
      </extLst>
    </bk>
    <bk>
      <extLst>
        <ext uri="{3e2802c4-a4d2-4d8b-9148-e3be6c30e623}">
          <xlrd:rvb i="1155"/>
        </ext>
      </extLst>
    </bk>
    <bk>
      <extLst>
        <ext uri="{3e2802c4-a4d2-4d8b-9148-e3be6c30e623}">
          <xlrd:rvb i="1156"/>
        </ext>
      </extLst>
    </bk>
    <bk>
      <extLst>
        <ext uri="{3e2802c4-a4d2-4d8b-9148-e3be6c30e623}">
          <xlrd:rvb i="1157"/>
        </ext>
      </extLst>
    </bk>
    <bk>
      <extLst>
        <ext uri="{3e2802c4-a4d2-4d8b-9148-e3be6c30e623}">
          <xlrd:rvb i="1158"/>
        </ext>
      </extLst>
    </bk>
    <bk>
      <extLst>
        <ext uri="{3e2802c4-a4d2-4d8b-9148-e3be6c30e623}">
          <xlrd:rvb i="1159"/>
        </ext>
      </extLst>
    </bk>
    <bk>
      <extLst>
        <ext uri="{3e2802c4-a4d2-4d8b-9148-e3be6c30e623}">
          <xlrd:rvb i="1160"/>
        </ext>
      </extLst>
    </bk>
    <bk>
      <extLst>
        <ext uri="{3e2802c4-a4d2-4d8b-9148-e3be6c30e623}">
          <xlrd:rvb i="1161"/>
        </ext>
      </extLst>
    </bk>
    <bk>
      <extLst>
        <ext uri="{3e2802c4-a4d2-4d8b-9148-e3be6c30e623}">
          <xlrd:rvb i="1162"/>
        </ext>
      </extLst>
    </bk>
    <bk>
      <extLst>
        <ext uri="{3e2802c4-a4d2-4d8b-9148-e3be6c30e623}">
          <xlrd:rvb i="1163"/>
        </ext>
      </extLst>
    </bk>
    <bk>
      <extLst>
        <ext uri="{3e2802c4-a4d2-4d8b-9148-e3be6c30e623}">
          <xlrd:rvb i="1164"/>
        </ext>
      </extLst>
    </bk>
    <bk>
      <extLst>
        <ext uri="{3e2802c4-a4d2-4d8b-9148-e3be6c30e623}">
          <xlrd:rvb i="1165"/>
        </ext>
      </extLst>
    </bk>
    <bk>
      <extLst>
        <ext uri="{3e2802c4-a4d2-4d8b-9148-e3be6c30e623}">
          <xlrd:rvb i="1166"/>
        </ext>
      </extLst>
    </bk>
    <bk>
      <extLst>
        <ext uri="{3e2802c4-a4d2-4d8b-9148-e3be6c30e623}">
          <xlrd:rvb i="1167"/>
        </ext>
      </extLst>
    </bk>
    <bk>
      <extLst>
        <ext uri="{3e2802c4-a4d2-4d8b-9148-e3be6c30e623}">
          <xlrd:rvb i="1168"/>
        </ext>
      </extLst>
    </bk>
    <bk>
      <extLst>
        <ext uri="{3e2802c4-a4d2-4d8b-9148-e3be6c30e623}">
          <xlrd:rvb i="1169"/>
        </ext>
      </extLst>
    </bk>
    <bk>
      <extLst>
        <ext uri="{3e2802c4-a4d2-4d8b-9148-e3be6c30e623}">
          <xlrd:rvb i="1170"/>
        </ext>
      </extLst>
    </bk>
    <bk>
      <extLst>
        <ext uri="{3e2802c4-a4d2-4d8b-9148-e3be6c30e623}">
          <xlrd:rvb i="1171"/>
        </ext>
      </extLst>
    </bk>
    <bk>
      <extLst>
        <ext uri="{3e2802c4-a4d2-4d8b-9148-e3be6c30e623}">
          <xlrd:rvb i="1172"/>
        </ext>
      </extLst>
    </bk>
    <bk>
      <extLst>
        <ext uri="{3e2802c4-a4d2-4d8b-9148-e3be6c30e623}">
          <xlrd:rvb i="1173"/>
        </ext>
      </extLst>
    </bk>
    <bk>
      <extLst>
        <ext uri="{3e2802c4-a4d2-4d8b-9148-e3be6c30e623}">
          <xlrd:rvb i="1174"/>
        </ext>
      </extLst>
    </bk>
    <bk>
      <extLst>
        <ext uri="{3e2802c4-a4d2-4d8b-9148-e3be6c30e623}">
          <xlrd:rvb i="1175"/>
        </ext>
      </extLst>
    </bk>
  </futureMetadata>
  <cellMetadata count="1">
    <bk>
      <rc t="1" v="0"/>
    </bk>
  </cellMetadata>
  <valueMetadata count="1176">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bk>
      <rc t="2" v="101"/>
    </bk>
    <bk>
      <rc t="2" v="102"/>
    </bk>
    <bk>
      <rc t="2" v="103"/>
    </bk>
    <bk>
      <rc t="2" v="104"/>
    </bk>
    <bk>
      <rc t="2" v="105"/>
    </bk>
    <bk>
      <rc t="2" v="106"/>
    </bk>
    <bk>
      <rc t="2" v="107"/>
    </bk>
    <bk>
      <rc t="2" v="108"/>
    </bk>
    <bk>
      <rc t="2" v="109"/>
    </bk>
    <bk>
      <rc t="2" v="110"/>
    </bk>
    <bk>
      <rc t="2" v="111"/>
    </bk>
    <bk>
      <rc t="2" v="112"/>
    </bk>
    <bk>
      <rc t="2" v="113"/>
    </bk>
    <bk>
      <rc t="2" v="114"/>
    </bk>
    <bk>
      <rc t="2" v="115"/>
    </bk>
    <bk>
      <rc t="2" v="116"/>
    </bk>
    <bk>
      <rc t="2" v="117"/>
    </bk>
    <bk>
      <rc t="2" v="118"/>
    </bk>
    <bk>
      <rc t="2" v="119"/>
    </bk>
    <bk>
      <rc t="2" v="120"/>
    </bk>
    <bk>
      <rc t="2" v="121"/>
    </bk>
    <bk>
      <rc t="2" v="122"/>
    </bk>
    <bk>
      <rc t="2" v="123"/>
    </bk>
    <bk>
      <rc t="2" v="124"/>
    </bk>
    <bk>
      <rc t="2" v="125"/>
    </bk>
    <bk>
      <rc t="2" v="126"/>
    </bk>
    <bk>
      <rc t="2" v="127"/>
    </bk>
    <bk>
      <rc t="2" v="128"/>
    </bk>
    <bk>
      <rc t="2" v="129"/>
    </bk>
    <bk>
      <rc t="2" v="130"/>
    </bk>
    <bk>
      <rc t="2" v="131"/>
    </bk>
    <bk>
      <rc t="2" v="132"/>
    </bk>
    <bk>
      <rc t="2" v="133"/>
    </bk>
    <bk>
      <rc t="2" v="134"/>
    </bk>
    <bk>
      <rc t="2" v="135"/>
    </bk>
    <bk>
      <rc t="2" v="136"/>
    </bk>
    <bk>
      <rc t="2" v="137"/>
    </bk>
    <bk>
      <rc t="2" v="138"/>
    </bk>
    <bk>
      <rc t="2" v="139"/>
    </bk>
    <bk>
      <rc t="2" v="140"/>
    </bk>
    <bk>
      <rc t="2" v="141"/>
    </bk>
    <bk>
      <rc t="2" v="142"/>
    </bk>
    <bk>
      <rc t="2" v="143"/>
    </bk>
    <bk>
      <rc t="2" v="144"/>
    </bk>
    <bk>
      <rc t="2" v="145"/>
    </bk>
    <bk>
      <rc t="2" v="146"/>
    </bk>
    <bk>
      <rc t="2" v="147"/>
    </bk>
    <bk>
      <rc t="2" v="148"/>
    </bk>
    <bk>
      <rc t="2" v="149"/>
    </bk>
    <bk>
      <rc t="2" v="150"/>
    </bk>
    <bk>
      <rc t="2" v="151"/>
    </bk>
    <bk>
      <rc t="2" v="152"/>
    </bk>
    <bk>
      <rc t="2" v="153"/>
    </bk>
    <bk>
      <rc t="2" v="154"/>
    </bk>
    <bk>
      <rc t="2" v="155"/>
    </bk>
    <bk>
      <rc t="2" v="156"/>
    </bk>
    <bk>
      <rc t="2" v="157"/>
    </bk>
    <bk>
      <rc t="2" v="158"/>
    </bk>
    <bk>
      <rc t="2" v="159"/>
    </bk>
    <bk>
      <rc t="2" v="160"/>
    </bk>
    <bk>
      <rc t="2" v="161"/>
    </bk>
    <bk>
      <rc t="2" v="162"/>
    </bk>
    <bk>
      <rc t="2" v="163"/>
    </bk>
    <bk>
      <rc t="2" v="164"/>
    </bk>
    <bk>
      <rc t="2" v="165"/>
    </bk>
    <bk>
      <rc t="2" v="166"/>
    </bk>
    <bk>
      <rc t="2" v="167"/>
    </bk>
    <bk>
      <rc t="2" v="168"/>
    </bk>
    <bk>
      <rc t="2" v="169"/>
    </bk>
    <bk>
      <rc t="2" v="170"/>
    </bk>
    <bk>
      <rc t="2" v="171"/>
    </bk>
    <bk>
      <rc t="2" v="172"/>
    </bk>
    <bk>
      <rc t="2" v="173"/>
    </bk>
    <bk>
      <rc t="2" v="174"/>
    </bk>
    <bk>
      <rc t="2" v="175"/>
    </bk>
    <bk>
      <rc t="2" v="176"/>
    </bk>
    <bk>
      <rc t="2" v="177"/>
    </bk>
    <bk>
      <rc t="2" v="178"/>
    </bk>
    <bk>
      <rc t="2" v="179"/>
    </bk>
    <bk>
      <rc t="2" v="180"/>
    </bk>
    <bk>
      <rc t="2" v="181"/>
    </bk>
    <bk>
      <rc t="2" v="182"/>
    </bk>
    <bk>
      <rc t="2" v="183"/>
    </bk>
    <bk>
      <rc t="2" v="184"/>
    </bk>
    <bk>
      <rc t="2" v="185"/>
    </bk>
    <bk>
      <rc t="2" v="186"/>
    </bk>
    <bk>
      <rc t="2" v="187"/>
    </bk>
    <bk>
      <rc t="2" v="188"/>
    </bk>
    <bk>
      <rc t="2" v="189"/>
    </bk>
    <bk>
      <rc t="2" v="190"/>
    </bk>
    <bk>
      <rc t="2" v="191"/>
    </bk>
    <bk>
      <rc t="2" v="192"/>
    </bk>
    <bk>
      <rc t="2" v="193"/>
    </bk>
    <bk>
      <rc t="2" v="194"/>
    </bk>
    <bk>
      <rc t="2" v="195"/>
    </bk>
    <bk>
      <rc t="2" v="196"/>
    </bk>
    <bk>
      <rc t="2" v="197"/>
    </bk>
    <bk>
      <rc t="2" v="198"/>
    </bk>
    <bk>
      <rc t="2" v="199"/>
    </bk>
    <bk>
      <rc t="2" v="200"/>
    </bk>
    <bk>
      <rc t="2" v="201"/>
    </bk>
    <bk>
      <rc t="2" v="202"/>
    </bk>
    <bk>
      <rc t="2" v="203"/>
    </bk>
    <bk>
      <rc t="2" v="204"/>
    </bk>
    <bk>
      <rc t="2" v="205"/>
    </bk>
    <bk>
      <rc t="2" v="206"/>
    </bk>
    <bk>
      <rc t="2" v="207"/>
    </bk>
    <bk>
      <rc t="2" v="208"/>
    </bk>
    <bk>
      <rc t="2" v="209"/>
    </bk>
    <bk>
      <rc t="2" v="210"/>
    </bk>
    <bk>
      <rc t="2" v="211"/>
    </bk>
    <bk>
      <rc t="2" v="212"/>
    </bk>
    <bk>
      <rc t="2" v="213"/>
    </bk>
    <bk>
      <rc t="2" v="214"/>
    </bk>
    <bk>
      <rc t="2" v="215"/>
    </bk>
    <bk>
      <rc t="2" v="216"/>
    </bk>
    <bk>
      <rc t="2" v="217"/>
    </bk>
    <bk>
      <rc t="2" v="218"/>
    </bk>
    <bk>
      <rc t="2" v="219"/>
    </bk>
    <bk>
      <rc t="2" v="220"/>
    </bk>
    <bk>
      <rc t="2" v="221"/>
    </bk>
    <bk>
      <rc t="2" v="222"/>
    </bk>
    <bk>
      <rc t="2" v="223"/>
    </bk>
    <bk>
      <rc t="2" v="224"/>
    </bk>
    <bk>
      <rc t="2" v="225"/>
    </bk>
    <bk>
      <rc t="2" v="226"/>
    </bk>
    <bk>
      <rc t="2" v="227"/>
    </bk>
    <bk>
      <rc t="2" v="228"/>
    </bk>
    <bk>
      <rc t="2" v="229"/>
    </bk>
    <bk>
      <rc t="2" v="230"/>
    </bk>
    <bk>
      <rc t="2" v="231"/>
    </bk>
    <bk>
      <rc t="2" v="232"/>
    </bk>
    <bk>
      <rc t="2" v="233"/>
    </bk>
    <bk>
      <rc t="2" v="234"/>
    </bk>
    <bk>
      <rc t="2" v="235"/>
    </bk>
    <bk>
      <rc t="2" v="236"/>
    </bk>
    <bk>
      <rc t="2" v="237"/>
    </bk>
    <bk>
      <rc t="2" v="238"/>
    </bk>
    <bk>
      <rc t="2" v="239"/>
    </bk>
    <bk>
      <rc t="2" v="240"/>
    </bk>
    <bk>
      <rc t="2" v="241"/>
    </bk>
    <bk>
      <rc t="2" v="242"/>
    </bk>
    <bk>
      <rc t="2" v="243"/>
    </bk>
    <bk>
      <rc t="2" v="244"/>
    </bk>
    <bk>
      <rc t="2" v="245"/>
    </bk>
    <bk>
      <rc t="2" v="246"/>
    </bk>
    <bk>
      <rc t="2" v="247"/>
    </bk>
    <bk>
      <rc t="2" v="248"/>
    </bk>
    <bk>
      <rc t="2" v="249"/>
    </bk>
    <bk>
      <rc t="2" v="250"/>
    </bk>
    <bk>
      <rc t="2" v="251"/>
    </bk>
    <bk>
      <rc t="2" v="252"/>
    </bk>
    <bk>
      <rc t="2" v="253"/>
    </bk>
    <bk>
      <rc t="2" v="254"/>
    </bk>
    <bk>
      <rc t="2" v="255"/>
    </bk>
    <bk>
      <rc t="2" v="256"/>
    </bk>
    <bk>
      <rc t="2" v="257"/>
    </bk>
    <bk>
      <rc t="2" v="258"/>
    </bk>
    <bk>
      <rc t="2" v="259"/>
    </bk>
    <bk>
      <rc t="2" v="260"/>
    </bk>
    <bk>
      <rc t="2" v="261"/>
    </bk>
    <bk>
      <rc t="2" v="262"/>
    </bk>
    <bk>
      <rc t="2" v="263"/>
    </bk>
    <bk>
      <rc t="2" v="264"/>
    </bk>
    <bk>
      <rc t="2" v="265"/>
    </bk>
    <bk>
      <rc t="2" v="266"/>
    </bk>
    <bk>
      <rc t="2" v="267"/>
    </bk>
    <bk>
      <rc t="2" v="268"/>
    </bk>
    <bk>
      <rc t="2" v="269"/>
    </bk>
    <bk>
      <rc t="2" v="270"/>
    </bk>
    <bk>
      <rc t="2" v="271"/>
    </bk>
    <bk>
      <rc t="2" v="272"/>
    </bk>
    <bk>
      <rc t="2" v="273"/>
    </bk>
    <bk>
      <rc t="2" v="274"/>
    </bk>
    <bk>
      <rc t="2" v="275"/>
    </bk>
    <bk>
      <rc t="2" v="276"/>
    </bk>
    <bk>
      <rc t="2" v="277"/>
    </bk>
    <bk>
      <rc t="2" v="278"/>
    </bk>
    <bk>
      <rc t="2" v="279"/>
    </bk>
    <bk>
      <rc t="2" v="280"/>
    </bk>
    <bk>
      <rc t="2" v="281"/>
    </bk>
    <bk>
      <rc t="2" v="282"/>
    </bk>
    <bk>
      <rc t="2" v="283"/>
    </bk>
    <bk>
      <rc t="2" v="284"/>
    </bk>
    <bk>
      <rc t="2" v="285"/>
    </bk>
    <bk>
      <rc t="2" v="286"/>
    </bk>
    <bk>
      <rc t="2" v="287"/>
    </bk>
    <bk>
      <rc t="2" v="288"/>
    </bk>
    <bk>
      <rc t="2" v="289"/>
    </bk>
    <bk>
      <rc t="2" v="290"/>
    </bk>
    <bk>
      <rc t="2" v="291"/>
    </bk>
    <bk>
      <rc t="2" v="292"/>
    </bk>
    <bk>
      <rc t="2" v="293"/>
    </bk>
    <bk>
      <rc t="2" v="294"/>
    </bk>
    <bk>
      <rc t="2" v="295"/>
    </bk>
    <bk>
      <rc t="2" v="296"/>
    </bk>
    <bk>
      <rc t="2" v="297"/>
    </bk>
    <bk>
      <rc t="2" v="298"/>
    </bk>
    <bk>
      <rc t="2" v="299"/>
    </bk>
    <bk>
      <rc t="2" v="300"/>
    </bk>
    <bk>
      <rc t="2" v="301"/>
    </bk>
    <bk>
      <rc t="2" v="302"/>
    </bk>
    <bk>
      <rc t="2" v="303"/>
    </bk>
    <bk>
      <rc t="2" v="304"/>
    </bk>
    <bk>
      <rc t="2" v="305"/>
    </bk>
    <bk>
      <rc t="2" v="306"/>
    </bk>
    <bk>
      <rc t="2" v="307"/>
    </bk>
    <bk>
      <rc t="2" v="308"/>
    </bk>
    <bk>
      <rc t="2" v="309"/>
    </bk>
    <bk>
      <rc t="2" v="310"/>
    </bk>
    <bk>
      <rc t="2" v="311"/>
    </bk>
    <bk>
      <rc t="2" v="312"/>
    </bk>
    <bk>
      <rc t="2" v="313"/>
    </bk>
    <bk>
      <rc t="2" v="314"/>
    </bk>
    <bk>
      <rc t="2" v="315"/>
    </bk>
    <bk>
      <rc t="2" v="316"/>
    </bk>
    <bk>
      <rc t="2" v="317"/>
    </bk>
    <bk>
      <rc t="2" v="318"/>
    </bk>
    <bk>
      <rc t="2" v="319"/>
    </bk>
    <bk>
      <rc t="2" v="320"/>
    </bk>
    <bk>
      <rc t="2" v="321"/>
    </bk>
    <bk>
      <rc t="2" v="322"/>
    </bk>
    <bk>
      <rc t="2" v="323"/>
    </bk>
    <bk>
      <rc t="2" v="324"/>
    </bk>
    <bk>
      <rc t="2" v="325"/>
    </bk>
    <bk>
      <rc t="2" v="326"/>
    </bk>
    <bk>
      <rc t="2" v="327"/>
    </bk>
    <bk>
      <rc t="2" v="328"/>
    </bk>
    <bk>
      <rc t="2" v="329"/>
    </bk>
    <bk>
      <rc t="2" v="330"/>
    </bk>
    <bk>
      <rc t="2" v="331"/>
    </bk>
    <bk>
      <rc t="2" v="332"/>
    </bk>
    <bk>
      <rc t="2" v="333"/>
    </bk>
    <bk>
      <rc t="2" v="334"/>
    </bk>
    <bk>
      <rc t="2" v="335"/>
    </bk>
    <bk>
      <rc t="2" v="336"/>
    </bk>
    <bk>
      <rc t="2" v="337"/>
    </bk>
    <bk>
      <rc t="2" v="338"/>
    </bk>
    <bk>
      <rc t="2" v="339"/>
    </bk>
    <bk>
      <rc t="2" v="340"/>
    </bk>
    <bk>
      <rc t="2" v="341"/>
    </bk>
    <bk>
      <rc t="2" v="342"/>
    </bk>
    <bk>
      <rc t="2" v="343"/>
    </bk>
    <bk>
      <rc t="2" v="344"/>
    </bk>
    <bk>
      <rc t="2" v="345"/>
    </bk>
    <bk>
      <rc t="2" v="346"/>
    </bk>
    <bk>
      <rc t="2" v="347"/>
    </bk>
    <bk>
      <rc t="2" v="348"/>
    </bk>
    <bk>
      <rc t="2" v="349"/>
    </bk>
    <bk>
      <rc t="2" v="350"/>
    </bk>
    <bk>
      <rc t="2" v="351"/>
    </bk>
    <bk>
      <rc t="2" v="352"/>
    </bk>
    <bk>
      <rc t="2" v="353"/>
    </bk>
    <bk>
      <rc t="2" v="354"/>
    </bk>
    <bk>
      <rc t="2" v="355"/>
    </bk>
    <bk>
      <rc t="2" v="356"/>
    </bk>
    <bk>
      <rc t="2" v="357"/>
    </bk>
    <bk>
      <rc t="2" v="358"/>
    </bk>
    <bk>
      <rc t="2" v="359"/>
    </bk>
    <bk>
      <rc t="2" v="360"/>
    </bk>
    <bk>
      <rc t="2" v="361"/>
    </bk>
    <bk>
      <rc t="2" v="362"/>
    </bk>
    <bk>
      <rc t="2" v="363"/>
    </bk>
    <bk>
      <rc t="2" v="364"/>
    </bk>
    <bk>
      <rc t="2" v="365"/>
    </bk>
    <bk>
      <rc t="2" v="366"/>
    </bk>
    <bk>
      <rc t="2" v="367"/>
    </bk>
    <bk>
      <rc t="2" v="368"/>
    </bk>
    <bk>
      <rc t="2" v="369"/>
    </bk>
    <bk>
      <rc t="2" v="370"/>
    </bk>
    <bk>
      <rc t="2" v="371"/>
    </bk>
    <bk>
      <rc t="2" v="372"/>
    </bk>
    <bk>
      <rc t="2" v="373"/>
    </bk>
    <bk>
      <rc t="2" v="374"/>
    </bk>
    <bk>
      <rc t="2" v="375"/>
    </bk>
    <bk>
      <rc t="2" v="376"/>
    </bk>
    <bk>
      <rc t="2" v="377"/>
    </bk>
    <bk>
      <rc t="2" v="378"/>
    </bk>
    <bk>
      <rc t="2" v="379"/>
    </bk>
    <bk>
      <rc t="2" v="380"/>
    </bk>
    <bk>
      <rc t="2" v="381"/>
    </bk>
    <bk>
      <rc t="2" v="382"/>
    </bk>
    <bk>
      <rc t="2" v="383"/>
    </bk>
    <bk>
      <rc t="2" v="384"/>
    </bk>
    <bk>
      <rc t="2" v="385"/>
    </bk>
    <bk>
      <rc t="2" v="386"/>
    </bk>
    <bk>
      <rc t="2" v="387"/>
    </bk>
    <bk>
      <rc t="2" v="388"/>
    </bk>
    <bk>
      <rc t="2" v="389"/>
    </bk>
    <bk>
      <rc t="2" v="390"/>
    </bk>
    <bk>
      <rc t="2" v="391"/>
    </bk>
    <bk>
      <rc t="2" v="392"/>
    </bk>
    <bk>
      <rc t="2" v="393"/>
    </bk>
    <bk>
      <rc t="2" v="394"/>
    </bk>
    <bk>
      <rc t="2" v="395"/>
    </bk>
    <bk>
      <rc t="2" v="396"/>
    </bk>
    <bk>
      <rc t="2" v="397"/>
    </bk>
    <bk>
      <rc t="2" v="398"/>
    </bk>
    <bk>
      <rc t="2" v="399"/>
    </bk>
    <bk>
      <rc t="2" v="400"/>
    </bk>
    <bk>
      <rc t="2" v="401"/>
    </bk>
    <bk>
      <rc t="2" v="402"/>
    </bk>
    <bk>
      <rc t="2" v="403"/>
    </bk>
    <bk>
      <rc t="2" v="404"/>
    </bk>
    <bk>
      <rc t="2" v="405"/>
    </bk>
    <bk>
      <rc t="2" v="406"/>
    </bk>
    <bk>
      <rc t="2" v="407"/>
    </bk>
    <bk>
      <rc t="2" v="408"/>
    </bk>
    <bk>
      <rc t="2" v="409"/>
    </bk>
    <bk>
      <rc t="2" v="410"/>
    </bk>
    <bk>
      <rc t="2" v="411"/>
    </bk>
    <bk>
      <rc t="2" v="412"/>
    </bk>
    <bk>
      <rc t="2" v="413"/>
    </bk>
    <bk>
      <rc t="2" v="414"/>
    </bk>
    <bk>
      <rc t="2" v="415"/>
    </bk>
    <bk>
      <rc t="2" v="416"/>
    </bk>
    <bk>
      <rc t="2" v="417"/>
    </bk>
    <bk>
      <rc t="2" v="418"/>
    </bk>
    <bk>
      <rc t="2" v="419"/>
    </bk>
    <bk>
      <rc t="2" v="420"/>
    </bk>
    <bk>
      <rc t="2" v="421"/>
    </bk>
    <bk>
      <rc t="2" v="422"/>
    </bk>
    <bk>
      <rc t="2" v="423"/>
    </bk>
    <bk>
      <rc t="2" v="424"/>
    </bk>
    <bk>
      <rc t="2" v="425"/>
    </bk>
    <bk>
      <rc t="2" v="426"/>
    </bk>
    <bk>
      <rc t="2" v="427"/>
    </bk>
    <bk>
      <rc t="2" v="428"/>
    </bk>
    <bk>
      <rc t="2" v="429"/>
    </bk>
    <bk>
      <rc t="2" v="430"/>
    </bk>
    <bk>
      <rc t="2" v="431"/>
    </bk>
    <bk>
      <rc t="2" v="432"/>
    </bk>
    <bk>
      <rc t="2" v="433"/>
    </bk>
    <bk>
      <rc t="2" v="434"/>
    </bk>
    <bk>
      <rc t="2" v="435"/>
    </bk>
    <bk>
      <rc t="2" v="436"/>
    </bk>
    <bk>
      <rc t="2" v="437"/>
    </bk>
    <bk>
      <rc t="2" v="438"/>
    </bk>
    <bk>
      <rc t="2" v="439"/>
    </bk>
    <bk>
      <rc t="2" v="440"/>
    </bk>
    <bk>
      <rc t="2" v="441"/>
    </bk>
    <bk>
      <rc t="2" v="442"/>
    </bk>
    <bk>
      <rc t="2" v="443"/>
    </bk>
    <bk>
      <rc t="2" v="444"/>
    </bk>
    <bk>
      <rc t="2" v="445"/>
    </bk>
    <bk>
      <rc t="2" v="446"/>
    </bk>
    <bk>
      <rc t="2" v="447"/>
    </bk>
    <bk>
      <rc t="2" v="448"/>
    </bk>
    <bk>
      <rc t="2" v="449"/>
    </bk>
    <bk>
      <rc t="2" v="450"/>
    </bk>
    <bk>
      <rc t="2" v="451"/>
    </bk>
    <bk>
      <rc t="2" v="452"/>
    </bk>
    <bk>
      <rc t="2" v="453"/>
    </bk>
    <bk>
      <rc t="2" v="454"/>
    </bk>
    <bk>
      <rc t="2" v="455"/>
    </bk>
    <bk>
      <rc t="2" v="456"/>
    </bk>
    <bk>
      <rc t="2" v="457"/>
    </bk>
    <bk>
      <rc t="2" v="458"/>
    </bk>
    <bk>
      <rc t="2" v="459"/>
    </bk>
    <bk>
      <rc t="2" v="460"/>
    </bk>
    <bk>
      <rc t="2" v="461"/>
    </bk>
    <bk>
      <rc t="2" v="462"/>
    </bk>
    <bk>
      <rc t="2" v="463"/>
    </bk>
    <bk>
      <rc t="2" v="464"/>
    </bk>
    <bk>
      <rc t="2" v="465"/>
    </bk>
    <bk>
      <rc t="2" v="466"/>
    </bk>
    <bk>
      <rc t="2" v="467"/>
    </bk>
    <bk>
      <rc t="2" v="468"/>
    </bk>
    <bk>
      <rc t="2" v="469"/>
    </bk>
    <bk>
      <rc t="2" v="470"/>
    </bk>
    <bk>
      <rc t="2" v="471"/>
    </bk>
    <bk>
      <rc t="2" v="472"/>
    </bk>
    <bk>
      <rc t="2" v="473"/>
    </bk>
    <bk>
      <rc t="2" v="474"/>
    </bk>
    <bk>
      <rc t="2" v="475"/>
    </bk>
    <bk>
      <rc t="2" v="476"/>
    </bk>
    <bk>
      <rc t="2" v="477"/>
    </bk>
    <bk>
      <rc t="2" v="478"/>
    </bk>
    <bk>
      <rc t="2" v="479"/>
    </bk>
    <bk>
      <rc t="2" v="480"/>
    </bk>
    <bk>
      <rc t="2" v="481"/>
    </bk>
    <bk>
      <rc t="2" v="482"/>
    </bk>
    <bk>
      <rc t="2" v="483"/>
    </bk>
    <bk>
      <rc t="2" v="484"/>
    </bk>
    <bk>
      <rc t="2" v="485"/>
    </bk>
    <bk>
      <rc t="2" v="486"/>
    </bk>
    <bk>
      <rc t="2" v="487"/>
    </bk>
    <bk>
      <rc t="2" v="488"/>
    </bk>
    <bk>
      <rc t="2" v="489"/>
    </bk>
    <bk>
      <rc t="2" v="490"/>
    </bk>
    <bk>
      <rc t="2" v="491"/>
    </bk>
    <bk>
      <rc t="2" v="492"/>
    </bk>
    <bk>
      <rc t="2" v="493"/>
    </bk>
    <bk>
      <rc t="2" v="494"/>
    </bk>
    <bk>
      <rc t="2" v="495"/>
    </bk>
    <bk>
      <rc t="2" v="496"/>
    </bk>
    <bk>
      <rc t="2" v="497"/>
    </bk>
    <bk>
      <rc t="2" v="498"/>
    </bk>
    <bk>
      <rc t="2" v="499"/>
    </bk>
    <bk>
      <rc t="2" v="500"/>
    </bk>
    <bk>
      <rc t="2" v="501"/>
    </bk>
    <bk>
      <rc t="2" v="502"/>
    </bk>
    <bk>
      <rc t="2" v="503"/>
    </bk>
    <bk>
      <rc t="2" v="504"/>
    </bk>
    <bk>
      <rc t="2" v="505"/>
    </bk>
    <bk>
      <rc t="2" v="506"/>
    </bk>
    <bk>
      <rc t="2" v="507"/>
    </bk>
    <bk>
      <rc t="2" v="508"/>
    </bk>
    <bk>
      <rc t="2" v="509"/>
    </bk>
    <bk>
      <rc t="2" v="510"/>
    </bk>
    <bk>
      <rc t="2" v="511"/>
    </bk>
    <bk>
      <rc t="2" v="512"/>
    </bk>
    <bk>
      <rc t="2" v="513"/>
    </bk>
    <bk>
      <rc t="2" v="514"/>
    </bk>
    <bk>
      <rc t="2" v="515"/>
    </bk>
    <bk>
      <rc t="2" v="516"/>
    </bk>
    <bk>
      <rc t="2" v="517"/>
    </bk>
    <bk>
      <rc t="2" v="518"/>
    </bk>
    <bk>
      <rc t="2" v="519"/>
    </bk>
    <bk>
      <rc t="2" v="520"/>
    </bk>
    <bk>
      <rc t="2" v="521"/>
    </bk>
    <bk>
      <rc t="2" v="522"/>
    </bk>
    <bk>
      <rc t="2" v="523"/>
    </bk>
    <bk>
      <rc t="2" v="524"/>
    </bk>
    <bk>
      <rc t="2" v="525"/>
    </bk>
    <bk>
      <rc t="2" v="526"/>
    </bk>
    <bk>
      <rc t="2" v="527"/>
    </bk>
    <bk>
      <rc t="2" v="528"/>
    </bk>
    <bk>
      <rc t="2" v="529"/>
    </bk>
    <bk>
      <rc t="2" v="530"/>
    </bk>
    <bk>
      <rc t="2" v="531"/>
    </bk>
    <bk>
      <rc t="2" v="532"/>
    </bk>
    <bk>
      <rc t="2" v="533"/>
    </bk>
    <bk>
      <rc t="2" v="534"/>
    </bk>
    <bk>
      <rc t="2" v="535"/>
    </bk>
    <bk>
      <rc t="2" v="536"/>
    </bk>
    <bk>
      <rc t="2" v="537"/>
    </bk>
    <bk>
      <rc t="2" v="538"/>
    </bk>
    <bk>
      <rc t="2" v="539"/>
    </bk>
    <bk>
      <rc t="2" v="540"/>
    </bk>
    <bk>
      <rc t="2" v="541"/>
    </bk>
    <bk>
      <rc t="2" v="542"/>
    </bk>
    <bk>
      <rc t="2" v="543"/>
    </bk>
    <bk>
      <rc t="2" v="544"/>
    </bk>
    <bk>
      <rc t="2" v="545"/>
    </bk>
    <bk>
      <rc t="2" v="546"/>
    </bk>
    <bk>
      <rc t="2" v="547"/>
    </bk>
    <bk>
      <rc t="2" v="548"/>
    </bk>
    <bk>
      <rc t="2" v="549"/>
    </bk>
    <bk>
      <rc t="2" v="550"/>
    </bk>
    <bk>
      <rc t="2" v="551"/>
    </bk>
    <bk>
      <rc t="2" v="552"/>
    </bk>
    <bk>
      <rc t="2" v="553"/>
    </bk>
    <bk>
      <rc t="2" v="554"/>
    </bk>
    <bk>
      <rc t="2" v="555"/>
    </bk>
    <bk>
      <rc t="2" v="556"/>
    </bk>
    <bk>
      <rc t="2" v="557"/>
    </bk>
    <bk>
      <rc t="2" v="558"/>
    </bk>
    <bk>
      <rc t="2" v="559"/>
    </bk>
    <bk>
      <rc t="2" v="560"/>
    </bk>
    <bk>
      <rc t="2" v="561"/>
    </bk>
    <bk>
      <rc t="2" v="562"/>
    </bk>
    <bk>
      <rc t="2" v="563"/>
    </bk>
    <bk>
      <rc t="2" v="564"/>
    </bk>
    <bk>
      <rc t="2" v="565"/>
    </bk>
    <bk>
      <rc t="2" v="566"/>
    </bk>
    <bk>
      <rc t="2" v="567"/>
    </bk>
    <bk>
      <rc t="2" v="568"/>
    </bk>
    <bk>
      <rc t="2" v="569"/>
    </bk>
    <bk>
      <rc t="2" v="570"/>
    </bk>
    <bk>
      <rc t="2" v="571"/>
    </bk>
    <bk>
      <rc t="2" v="572"/>
    </bk>
    <bk>
      <rc t="2" v="573"/>
    </bk>
    <bk>
      <rc t="2" v="574"/>
    </bk>
    <bk>
      <rc t="2" v="575"/>
    </bk>
    <bk>
      <rc t="2" v="576"/>
    </bk>
    <bk>
      <rc t="2" v="577"/>
    </bk>
    <bk>
      <rc t="2" v="578"/>
    </bk>
    <bk>
      <rc t="2" v="579"/>
    </bk>
    <bk>
      <rc t="2" v="580"/>
    </bk>
    <bk>
      <rc t="2" v="581"/>
    </bk>
    <bk>
      <rc t="2" v="582"/>
    </bk>
    <bk>
      <rc t="2" v="583"/>
    </bk>
    <bk>
      <rc t="2" v="584"/>
    </bk>
    <bk>
      <rc t="2" v="585"/>
    </bk>
    <bk>
      <rc t="2" v="586"/>
    </bk>
    <bk>
      <rc t="2" v="587"/>
    </bk>
    <bk>
      <rc t="2" v="588"/>
    </bk>
    <bk>
      <rc t="2" v="589"/>
    </bk>
    <bk>
      <rc t="2" v="590"/>
    </bk>
    <bk>
      <rc t="2" v="591"/>
    </bk>
    <bk>
      <rc t="2" v="592"/>
    </bk>
    <bk>
      <rc t="2" v="593"/>
    </bk>
    <bk>
      <rc t="2" v="594"/>
    </bk>
    <bk>
      <rc t="2" v="595"/>
    </bk>
    <bk>
      <rc t="2" v="596"/>
    </bk>
    <bk>
      <rc t="2" v="597"/>
    </bk>
    <bk>
      <rc t="2" v="598"/>
    </bk>
    <bk>
      <rc t="2" v="599"/>
    </bk>
    <bk>
      <rc t="2" v="600"/>
    </bk>
    <bk>
      <rc t="2" v="601"/>
    </bk>
    <bk>
      <rc t="2" v="602"/>
    </bk>
    <bk>
      <rc t="2" v="603"/>
    </bk>
    <bk>
      <rc t="2" v="604"/>
    </bk>
    <bk>
      <rc t="2" v="605"/>
    </bk>
    <bk>
      <rc t="2" v="606"/>
    </bk>
    <bk>
      <rc t="2" v="607"/>
    </bk>
    <bk>
      <rc t="2" v="608"/>
    </bk>
    <bk>
      <rc t="2" v="609"/>
    </bk>
    <bk>
      <rc t="2" v="610"/>
    </bk>
    <bk>
      <rc t="2" v="611"/>
    </bk>
    <bk>
      <rc t="2" v="612"/>
    </bk>
    <bk>
      <rc t="2" v="613"/>
    </bk>
    <bk>
      <rc t="2" v="614"/>
    </bk>
    <bk>
      <rc t="2" v="615"/>
    </bk>
    <bk>
      <rc t="2" v="616"/>
    </bk>
    <bk>
      <rc t="2" v="617"/>
    </bk>
    <bk>
      <rc t="2" v="618"/>
    </bk>
    <bk>
      <rc t="2" v="619"/>
    </bk>
    <bk>
      <rc t="2" v="620"/>
    </bk>
    <bk>
      <rc t="2" v="621"/>
    </bk>
    <bk>
      <rc t="2" v="622"/>
    </bk>
    <bk>
      <rc t="2" v="623"/>
    </bk>
    <bk>
      <rc t="2" v="624"/>
    </bk>
    <bk>
      <rc t="2" v="625"/>
    </bk>
    <bk>
      <rc t="2" v="626"/>
    </bk>
    <bk>
      <rc t="2" v="627"/>
    </bk>
    <bk>
      <rc t="2" v="628"/>
    </bk>
    <bk>
      <rc t="2" v="629"/>
    </bk>
    <bk>
      <rc t="2" v="630"/>
    </bk>
    <bk>
      <rc t="2" v="631"/>
    </bk>
    <bk>
      <rc t="2" v="632"/>
    </bk>
    <bk>
      <rc t="2" v="633"/>
    </bk>
    <bk>
      <rc t="2" v="634"/>
    </bk>
    <bk>
      <rc t="2" v="635"/>
    </bk>
    <bk>
      <rc t="2" v="636"/>
    </bk>
    <bk>
      <rc t="2" v="637"/>
    </bk>
    <bk>
      <rc t="2" v="638"/>
    </bk>
    <bk>
      <rc t="2" v="639"/>
    </bk>
    <bk>
      <rc t="2" v="640"/>
    </bk>
    <bk>
      <rc t="2" v="641"/>
    </bk>
    <bk>
      <rc t="2" v="642"/>
    </bk>
    <bk>
      <rc t="2" v="643"/>
    </bk>
    <bk>
      <rc t="2" v="644"/>
    </bk>
    <bk>
      <rc t="2" v="645"/>
    </bk>
    <bk>
      <rc t="2" v="646"/>
    </bk>
    <bk>
      <rc t="2" v="647"/>
    </bk>
    <bk>
      <rc t="2" v="648"/>
    </bk>
    <bk>
      <rc t="2" v="649"/>
    </bk>
    <bk>
      <rc t="2" v="650"/>
    </bk>
    <bk>
      <rc t="2" v="651"/>
    </bk>
    <bk>
      <rc t="2" v="652"/>
    </bk>
    <bk>
      <rc t="2" v="653"/>
    </bk>
    <bk>
      <rc t="2" v="654"/>
    </bk>
    <bk>
      <rc t="2" v="655"/>
    </bk>
    <bk>
      <rc t="2" v="656"/>
    </bk>
    <bk>
      <rc t="2" v="657"/>
    </bk>
    <bk>
      <rc t="2" v="658"/>
    </bk>
    <bk>
      <rc t="2" v="659"/>
    </bk>
    <bk>
      <rc t="2" v="660"/>
    </bk>
    <bk>
      <rc t="2" v="661"/>
    </bk>
    <bk>
      <rc t="2" v="662"/>
    </bk>
    <bk>
      <rc t="2" v="663"/>
    </bk>
    <bk>
      <rc t="2" v="664"/>
    </bk>
    <bk>
      <rc t="2" v="665"/>
    </bk>
    <bk>
      <rc t="2" v="666"/>
    </bk>
    <bk>
      <rc t="2" v="667"/>
    </bk>
    <bk>
      <rc t="2" v="668"/>
    </bk>
    <bk>
      <rc t="2" v="669"/>
    </bk>
    <bk>
      <rc t="2" v="670"/>
    </bk>
    <bk>
      <rc t="2" v="671"/>
    </bk>
    <bk>
      <rc t="2" v="672"/>
    </bk>
    <bk>
      <rc t="2" v="673"/>
    </bk>
    <bk>
      <rc t="2" v="674"/>
    </bk>
    <bk>
      <rc t="2" v="675"/>
    </bk>
    <bk>
      <rc t="2" v="676"/>
    </bk>
    <bk>
      <rc t="2" v="677"/>
    </bk>
    <bk>
      <rc t="2" v="678"/>
    </bk>
    <bk>
      <rc t="2" v="679"/>
    </bk>
    <bk>
      <rc t="2" v="680"/>
    </bk>
    <bk>
      <rc t="2" v="681"/>
    </bk>
    <bk>
      <rc t="2" v="682"/>
    </bk>
    <bk>
      <rc t="2" v="683"/>
    </bk>
    <bk>
      <rc t="2" v="684"/>
    </bk>
    <bk>
      <rc t="2" v="685"/>
    </bk>
    <bk>
      <rc t="2" v="686"/>
    </bk>
    <bk>
      <rc t="2" v="687"/>
    </bk>
    <bk>
      <rc t="2" v="688"/>
    </bk>
    <bk>
      <rc t="2" v="689"/>
    </bk>
    <bk>
      <rc t="2" v="690"/>
    </bk>
    <bk>
      <rc t="2" v="691"/>
    </bk>
    <bk>
      <rc t="2" v="692"/>
    </bk>
    <bk>
      <rc t="2" v="693"/>
    </bk>
    <bk>
      <rc t="2" v="694"/>
    </bk>
    <bk>
      <rc t="2" v="695"/>
    </bk>
    <bk>
      <rc t="2" v="696"/>
    </bk>
    <bk>
      <rc t="2" v="697"/>
    </bk>
    <bk>
      <rc t="2" v="698"/>
    </bk>
    <bk>
      <rc t="2" v="699"/>
    </bk>
    <bk>
      <rc t="2" v="700"/>
    </bk>
    <bk>
      <rc t="2" v="701"/>
    </bk>
    <bk>
      <rc t="2" v="702"/>
    </bk>
    <bk>
      <rc t="2" v="703"/>
    </bk>
    <bk>
      <rc t="2" v="704"/>
    </bk>
    <bk>
      <rc t="2" v="705"/>
    </bk>
    <bk>
      <rc t="2" v="706"/>
    </bk>
    <bk>
      <rc t="2" v="707"/>
    </bk>
    <bk>
      <rc t="2" v="708"/>
    </bk>
    <bk>
      <rc t="2" v="709"/>
    </bk>
    <bk>
      <rc t="2" v="710"/>
    </bk>
    <bk>
      <rc t="2" v="711"/>
    </bk>
    <bk>
      <rc t="2" v="712"/>
    </bk>
    <bk>
      <rc t="2" v="713"/>
    </bk>
    <bk>
      <rc t="2" v="714"/>
    </bk>
    <bk>
      <rc t="2" v="715"/>
    </bk>
    <bk>
      <rc t="2" v="716"/>
    </bk>
    <bk>
      <rc t="2" v="717"/>
    </bk>
    <bk>
      <rc t="2" v="718"/>
    </bk>
    <bk>
      <rc t="2" v="719"/>
    </bk>
    <bk>
      <rc t="2" v="720"/>
    </bk>
    <bk>
      <rc t="2" v="721"/>
    </bk>
    <bk>
      <rc t="2" v="722"/>
    </bk>
    <bk>
      <rc t="2" v="723"/>
    </bk>
    <bk>
      <rc t="2" v="724"/>
    </bk>
    <bk>
      <rc t="2" v="725"/>
    </bk>
    <bk>
      <rc t="2" v="726"/>
    </bk>
    <bk>
      <rc t="2" v="727"/>
    </bk>
    <bk>
      <rc t="2" v="728"/>
    </bk>
    <bk>
      <rc t="2" v="729"/>
    </bk>
    <bk>
      <rc t="2" v="730"/>
    </bk>
    <bk>
      <rc t="2" v="731"/>
    </bk>
    <bk>
      <rc t="2" v="732"/>
    </bk>
    <bk>
      <rc t="2" v="733"/>
    </bk>
    <bk>
      <rc t="2" v="734"/>
    </bk>
    <bk>
      <rc t="2" v="735"/>
    </bk>
    <bk>
      <rc t="2" v="736"/>
    </bk>
    <bk>
      <rc t="2" v="737"/>
    </bk>
    <bk>
      <rc t="2" v="738"/>
    </bk>
    <bk>
      <rc t="2" v="739"/>
    </bk>
    <bk>
      <rc t="2" v="740"/>
    </bk>
    <bk>
      <rc t="2" v="741"/>
    </bk>
    <bk>
      <rc t="2" v="742"/>
    </bk>
    <bk>
      <rc t="2" v="743"/>
    </bk>
    <bk>
      <rc t="2" v="744"/>
    </bk>
    <bk>
      <rc t="2" v="745"/>
    </bk>
    <bk>
      <rc t="2" v="746"/>
    </bk>
    <bk>
      <rc t="2" v="747"/>
    </bk>
    <bk>
      <rc t="2" v="748"/>
    </bk>
    <bk>
      <rc t="2" v="749"/>
    </bk>
    <bk>
      <rc t="2" v="750"/>
    </bk>
    <bk>
      <rc t="2" v="751"/>
    </bk>
    <bk>
      <rc t="2" v="752"/>
    </bk>
    <bk>
      <rc t="2" v="753"/>
    </bk>
    <bk>
      <rc t="2" v="754"/>
    </bk>
    <bk>
      <rc t="2" v="755"/>
    </bk>
    <bk>
      <rc t="2" v="756"/>
    </bk>
    <bk>
      <rc t="2" v="757"/>
    </bk>
    <bk>
      <rc t="2" v="758"/>
    </bk>
    <bk>
      <rc t="2" v="759"/>
    </bk>
    <bk>
      <rc t="2" v="760"/>
    </bk>
    <bk>
      <rc t="2" v="761"/>
    </bk>
    <bk>
      <rc t="2" v="762"/>
    </bk>
    <bk>
      <rc t="2" v="763"/>
    </bk>
    <bk>
      <rc t="2" v="764"/>
    </bk>
    <bk>
      <rc t="2" v="765"/>
    </bk>
    <bk>
      <rc t="2" v="766"/>
    </bk>
    <bk>
      <rc t="2" v="767"/>
    </bk>
    <bk>
      <rc t="2" v="768"/>
    </bk>
    <bk>
      <rc t="2" v="769"/>
    </bk>
    <bk>
      <rc t="2" v="770"/>
    </bk>
    <bk>
      <rc t="2" v="771"/>
    </bk>
    <bk>
      <rc t="2" v="772"/>
    </bk>
    <bk>
      <rc t="2" v="773"/>
    </bk>
    <bk>
      <rc t="2" v="774"/>
    </bk>
    <bk>
      <rc t="2" v="775"/>
    </bk>
    <bk>
      <rc t="2" v="776"/>
    </bk>
    <bk>
      <rc t="2" v="777"/>
    </bk>
    <bk>
      <rc t="2" v="778"/>
    </bk>
    <bk>
      <rc t="2" v="779"/>
    </bk>
    <bk>
      <rc t="2" v="780"/>
    </bk>
    <bk>
      <rc t="2" v="781"/>
    </bk>
    <bk>
      <rc t="2" v="782"/>
    </bk>
    <bk>
      <rc t="2" v="783"/>
    </bk>
    <bk>
      <rc t="2" v="784"/>
    </bk>
    <bk>
      <rc t="2" v="785"/>
    </bk>
    <bk>
      <rc t="2" v="786"/>
    </bk>
    <bk>
      <rc t="2" v="787"/>
    </bk>
    <bk>
      <rc t="2" v="788"/>
    </bk>
    <bk>
      <rc t="2" v="789"/>
    </bk>
    <bk>
      <rc t="2" v="790"/>
    </bk>
    <bk>
      <rc t="2" v="791"/>
    </bk>
    <bk>
      <rc t="2" v="792"/>
    </bk>
    <bk>
      <rc t="2" v="793"/>
    </bk>
    <bk>
      <rc t="2" v="794"/>
    </bk>
    <bk>
      <rc t="2" v="795"/>
    </bk>
    <bk>
      <rc t="2" v="796"/>
    </bk>
    <bk>
      <rc t="2" v="797"/>
    </bk>
    <bk>
      <rc t="2" v="798"/>
    </bk>
    <bk>
      <rc t="2" v="799"/>
    </bk>
    <bk>
      <rc t="2" v="800"/>
    </bk>
    <bk>
      <rc t="2" v="801"/>
    </bk>
    <bk>
      <rc t="2" v="802"/>
    </bk>
    <bk>
      <rc t="2" v="803"/>
    </bk>
    <bk>
      <rc t="2" v="804"/>
    </bk>
    <bk>
      <rc t="2" v="805"/>
    </bk>
    <bk>
      <rc t="2" v="806"/>
    </bk>
    <bk>
      <rc t="2" v="807"/>
    </bk>
    <bk>
      <rc t="2" v="808"/>
    </bk>
    <bk>
      <rc t="2" v="809"/>
    </bk>
    <bk>
      <rc t="2" v="810"/>
    </bk>
    <bk>
      <rc t="2" v="811"/>
    </bk>
    <bk>
      <rc t="2" v="812"/>
    </bk>
    <bk>
      <rc t="2" v="813"/>
    </bk>
    <bk>
      <rc t="2" v="814"/>
    </bk>
    <bk>
      <rc t="2" v="815"/>
    </bk>
    <bk>
      <rc t="2" v="816"/>
    </bk>
    <bk>
      <rc t="2" v="817"/>
    </bk>
    <bk>
      <rc t="2" v="818"/>
    </bk>
    <bk>
      <rc t="2" v="819"/>
    </bk>
    <bk>
      <rc t="2" v="820"/>
    </bk>
    <bk>
      <rc t="2" v="821"/>
    </bk>
    <bk>
      <rc t="2" v="822"/>
    </bk>
    <bk>
      <rc t="2" v="823"/>
    </bk>
    <bk>
      <rc t="2" v="824"/>
    </bk>
    <bk>
      <rc t="2" v="825"/>
    </bk>
    <bk>
      <rc t="2" v="826"/>
    </bk>
    <bk>
      <rc t="2" v="827"/>
    </bk>
    <bk>
      <rc t="2" v="828"/>
    </bk>
    <bk>
      <rc t="2" v="829"/>
    </bk>
    <bk>
      <rc t="2" v="830"/>
    </bk>
    <bk>
      <rc t="2" v="831"/>
    </bk>
    <bk>
      <rc t="2" v="832"/>
    </bk>
    <bk>
      <rc t="2" v="833"/>
    </bk>
    <bk>
      <rc t="2" v="834"/>
    </bk>
    <bk>
      <rc t="2" v="835"/>
    </bk>
    <bk>
      <rc t="2" v="836"/>
    </bk>
    <bk>
      <rc t="2" v="837"/>
    </bk>
    <bk>
      <rc t="2" v="838"/>
    </bk>
    <bk>
      <rc t="2" v="839"/>
    </bk>
    <bk>
      <rc t="2" v="840"/>
    </bk>
    <bk>
      <rc t="2" v="841"/>
    </bk>
    <bk>
      <rc t="2" v="842"/>
    </bk>
    <bk>
      <rc t="2" v="843"/>
    </bk>
    <bk>
      <rc t="2" v="844"/>
    </bk>
    <bk>
      <rc t="2" v="845"/>
    </bk>
    <bk>
      <rc t="2" v="846"/>
    </bk>
    <bk>
      <rc t="2" v="847"/>
    </bk>
    <bk>
      <rc t="2" v="848"/>
    </bk>
    <bk>
      <rc t="2" v="849"/>
    </bk>
    <bk>
      <rc t="2" v="850"/>
    </bk>
    <bk>
      <rc t="2" v="851"/>
    </bk>
    <bk>
      <rc t="2" v="852"/>
    </bk>
    <bk>
      <rc t="2" v="853"/>
    </bk>
    <bk>
      <rc t="2" v="854"/>
    </bk>
    <bk>
      <rc t="2" v="855"/>
    </bk>
    <bk>
      <rc t="2" v="856"/>
    </bk>
    <bk>
      <rc t="2" v="857"/>
    </bk>
    <bk>
      <rc t="2" v="858"/>
    </bk>
    <bk>
      <rc t="2" v="859"/>
    </bk>
    <bk>
      <rc t="2" v="860"/>
    </bk>
    <bk>
      <rc t="2" v="861"/>
    </bk>
    <bk>
      <rc t="2" v="862"/>
    </bk>
    <bk>
      <rc t="2" v="863"/>
    </bk>
    <bk>
      <rc t="2" v="864"/>
    </bk>
    <bk>
      <rc t="2" v="865"/>
    </bk>
    <bk>
      <rc t="2" v="866"/>
    </bk>
    <bk>
      <rc t="2" v="867"/>
    </bk>
    <bk>
      <rc t="2" v="868"/>
    </bk>
    <bk>
      <rc t="2" v="869"/>
    </bk>
    <bk>
      <rc t="2" v="870"/>
    </bk>
    <bk>
      <rc t="2" v="871"/>
    </bk>
    <bk>
      <rc t="2" v="872"/>
    </bk>
    <bk>
      <rc t="2" v="873"/>
    </bk>
    <bk>
      <rc t="2" v="874"/>
    </bk>
    <bk>
      <rc t="2" v="875"/>
    </bk>
    <bk>
      <rc t="2" v="876"/>
    </bk>
    <bk>
      <rc t="2" v="877"/>
    </bk>
    <bk>
      <rc t="2" v="878"/>
    </bk>
    <bk>
      <rc t="2" v="879"/>
    </bk>
    <bk>
      <rc t="2" v="880"/>
    </bk>
    <bk>
      <rc t="2" v="881"/>
    </bk>
    <bk>
      <rc t="2" v="882"/>
    </bk>
    <bk>
      <rc t="2" v="883"/>
    </bk>
    <bk>
      <rc t="2" v="884"/>
    </bk>
    <bk>
      <rc t="2" v="885"/>
    </bk>
    <bk>
      <rc t="2" v="886"/>
    </bk>
    <bk>
      <rc t="2" v="887"/>
    </bk>
    <bk>
      <rc t="2" v="888"/>
    </bk>
    <bk>
      <rc t="2" v="889"/>
    </bk>
    <bk>
      <rc t="2" v="890"/>
    </bk>
    <bk>
      <rc t="2" v="891"/>
    </bk>
    <bk>
      <rc t="2" v="892"/>
    </bk>
    <bk>
      <rc t="2" v="893"/>
    </bk>
    <bk>
      <rc t="2" v="894"/>
    </bk>
    <bk>
      <rc t="2" v="895"/>
    </bk>
    <bk>
      <rc t="2" v="896"/>
    </bk>
    <bk>
      <rc t="2" v="897"/>
    </bk>
    <bk>
      <rc t="2" v="898"/>
    </bk>
    <bk>
      <rc t="2" v="899"/>
    </bk>
    <bk>
      <rc t="2" v="900"/>
    </bk>
    <bk>
      <rc t="2" v="901"/>
    </bk>
    <bk>
      <rc t="2" v="902"/>
    </bk>
    <bk>
      <rc t="2" v="903"/>
    </bk>
    <bk>
      <rc t="2" v="904"/>
    </bk>
    <bk>
      <rc t="2" v="905"/>
    </bk>
    <bk>
      <rc t="2" v="906"/>
    </bk>
    <bk>
      <rc t="2" v="907"/>
    </bk>
    <bk>
      <rc t="2" v="908"/>
    </bk>
    <bk>
      <rc t="2" v="909"/>
    </bk>
    <bk>
      <rc t="2" v="910"/>
    </bk>
    <bk>
      <rc t="2" v="911"/>
    </bk>
    <bk>
      <rc t="2" v="912"/>
    </bk>
    <bk>
      <rc t="2" v="913"/>
    </bk>
    <bk>
      <rc t="2" v="914"/>
    </bk>
    <bk>
      <rc t="2" v="915"/>
    </bk>
    <bk>
      <rc t="2" v="916"/>
    </bk>
    <bk>
      <rc t="2" v="917"/>
    </bk>
    <bk>
      <rc t="2" v="918"/>
    </bk>
    <bk>
      <rc t="2" v="919"/>
    </bk>
    <bk>
      <rc t="2" v="920"/>
    </bk>
    <bk>
      <rc t="2" v="921"/>
    </bk>
    <bk>
      <rc t="2" v="922"/>
    </bk>
    <bk>
      <rc t="2" v="923"/>
    </bk>
    <bk>
      <rc t="2" v="924"/>
    </bk>
    <bk>
      <rc t="2" v="925"/>
    </bk>
    <bk>
      <rc t="2" v="926"/>
    </bk>
    <bk>
      <rc t="2" v="927"/>
    </bk>
    <bk>
      <rc t="2" v="928"/>
    </bk>
    <bk>
      <rc t="2" v="929"/>
    </bk>
    <bk>
      <rc t="2" v="930"/>
    </bk>
    <bk>
      <rc t="2" v="931"/>
    </bk>
    <bk>
      <rc t="2" v="932"/>
    </bk>
    <bk>
      <rc t="2" v="933"/>
    </bk>
    <bk>
      <rc t="2" v="934"/>
    </bk>
    <bk>
      <rc t="2" v="935"/>
    </bk>
    <bk>
      <rc t="2" v="936"/>
    </bk>
    <bk>
      <rc t="2" v="937"/>
    </bk>
    <bk>
      <rc t="2" v="938"/>
    </bk>
    <bk>
      <rc t="2" v="939"/>
    </bk>
    <bk>
      <rc t="2" v="940"/>
    </bk>
    <bk>
      <rc t="2" v="941"/>
    </bk>
    <bk>
      <rc t="2" v="942"/>
    </bk>
    <bk>
      <rc t="2" v="943"/>
    </bk>
    <bk>
      <rc t="2" v="944"/>
    </bk>
    <bk>
      <rc t="2" v="945"/>
    </bk>
    <bk>
      <rc t="2" v="946"/>
    </bk>
    <bk>
      <rc t="2" v="947"/>
    </bk>
    <bk>
      <rc t="2" v="948"/>
    </bk>
    <bk>
      <rc t="2" v="949"/>
    </bk>
    <bk>
      <rc t="2" v="950"/>
    </bk>
    <bk>
      <rc t="2" v="951"/>
    </bk>
    <bk>
      <rc t="2" v="952"/>
    </bk>
    <bk>
      <rc t="2" v="953"/>
    </bk>
    <bk>
      <rc t="2" v="954"/>
    </bk>
    <bk>
      <rc t="2" v="955"/>
    </bk>
    <bk>
      <rc t="2" v="956"/>
    </bk>
    <bk>
      <rc t="2" v="957"/>
    </bk>
    <bk>
      <rc t="2" v="958"/>
    </bk>
    <bk>
      <rc t="2" v="959"/>
    </bk>
    <bk>
      <rc t="2" v="960"/>
    </bk>
    <bk>
      <rc t="2" v="961"/>
    </bk>
    <bk>
      <rc t="2" v="962"/>
    </bk>
    <bk>
      <rc t="2" v="963"/>
    </bk>
    <bk>
      <rc t="2" v="964"/>
    </bk>
    <bk>
      <rc t="2" v="965"/>
    </bk>
    <bk>
      <rc t="2" v="966"/>
    </bk>
    <bk>
      <rc t="2" v="967"/>
    </bk>
    <bk>
      <rc t="2" v="968"/>
    </bk>
    <bk>
      <rc t="2" v="969"/>
    </bk>
    <bk>
      <rc t="2" v="970"/>
    </bk>
    <bk>
      <rc t="2" v="971"/>
    </bk>
    <bk>
      <rc t="2" v="972"/>
    </bk>
    <bk>
      <rc t="2" v="973"/>
    </bk>
    <bk>
      <rc t="2" v="974"/>
    </bk>
    <bk>
      <rc t="2" v="975"/>
    </bk>
    <bk>
      <rc t="2" v="976"/>
    </bk>
    <bk>
      <rc t="2" v="977"/>
    </bk>
    <bk>
      <rc t="2" v="978"/>
    </bk>
    <bk>
      <rc t="2" v="979"/>
    </bk>
    <bk>
      <rc t="2" v="980"/>
    </bk>
    <bk>
      <rc t="2" v="981"/>
    </bk>
    <bk>
      <rc t="2" v="982"/>
    </bk>
    <bk>
      <rc t="2" v="983"/>
    </bk>
    <bk>
      <rc t="2" v="984"/>
    </bk>
    <bk>
      <rc t="2" v="985"/>
    </bk>
    <bk>
      <rc t="2" v="986"/>
    </bk>
    <bk>
      <rc t="2" v="987"/>
    </bk>
    <bk>
      <rc t="2" v="988"/>
    </bk>
    <bk>
      <rc t="2" v="989"/>
    </bk>
    <bk>
      <rc t="2" v="990"/>
    </bk>
    <bk>
      <rc t="2" v="991"/>
    </bk>
    <bk>
      <rc t="2" v="992"/>
    </bk>
    <bk>
      <rc t="2" v="993"/>
    </bk>
    <bk>
      <rc t="2" v="994"/>
    </bk>
    <bk>
      <rc t="2" v="995"/>
    </bk>
    <bk>
      <rc t="2" v="996"/>
    </bk>
    <bk>
      <rc t="2" v="997"/>
    </bk>
    <bk>
      <rc t="2" v="998"/>
    </bk>
    <bk>
      <rc t="2" v="999"/>
    </bk>
    <bk>
      <rc t="2" v="1000"/>
    </bk>
    <bk>
      <rc t="2" v="1001"/>
    </bk>
    <bk>
      <rc t="2" v="1002"/>
    </bk>
    <bk>
      <rc t="2" v="1003"/>
    </bk>
    <bk>
      <rc t="2" v="1004"/>
    </bk>
    <bk>
      <rc t="2" v="1005"/>
    </bk>
    <bk>
      <rc t="2" v="1006"/>
    </bk>
    <bk>
      <rc t="2" v="1007"/>
    </bk>
    <bk>
      <rc t="2" v="1008"/>
    </bk>
    <bk>
      <rc t="2" v="1009"/>
    </bk>
    <bk>
      <rc t="2" v="1010"/>
    </bk>
    <bk>
      <rc t="2" v="1011"/>
    </bk>
    <bk>
      <rc t="2" v="1012"/>
    </bk>
    <bk>
      <rc t="2" v="1013"/>
    </bk>
    <bk>
      <rc t="2" v="1014"/>
    </bk>
    <bk>
      <rc t="2" v="1015"/>
    </bk>
    <bk>
      <rc t="2" v="1016"/>
    </bk>
    <bk>
      <rc t="2" v="1017"/>
    </bk>
    <bk>
      <rc t="2" v="1018"/>
    </bk>
    <bk>
      <rc t="2" v="1019"/>
    </bk>
    <bk>
      <rc t="2" v="1020"/>
    </bk>
    <bk>
      <rc t="2" v="1021"/>
    </bk>
    <bk>
      <rc t="2" v="1022"/>
    </bk>
    <bk>
      <rc t="2" v="1023"/>
    </bk>
    <bk>
      <rc t="2" v="1024"/>
    </bk>
    <bk>
      <rc t="2" v="1025"/>
    </bk>
    <bk>
      <rc t="2" v="1026"/>
    </bk>
    <bk>
      <rc t="2" v="1027"/>
    </bk>
    <bk>
      <rc t="2" v="1028"/>
    </bk>
    <bk>
      <rc t="2" v="1029"/>
    </bk>
    <bk>
      <rc t="2" v="1030"/>
    </bk>
    <bk>
      <rc t="2" v="1031"/>
    </bk>
    <bk>
      <rc t="2" v="1032"/>
    </bk>
    <bk>
      <rc t="2" v="1033"/>
    </bk>
    <bk>
      <rc t="2" v="1034"/>
    </bk>
    <bk>
      <rc t="2" v="1035"/>
    </bk>
    <bk>
      <rc t="2" v="1036"/>
    </bk>
    <bk>
      <rc t="2" v="1037"/>
    </bk>
    <bk>
      <rc t="2" v="1038"/>
    </bk>
    <bk>
      <rc t="2" v="1039"/>
    </bk>
    <bk>
      <rc t="2" v="1040"/>
    </bk>
    <bk>
      <rc t="2" v="1041"/>
    </bk>
    <bk>
      <rc t="2" v="1042"/>
    </bk>
    <bk>
      <rc t="2" v="1043"/>
    </bk>
    <bk>
      <rc t="2" v="1044"/>
    </bk>
    <bk>
      <rc t="2" v="1045"/>
    </bk>
    <bk>
      <rc t="2" v="1046"/>
    </bk>
    <bk>
      <rc t="2" v="1047"/>
    </bk>
    <bk>
      <rc t="2" v="1048"/>
    </bk>
    <bk>
      <rc t="2" v="1049"/>
    </bk>
    <bk>
      <rc t="2" v="1050"/>
    </bk>
    <bk>
      <rc t="2" v="1051"/>
    </bk>
    <bk>
      <rc t="2" v="1052"/>
    </bk>
    <bk>
      <rc t="2" v="1053"/>
    </bk>
    <bk>
      <rc t="2" v="1054"/>
    </bk>
    <bk>
      <rc t="2" v="1055"/>
    </bk>
    <bk>
      <rc t="2" v="1056"/>
    </bk>
    <bk>
      <rc t="2" v="1057"/>
    </bk>
    <bk>
      <rc t="2" v="1058"/>
    </bk>
    <bk>
      <rc t="2" v="1059"/>
    </bk>
    <bk>
      <rc t="2" v="1060"/>
    </bk>
    <bk>
      <rc t="2" v="1061"/>
    </bk>
    <bk>
      <rc t="2" v="1062"/>
    </bk>
    <bk>
      <rc t="2" v="1063"/>
    </bk>
    <bk>
      <rc t="2" v="1064"/>
    </bk>
    <bk>
      <rc t="2" v="1065"/>
    </bk>
    <bk>
      <rc t="2" v="1066"/>
    </bk>
    <bk>
      <rc t="2" v="1067"/>
    </bk>
    <bk>
      <rc t="2" v="1068"/>
    </bk>
    <bk>
      <rc t="2" v="1069"/>
    </bk>
    <bk>
      <rc t="2" v="1070"/>
    </bk>
    <bk>
      <rc t="2" v="1071"/>
    </bk>
    <bk>
      <rc t="2" v="1072"/>
    </bk>
    <bk>
      <rc t="2" v="1073"/>
    </bk>
    <bk>
      <rc t="2" v="1074"/>
    </bk>
    <bk>
      <rc t="2" v="1075"/>
    </bk>
    <bk>
      <rc t="2" v="1076"/>
    </bk>
    <bk>
      <rc t="2" v="1077"/>
    </bk>
    <bk>
      <rc t="2" v="1078"/>
    </bk>
    <bk>
      <rc t="2" v="1079"/>
    </bk>
    <bk>
      <rc t="2" v="1080"/>
    </bk>
    <bk>
      <rc t="2" v="1081"/>
    </bk>
    <bk>
      <rc t="2" v="1082"/>
    </bk>
    <bk>
      <rc t="2" v="1083"/>
    </bk>
    <bk>
      <rc t="2" v="1084"/>
    </bk>
    <bk>
      <rc t="2" v="1085"/>
    </bk>
    <bk>
      <rc t="2" v="1086"/>
    </bk>
    <bk>
      <rc t="2" v="1087"/>
    </bk>
    <bk>
      <rc t="2" v="1088"/>
    </bk>
    <bk>
      <rc t="2" v="1089"/>
    </bk>
    <bk>
      <rc t="2" v="1090"/>
    </bk>
    <bk>
      <rc t="2" v="1091"/>
    </bk>
    <bk>
      <rc t="2" v="1092"/>
    </bk>
    <bk>
      <rc t="2" v="1093"/>
    </bk>
    <bk>
      <rc t="2" v="1094"/>
    </bk>
    <bk>
      <rc t="2" v="1095"/>
    </bk>
    <bk>
      <rc t="2" v="1096"/>
    </bk>
    <bk>
      <rc t="2" v="1097"/>
    </bk>
    <bk>
      <rc t="2" v="1098"/>
    </bk>
    <bk>
      <rc t="2" v="1099"/>
    </bk>
    <bk>
      <rc t="2" v="1100"/>
    </bk>
    <bk>
      <rc t="2" v="1101"/>
    </bk>
    <bk>
      <rc t="2" v="1102"/>
    </bk>
    <bk>
      <rc t="2" v="1103"/>
    </bk>
    <bk>
      <rc t="2" v="1104"/>
    </bk>
    <bk>
      <rc t="2" v="1105"/>
    </bk>
    <bk>
      <rc t="2" v="1106"/>
    </bk>
    <bk>
      <rc t="2" v="1107"/>
    </bk>
    <bk>
      <rc t="2" v="1108"/>
    </bk>
    <bk>
      <rc t="2" v="1109"/>
    </bk>
    <bk>
      <rc t="2" v="1110"/>
    </bk>
    <bk>
      <rc t="2" v="1111"/>
    </bk>
    <bk>
      <rc t="2" v="1112"/>
    </bk>
    <bk>
      <rc t="2" v="1113"/>
    </bk>
    <bk>
      <rc t="2" v="1114"/>
    </bk>
    <bk>
      <rc t="2" v="1115"/>
    </bk>
    <bk>
      <rc t="2" v="1116"/>
    </bk>
    <bk>
      <rc t="2" v="1117"/>
    </bk>
    <bk>
      <rc t="2" v="1118"/>
    </bk>
    <bk>
      <rc t="2" v="1119"/>
    </bk>
    <bk>
      <rc t="2" v="1120"/>
    </bk>
    <bk>
      <rc t="2" v="1121"/>
    </bk>
    <bk>
      <rc t="2" v="1122"/>
    </bk>
    <bk>
      <rc t="2" v="1123"/>
    </bk>
    <bk>
      <rc t="2" v="1124"/>
    </bk>
    <bk>
      <rc t="2" v="1125"/>
    </bk>
    <bk>
      <rc t="2" v="1126"/>
    </bk>
    <bk>
      <rc t="2" v="1127"/>
    </bk>
    <bk>
      <rc t="2" v="1128"/>
    </bk>
    <bk>
      <rc t="2" v="1129"/>
    </bk>
    <bk>
      <rc t="2" v="1130"/>
    </bk>
    <bk>
      <rc t="2" v="1131"/>
    </bk>
    <bk>
      <rc t="2" v="1132"/>
    </bk>
    <bk>
      <rc t="2" v="1133"/>
    </bk>
    <bk>
      <rc t="2" v="1134"/>
    </bk>
    <bk>
      <rc t="2" v="1135"/>
    </bk>
    <bk>
      <rc t="2" v="1136"/>
    </bk>
    <bk>
      <rc t="2" v="1137"/>
    </bk>
    <bk>
      <rc t="2" v="1138"/>
    </bk>
    <bk>
      <rc t="2" v="1139"/>
    </bk>
    <bk>
      <rc t="2" v="1140"/>
    </bk>
    <bk>
      <rc t="2" v="1141"/>
    </bk>
    <bk>
      <rc t="2" v="1142"/>
    </bk>
    <bk>
      <rc t="2" v="1143"/>
    </bk>
    <bk>
      <rc t="2" v="1144"/>
    </bk>
    <bk>
      <rc t="2" v="1145"/>
    </bk>
    <bk>
      <rc t="2" v="1146"/>
    </bk>
    <bk>
      <rc t="2" v="1147"/>
    </bk>
    <bk>
      <rc t="2" v="1148"/>
    </bk>
    <bk>
      <rc t="2" v="1149"/>
    </bk>
    <bk>
      <rc t="2" v="1150"/>
    </bk>
    <bk>
      <rc t="2" v="1151"/>
    </bk>
    <bk>
      <rc t="2" v="1152"/>
    </bk>
    <bk>
      <rc t="2" v="1153"/>
    </bk>
    <bk>
      <rc t="2" v="1154"/>
    </bk>
    <bk>
      <rc t="2" v="1155"/>
    </bk>
    <bk>
      <rc t="2" v="1156"/>
    </bk>
    <bk>
      <rc t="2" v="1157"/>
    </bk>
    <bk>
      <rc t="2" v="1158"/>
    </bk>
    <bk>
      <rc t="2" v="1159"/>
    </bk>
    <bk>
      <rc t="2" v="1160"/>
    </bk>
    <bk>
      <rc t="2" v="1161"/>
    </bk>
    <bk>
      <rc t="2" v="1162"/>
    </bk>
    <bk>
      <rc t="2" v="1163"/>
    </bk>
    <bk>
      <rc t="2" v="1164"/>
    </bk>
    <bk>
      <rc t="2" v="1165"/>
    </bk>
    <bk>
      <rc t="2" v="1166"/>
    </bk>
    <bk>
      <rc t="2" v="1167"/>
    </bk>
    <bk>
      <rc t="2" v="1168"/>
    </bk>
    <bk>
      <rc t="2" v="1169"/>
    </bk>
    <bk>
      <rc t="2" v="1170"/>
    </bk>
    <bk>
      <rc t="2" v="1171"/>
    </bk>
    <bk>
      <rc t="2" v="1172"/>
    </bk>
    <bk>
      <rc t="2" v="1173"/>
    </bk>
    <bk>
      <rc t="2" v="1174"/>
    </bk>
    <bk>
      <rc t="2" v="1175"/>
    </bk>
  </valueMetadata>
</metadata>
</file>

<file path=xl/sharedStrings.xml><?xml version="1.0" encoding="utf-8"?>
<sst xmlns="http://schemas.openxmlformats.org/spreadsheetml/2006/main" count="863" uniqueCount="306">
  <si>
    <t>Date</t>
  </si>
  <si>
    <t>Symbol</t>
  </si>
  <si>
    <t>Company</t>
  </si>
  <si>
    <t>Healthcare</t>
  </si>
  <si>
    <t>R1</t>
  </si>
  <si>
    <t>R2</t>
  </si>
  <si>
    <t>R3</t>
  </si>
  <si>
    <t>DECISION VARIABLES</t>
  </si>
  <si>
    <t>OBJECTIVE FUNCTION</t>
  </si>
  <si>
    <t>CONSTRAINTS</t>
  </si>
  <si>
    <t>Financial Services</t>
  </si>
  <si>
    <t>monthly rate of return</t>
  </si>
  <si>
    <t>Communication services</t>
  </si>
  <si>
    <t>std deviation</t>
  </si>
  <si>
    <t>Total</t>
  </si>
  <si>
    <t xml:space="preserve"> S11</t>
  </si>
  <si>
    <t>S12</t>
  </si>
  <si>
    <t>S21</t>
  </si>
  <si>
    <t>S22</t>
  </si>
  <si>
    <t>S31</t>
  </si>
  <si>
    <t>S32</t>
  </si>
  <si>
    <t>S41</t>
  </si>
  <si>
    <t>S42</t>
  </si>
  <si>
    <t>S1</t>
  </si>
  <si>
    <t>S2</t>
  </si>
  <si>
    <t>S3</t>
  </si>
  <si>
    <t>S4</t>
  </si>
  <si>
    <t>Health Care S1</t>
  </si>
  <si>
    <t>Financial. Ser   S4</t>
  </si>
  <si>
    <t>Sector</t>
  </si>
  <si>
    <t>Table 1.b.1</t>
  </si>
  <si>
    <t>Table 1.b.2</t>
  </si>
  <si>
    <t>Table 1.b.3</t>
  </si>
  <si>
    <t>Complete all three tables</t>
  </si>
  <si>
    <t>Table 1.a.1</t>
  </si>
  <si>
    <t>Complete the following Table</t>
  </si>
  <si>
    <t>ILP model</t>
  </si>
  <si>
    <t>Code</t>
  </si>
  <si>
    <t>Monthly rate of return of Pro Medicus Limited</t>
  </si>
  <si>
    <t xml:space="preserve">Monthly rate of return of Telstra Group Limited </t>
  </si>
  <si>
    <t>(ASX:PME)</t>
  </si>
  <si>
    <t>Pro Medicus Limited</t>
  </si>
  <si>
    <t xml:space="preserve"> (ASX:TLS)</t>
  </si>
  <si>
    <t xml:space="preserve"> Telstra Group Limited</t>
  </si>
  <si>
    <t>Proportion of investment</t>
  </si>
  <si>
    <t>LP Model summary sheet</t>
  </si>
  <si>
    <t>ILP Model summary sheet</t>
  </si>
  <si>
    <t>Using the closing stock prices of 49 monthly data calculate the monthly rate of returns for 48 months commencing from 1st of January 2022 to 1st of January 2026</t>
  </si>
  <si>
    <t>S51</t>
  </si>
  <si>
    <t>S52</t>
  </si>
  <si>
    <t>(ASX:SGP)</t>
  </si>
  <si>
    <t>Real Estate</t>
  </si>
  <si>
    <t>S5</t>
  </si>
  <si>
    <t>Stockland Group</t>
  </si>
  <si>
    <t xml:space="preserve"> Monthly rate of return of Stockland Group</t>
  </si>
  <si>
    <t>R4</t>
  </si>
  <si>
    <t>Risk Category  (R1 .. R4)</t>
  </si>
  <si>
    <t>NLP Model summary sheet</t>
  </si>
  <si>
    <t>LHS</t>
  </si>
  <si>
    <t>RHS</t>
  </si>
  <si>
    <t>monthly return of 1.Pro Medicus Limited (ASX.PME) (S11)</t>
  </si>
  <si>
    <t>monthly return of Stockland Group
(ASX:SGP) (S21)</t>
  </si>
  <si>
    <t>Portfolio variance terms</t>
  </si>
  <si>
    <t>Covariance</t>
  </si>
  <si>
    <t>Investment weights</t>
  </si>
  <si>
    <t>DECISION VARIABLES /Sector</t>
  </si>
  <si>
    <t>use "X" in the appropriate box to indicate the sector category and the risk category</t>
  </si>
  <si>
    <t>NLP model</t>
  </si>
  <si>
    <t>Ave. monthly Return Rate</t>
  </si>
  <si>
    <t xml:space="preserve">Ave. Annual Return Rate </t>
  </si>
  <si>
    <t>(ASX:TLS)</t>
  </si>
  <si>
    <t xml:space="preserve">Sector code </t>
  </si>
  <si>
    <t>Sector code for chosen assets</t>
  </si>
  <si>
    <t xml:space="preserve">Std Deviation </t>
  </si>
  <si>
    <t>Risk Category  (R1 / R2 /R3/R4)</t>
  </si>
  <si>
    <t>Comm. Services         S3</t>
  </si>
  <si>
    <t xml:space="preserve">Std. Deviation </t>
  </si>
  <si>
    <t>Average monthly return</t>
  </si>
  <si>
    <t>relational operators</t>
  </si>
  <si>
    <t>Health Care Sector</t>
  </si>
  <si>
    <t>Real Estate Sector</t>
  </si>
  <si>
    <t>Communication Sector</t>
  </si>
  <si>
    <t>Finance Sector</t>
  </si>
  <si>
    <t xml:space="preserve">Stock </t>
  </si>
  <si>
    <t>Avg Monthly Return Rate</t>
  </si>
  <si>
    <t>CSL Limited</t>
  </si>
  <si>
    <t>ResMed Inc.</t>
  </si>
  <si>
    <t>Cochlear Limited</t>
  </si>
  <si>
    <t>Sonic Healthcare Limited</t>
  </si>
  <si>
    <t>Sectors</t>
  </si>
  <si>
    <t>Health Care</t>
  </si>
  <si>
    <t>Stockland</t>
  </si>
  <si>
    <t>Goodman Group</t>
  </si>
  <si>
    <t>Dexus</t>
  </si>
  <si>
    <t>Mirvac Group</t>
  </si>
  <si>
    <t>Charter Hall Group</t>
  </si>
  <si>
    <t>Telstra Group Limited</t>
  </si>
  <si>
    <t>REA Group Limited</t>
  </si>
  <si>
    <t>TUAS Limited</t>
  </si>
  <si>
    <t>Swoop Holdings Limited</t>
  </si>
  <si>
    <t>TPG Telecom Limited</t>
  </si>
  <si>
    <t xml:space="preserve">Communication </t>
  </si>
  <si>
    <t>Commonwealth Bank</t>
  </si>
  <si>
    <t>NAB</t>
  </si>
  <si>
    <t>ANZ</t>
  </si>
  <si>
    <t>Westpack</t>
  </si>
  <si>
    <t>Macquarie Group Limited</t>
  </si>
  <si>
    <t>Ampol Limited</t>
  </si>
  <si>
    <t>Santos Limited</t>
  </si>
  <si>
    <t>Beach Energy Limited</t>
  </si>
  <si>
    <t>Origin Energy</t>
  </si>
  <si>
    <t>Woodside Energy Group</t>
  </si>
  <si>
    <t>Finance</t>
  </si>
  <si>
    <t>Oil</t>
  </si>
  <si>
    <t>monthly return of Goodman group (ASX.GMG) (S22)</t>
  </si>
  <si>
    <t>monthly return of Telstra Group Limited (ASX.TLS) (S31)</t>
  </si>
  <si>
    <t>monthly return of 16. Commonwealth Bank (ASX.CBA) (S41)</t>
  </si>
  <si>
    <t>monthly return of Commonwealth Bank (ASX.CBA) (S41)</t>
  </si>
  <si>
    <t>monthly return of ANZ Group Holdings Limited (ASX.ANZ) (S42)</t>
  </si>
  <si>
    <t>monthly return of Origin Energy limited (ASX.ORG) (S51)</t>
  </si>
  <si>
    <t>monthly return of Woodside Energy Group Private Limited (ASX.WDS) (S52)</t>
  </si>
  <si>
    <t>(ASX:CBA)</t>
  </si>
  <si>
    <t>(ASX:ANZ)</t>
  </si>
  <si>
    <t xml:space="preserve"> (ASX:ORG)</t>
  </si>
  <si>
    <t xml:space="preserve"> (ASX:WDS)</t>
  </si>
  <si>
    <t>(ASX:ORG)</t>
  </si>
  <si>
    <t>(ASX:WDS)</t>
  </si>
  <si>
    <t>(ASX:GMG)</t>
  </si>
  <si>
    <t>Goodman group</t>
  </si>
  <si>
    <t>ANZ Group Holdings Limited</t>
  </si>
  <si>
    <t xml:space="preserve">Origin Energy limited </t>
  </si>
  <si>
    <t>Woodside Energy Group Private Limited</t>
  </si>
  <si>
    <t>monthly return of 2.CSL Limited (ASX.CSL) (S12)</t>
  </si>
  <si>
    <t>monthly return of 3. ResMed Inc. (ASX.RMD) (S13)</t>
  </si>
  <si>
    <t>monthly return of 4. Cochlear Limited (ASX.COH) (S14)</t>
  </si>
  <si>
    <t>monthly return of 5.Sonic Healthcare Limited (ASX.SHL) (S15)</t>
  </si>
  <si>
    <t>monthly return of 6. Stockland (ASX.SGP) (S21)</t>
  </si>
  <si>
    <t>monthly return of 7. Goodman group (ASX.GMG) (S22)</t>
  </si>
  <si>
    <t>monthly return of 8. DEXUS (ASX.DXS) (S23)</t>
  </si>
  <si>
    <t>monthly return of 9. Mirvac Group(ASX.MGR) (S24)</t>
  </si>
  <si>
    <t>monthly return of 10. Charter Hall Group (ASX.CHC) (S25)</t>
  </si>
  <si>
    <t>monthly return of 11. Telstra Group Limited (ASX.TLS) (S31)</t>
  </si>
  <si>
    <t>monthly return of 12. REA Group Ltd (ASX.REA) (S32)</t>
  </si>
  <si>
    <t>monthly return of 13. TPG Telecom Limited (ASX.TPG) (S33)</t>
  </si>
  <si>
    <t>monthly return of 14. TUAS Limited (ASX.TUA) (S34)</t>
  </si>
  <si>
    <t>monthly return of 15. Swoop Holdings Limited (ASX.SWP) (S35)</t>
  </si>
  <si>
    <t>monthly return of 17. National Australia Bank Limited (ASX.NAB) (S42)</t>
  </si>
  <si>
    <t>monthly return of 18. ANZ Group Holdings Limited (ASX.ANZ) (S43)</t>
  </si>
  <si>
    <t>monthly return 19. Westpack Banking Corp (ASX.WBC) (S44)</t>
  </si>
  <si>
    <t>monthly return of 20. Macquarie Group Limited (ASX.MQG) (S45)</t>
  </si>
  <si>
    <t>monthly return of 21. Ampol Limited (ASX.ALD) (S51)</t>
  </si>
  <si>
    <t>monthly return of 22. Santos Limited (ASX.STO) (S52)</t>
  </si>
  <si>
    <t>monthly return of 23. Beach Energy Limited (ASX.BPT) (S53)</t>
  </si>
  <si>
    <t>monthly return of 24. Origin Energy limited (ASX.ORG) (S54)</t>
  </si>
  <si>
    <t>monthly return of 25. Woodside Energy Group Private Limited (ASX.WDS) (S55)</t>
  </si>
  <si>
    <t>monthly return of Goodman group (ASX.GMG)</t>
  </si>
  <si>
    <t>monthly return of Commonwealth Bank (ASX.CBA)</t>
  </si>
  <si>
    <t>monthly return of ANZ Group Holdings Limited (ASX.ANZ)</t>
  </si>
  <si>
    <t>monthly return of Origin Energy limited (ASX.ORG)</t>
  </si>
  <si>
    <t>monthly return of Woodside Energy Group Private Limited (ASX.WDS)</t>
  </si>
  <si>
    <t>X</t>
  </si>
  <si>
    <t>monthly return of 2. Cochlear (ASX.COH) 
(S12)</t>
  </si>
  <si>
    <t>monthly return of CAR Group  (ASX.CAR) (S32)</t>
  </si>
  <si>
    <t>Cochlear</t>
  </si>
  <si>
    <t>CAR Group</t>
  </si>
  <si>
    <t>(ASX:CAR)</t>
  </si>
  <si>
    <t>(ASX:COH)</t>
  </si>
  <si>
    <t xml:space="preserve">monthly return of CAR Group  </t>
  </si>
  <si>
    <t xml:space="preserve"> (ASX:CAR)</t>
  </si>
  <si>
    <t>monthly return of Cochlear</t>
  </si>
  <si>
    <t>INPUTS</t>
  </si>
  <si>
    <t>Risk category</t>
  </si>
  <si>
    <t>Average rate of return (ri)</t>
  </si>
  <si>
    <t>Stnd Deviation</t>
  </si>
  <si>
    <t xml:space="preserve">Average expected rate of return </t>
  </si>
  <si>
    <t>&lt;=</t>
  </si>
  <si>
    <t>&gt;=</t>
  </si>
  <si>
    <t>Maxmise the expected rate of return(%)</t>
  </si>
  <si>
    <t>From  0 to 1</t>
  </si>
  <si>
    <t>Total allocation</t>
  </si>
  <si>
    <t>Investment in the highest-risk assets (R4) shouldn't exceed 10% of the portfolio.</t>
  </si>
  <si>
    <t>=</t>
  </si>
  <si>
    <t>Total investment in the moderate-high risk group (R3), used as the comparison value for constraint 3 above.</t>
  </si>
  <si>
    <t>The lowest-risk assets (R1) should receive the highest allocation of investments compared to the moderate-high risk group (R3). Total investment in R1 must be greater than or equal to total investment in R3.</t>
  </si>
  <si>
    <t>Total investment in the low-moderate risk group (R2), used as the comparison value for constraint 2 above.</t>
  </si>
  <si>
    <t>2a</t>
  </si>
  <si>
    <t>3a</t>
  </si>
  <si>
    <t>The lowest-risk assets (R1) should receive the highest allocation of investments compared to the low-moderate risk group (R2). Total investment in R1 must be greater than or equal to total investment in R2.</t>
  </si>
  <si>
    <t>The lowest-risk assets (R1) should receive the highest allocation of investments compared to the highest-risk group (R4). Total investment in R1 must be greater than or equal to total investment in R4.</t>
  </si>
  <si>
    <t>Total investment in the highest-risk group (R4), used as the comparison value for constraint 4 above.</t>
  </si>
  <si>
    <t>To ensure diversification, the Health Care sector (S1) must have a minimum of 15% of the total portfolio invested.</t>
  </si>
  <si>
    <t>To ensure diversification, the Real Estate sector (S2) must have a minimum of 15% of the total portfolio invested.</t>
  </si>
  <si>
    <t>To ensure diversification, the Communication Services sector (S3) must have a minimum of 15% of the total portfolio invested.</t>
  </si>
  <si>
    <t>To ensure diversification, the Financials sector (S4) must have a minimum of 15% of the total portfolio invested.</t>
  </si>
  <si>
    <t>To ensure diversification, the Energy sector (S5) is chosen to have a higher minimum of 20% of the total portfolio invested, as it contains the second-highest returning asset in the portfolio.</t>
  </si>
  <si>
    <t>The total portfolio allocation must equal 100%. The investor intends to allocate all available funds to the stock market, with no funds left uninvested.</t>
  </si>
  <si>
    <t>The total allocation to the low-moderate risk group (R2) must be at least 20%, ensuring the portfolio maintains a solid foundation of stable, moderate-volatility investments.</t>
  </si>
  <si>
    <t>No single stock should receive more than 25% of the total portfolio. This prevents over-concentration in any individual asset and ensures genuine diversification across all investments.</t>
  </si>
  <si>
    <t>All investment proportions must be greater than or equal to zero. The portfolio does not allow short selling.</t>
  </si>
  <si>
    <t>Microsoft Excel 16.0 Sensitivity Report</t>
  </si>
  <si>
    <t xml:space="preserve">Worksheet: [MIS775 Assessment Task 1-Excel Template.xlsx]2.a. LP Modelling </t>
  </si>
  <si>
    <t>Report Created: 29/03/2026 8:07:56 PM</t>
  </si>
  <si>
    <t>Variable Cells</t>
  </si>
  <si>
    <t>Cell</t>
  </si>
  <si>
    <t>Name</t>
  </si>
  <si>
    <t>Final</t>
  </si>
  <si>
    <t>Value</t>
  </si>
  <si>
    <t>Reduced</t>
  </si>
  <si>
    <t>Cost</t>
  </si>
  <si>
    <t>Objective</t>
  </si>
  <si>
    <t>Coefficient</t>
  </si>
  <si>
    <t>Allowable</t>
  </si>
  <si>
    <t>Increase</t>
  </si>
  <si>
    <t>Decrease</t>
  </si>
  <si>
    <t>Constraints</t>
  </si>
  <si>
    <t>Shadow</t>
  </si>
  <si>
    <t>Price</t>
  </si>
  <si>
    <t>Constraint</t>
  </si>
  <si>
    <t>R.H. Side</t>
  </si>
  <si>
    <t>$D$9</t>
  </si>
  <si>
    <t>Proportion of investment  S11</t>
  </si>
  <si>
    <t>$E$9</t>
  </si>
  <si>
    <t>Proportion of investment S12</t>
  </si>
  <si>
    <t>$F$9</t>
  </si>
  <si>
    <t>Proportion of investment S21</t>
  </si>
  <si>
    <t>$G$9</t>
  </si>
  <si>
    <t>Proportion of investment S22</t>
  </si>
  <si>
    <t>$H$9</t>
  </si>
  <si>
    <t>Proportion of investment S31</t>
  </si>
  <si>
    <t>$I$9</t>
  </si>
  <si>
    <t>Proportion of investment S32</t>
  </si>
  <si>
    <t>$J$9</t>
  </si>
  <si>
    <t>Proportion of investment S41</t>
  </si>
  <si>
    <t>$K$9</t>
  </si>
  <si>
    <t>Proportion of investment S42</t>
  </si>
  <si>
    <t>$L$9</t>
  </si>
  <si>
    <t>Proportion of investment S51</t>
  </si>
  <si>
    <t>$M$9</t>
  </si>
  <si>
    <t>Proportion of investment S52</t>
  </si>
  <si>
    <t>$N$18</t>
  </si>
  <si>
    <t>Investment in the highest-risk assets (R4) shouldn't exceed 10% of the portfolio. LHS</t>
  </si>
  <si>
    <t>$N$19</t>
  </si>
  <si>
    <t>The lowest-risk assets (R1) should receive the highest allocation of investments compared to the low-moderate risk group (R2). Total investment in R1 must be greater than or equal to total investment in R2. LHS</t>
  </si>
  <si>
    <t>$N$20</t>
  </si>
  <si>
    <t>Total investment in the low-moderate risk group (R2), used as the comparison value for constraint 2 above. LHS</t>
  </si>
  <si>
    <t>$N$21</t>
  </si>
  <si>
    <t>The lowest-risk assets (R1) should receive the highest allocation of investments compared to the moderate-high risk group (R3). Total investment in R1 must be greater than or equal to total investment in R3. LHS</t>
  </si>
  <si>
    <t>$N$22</t>
  </si>
  <si>
    <t>Total investment in the moderate-high risk group (R3), used as the comparison value for constraint 3 above. LHS</t>
  </si>
  <si>
    <t>$N$23</t>
  </si>
  <si>
    <t>The lowest-risk assets (R1) should receive the highest allocation of investments compared to the highest-risk group (R4). Total investment in R1 must be greater than or equal to total investment in R4. LHS</t>
  </si>
  <si>
    <t>$N$24</t>
  </si>
  <si>
    <t>Total investment in the highest-risk group (R4), used as the comparison value for constraint 4 above. LHS</t>
  </si>
  <si>
    <t>$N$25</t>
  </si>
  <si>
    <t>To ensure diversification, the Health Care sector (S1) must have a minimum of 15% of the total portfolio invested. LHS</t>
  </si>
  <si>
    <t>$N$26</t>
  </si>
  <si>
    <t>To ensure diversification, the Real Estate sector (S2) must have a minimum of 15% of the total portfolio invested. LHS</t>
  </si>
  <si>
    <t>$N$27</t>
  </si>
  <si>
    <t>To ensure diversification, the Communication Services sector (S3) must have a minimum of 15% of the total portfolio invested. LHS</t>
  </si>
  <si>
    <t>$N$28</t>
  </si>
  <si>
    <t>To ensure diversification, the Financials sector (S4) must have a minimum of 15% of the total portfolio invested. LHS</t>
  </si>
  <si>
    <t>$N$29</t>
  </si>
  <si>
    <t>To ensure diversification, the Energy sector (S5) is chosen to have a higher minimum of 20% of the total portfolio invested, as it contains the second-highest returning asset in the portfolio. LHS</t>
  </si>
  <si>
    <t>$N$30</t>
  </si>
  <si>
    <t>The total portfolio allocation must equal 100%. The investor intends to allocate all available funds to the stock market, with no funds left uninvested. LHS</t>
  </si>
  <si>
    <t>$N$31</t>
  </si>
  <si>
    <t>The total allocation to the low-moderate risk group (R2) must be at least 20%, ensuring the portfolio maintains a solid foundation of stable, moderate-volatility investments. LHS</t>
  </si>
  <si>
    <t>$N$33</t>
  </si>
  <si>
    <t>All investment proportions must be greater than or equal to zero. The portfolio does not allow short selling. LHS</t>
  </si>
  <si>
    <t>A balanced portfolio of exactly 7 assets to be chosen out of the 10 available stocks. This ensures sufficient diversification while excluding the 3 least attractive assets.</t>
  </si>
  <si>
    <t>All five investment sectors must be included. At least one stock from the Health Care sector (S1) must be selected. S1 contains PME and COH.</t>
  </si>
  <si>
    <t>All five investment sectors must be included. At least one stock from the Real Estate sector (S2) must be selected. S2 contains SGP and GMG.</t>
  </si>
  <si>
    <t>All five investment sectors must be included. At least one stock from the Communication Services sector (S3) must be selected. S3 contains TLS and CAR.</t>
  </si>
  <si>
    <t>All five investment sectors must be included. At least one stock from the Financials sector (S4) must be selected. S4 contains CBA and ANZ.</t>
  </si>
  <si>
    <t>All five investment sectors must be included. At least one stock from the Energy sector (S5) must be selected. S5 contains ORG and WDS.</t>
  </si>
  <si>
    <t>At most one of the assets can be in the riskiest group (R4). The total number of R4 assets selected must not exceed 1. R4 contains PME (std dev 11.24%) and GMG (std dev 8.55%). This limits exposure to the most volatile stocks.</t>
  </si>
  <si>
    <t>At least two assets must be in the least-risky group (R1). R1 contains TLS (std dev 3.11%) and ANZ (std dev 5.20%). Since R1 has exactly two stocks, this constraint requires both to be selected, ensuring a strong defensive foundation.</t>
  </si>
  <si>
    <t>An asset from R4 can be selected only if at least one asset from R3 is also selected. The number of R3 assets selected must be greater than or equal to the number of R4 assets selected. This ensures higher-risk investments are only included when moderate-high risk assets are also present. R3 count shown here.</t>
  </si>
  <si>
    <t>Invest? (1=yes, 0=no)</t>
  </si>
  <si>
    <t>PME</t>
  </si>
  <si>
    <t>COH</t>
  </si>
  <si>
    <t>SGP</t>
  </si>
  <si>
    <t>GMG</t>
  </si>
  <si>
    <t>TLS</t>
  </si>
  <si>
    <t>CAR</t>
  </si>
  <si>
    <t>CBA</t>
  </si>
  <si>
    <t>ORG</t>
  </si>
  <si>
    <t>WDS</t>
  </si>
  <si>
    <t>LP Model</t>
  </si>
  <si>
    <t>At least one asset from the moderate-risk group (R2) must be selected. R2 contains SGP (std dev 6.76%), CBA (std dev 6.34%), and WDS (std dev 6.51%). This ensures the portfolio includes stable, moderate-volatility investments and is not composed entirely of low-risk and high-risk extremes.</t>
  </si>
  <si>
    <t>Total number of R4 assets selected, used as the comparison value for constraint 9 above. R4 contains PME and GMG.</t>
  </si>
  <si>
    <t>At least 3 assets must come from the two lowest risk groups (R1 and R2) combined. R1 contains TLS and ANZ, R2 contains SGP, CBA, and WDS. This ensures the portfolio is tilted towards stability and that the majority of selected assets have moderate or low volatility.</t>
  </si>
  <si>
    <t xml:space="preserve">Energy Sector </t>
  </si>
  <si>
    <t>Energy Sector</t>
  </si>
  <si>
    <t>Energy Sector S5</t>
  </si>
  <si>
    <t>Stock</t>
  </si>
  <si>
    <t>Mean</t>
  </si>
  <si>
    <t>Cov</t>
  </si>
  <si>
    <t>Table 4.a.1</t>
  </si>
  <si>
    <t>CALCULATED VARIABLES</t>
  </si>
  <si>
    <t>Average portfolio return</t>
  </si>
  <si>
    <t xml:space="preserve">Standard deviation of portfolio </t>
  </si>
  <si>
    <t>≥</t>
  </si>
  <si>
    <t>Covariance Matrix</t>
  </si>
  <si>
    <t>4b</t>
  </si>
  <si>
    <t>4a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</si>
</sst>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00_-;\-* #,##0.0000_-;_-* &quot;-&quot;??_-;_-@_-"/>
    <numFmt numFmtId="165" formatCode="0.0000"/>
    <numFmt numFmtId="166" formatCode="0.0000%"/>
    <numFmt numFmtId="167" formatCode="0.0%"/>
    <numFmt numFmtId="168" formatCode="0.00000"/>
  </numFmts>
  <fonts count="58"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sz val="8"/>
      <name val="Calibri"/>
      <family val="2"/>
      <scheme val="minor"/>
    </font>
    <font>
      <b/>
      <sz val="12"/>
      <name val="Calibri"/>
      <family val="2"/>
      <scheme val="minor"/>
    </font>
    <font>
      <b/>
      <sz val="11"/>
      <name val="Calibri"/>
      <family val="2"/>
      <scheme val="minor"/>
    </font>
    <font>
      <b/>
      <sz val="11"/>
      <color rgb="FF0070C0"/>
      <name val="Calibri"/>
      <family val="2"/>
      <scheme val="minor"/>
    </font>
    <font>
      <b/>
      <sz val="12"/>
      <color rgb="FF0070C0"/>
      <name val="Calibri"/>
      <family val="2"/>
      <scheme val="minor"/>
    </font>
    <font>
      <b/>
      <sz val="10"/>
      <color theme="1"/>
      <name val="Calibri"/>
      <family val="2"/>
      <scheme val="minor"/>
    </font>
    <font>
      <sz val="12"/>
      <color rgb="FFFF0000"/>
      <name val="Calibri"/>
      <family val="2"/>
      <scheme val="minor"/>
    </font>
    <font>
      <sz val="8"/>
      <color rgb="FF232A31"/>
      <name val="Arial"/>
      <family val="2"/>
    </font>
    <font>
      <b/>
      <sz val="10"/>
      <name val="Calibri"/>
      <family val="2"/>
      <scheme val="minor"/>
    </font>
    <font>
      <b/>
      <sz val="11"/>
      <color rgb="FF0033CC"/>
      <name val="Calibri"/>
      <family val="2"/>
      <scheme val="minor"/>
    </font>
    <font>
      <b/>
      <i/>
      <sz val="12"/>
      <color rgb="FF0033CC"/>
      <name val="Calibri"/>
      <family val="2"/>
      <scheme val="minor"/>
    </font>
    <font>
      <sz val="10"/>
      <color theme="1"/>
      <name val="Calibri"/>
      <family val="2"/>
      <scheme val="minor"/>
    </font>
    <font>
      <b/>
      <sz val="16"/>
      <color rgb="FF0033CC"/>
      <name val="Calibri"/>
      <family val="2"/>
      <scheme val="minor"/>
    </font>
    <font>
      <b/>
      <sz val="11"/>
      <color rgb="FF000000"/>
      <name val="Times New Roman"/>
      <family val="1"/>
    </font>
    <font>
      <b/>
      <sz val="11"/>
      <color rgb="FF7030A0"/>
      <name val="Times New Roman"/>
      <family val="1"/>
    </font>
    <font>
      <b/>
      <sz val="14"/>
      <color rgb="FF0033CC"/>
      <name val="Calibri"/>
      <family val="2"/>
      <scheme val="minor"/>
    </font>
    <font>
      <b/>
      <sz val="10"/>
      <color rgb="FF0033CC"/>
      <name val="Calibri"/>
      <family val="2"/>
      <scheme val="minor"/>
    </font>
    <font>
      <b/>
      <i/>
      <sz val="12"/>
      <color rgb="FF0033CC"/>
      <name val="Aptos"/>
      <family val="2"/>
    </font>
    <font>
      <b/>
      <sz val="12"/>
      <color rgb="FF0033CC"/>
      <name val="Calibri"/>
      <family val="2"/>
      <scheme val="minor"/>
    </font>
    <font>
      <sz val="10"/>
      <color rgb="FF373636"/>
      <name val="Calibri"/>
      <family val="2"/>
    </font>
    <font>
      <b/>
      <sz val="10"/>
      <color rgb="FFFFFFFF"/>
      <name val="Calibri"/>
      <family val="2"/>
    </font>
    <font>
      <b/>
      <sz val="11"/>
      <color rgb="FF000099"/>
      <name val="Calibri"/>
      <family val="2"/>
      <scheme val="minor"/>
    </font>
    <font>
      <b/>
      <sz val="14"/>
      <color rgb="FFFF0000"/>
      <name val="Calibri"/>
      <family val="2"/>
      <scheme val="minor"/>
    </font>
    <font>
      <sz val="11"/>
      <color theme="0"/>
      <name val="Calibri"/>
      <family val="2"/>
      <scheme val="minor"/>
    </font>
    <font>
      <sz val="16"/>
      <color theme="1"/>
      <name val="Calibri"/>
      <family val="2"/>
      <scheme val="minor"/>
    </font>
    <font>
      <sz val="18"/>
      <color theme="1"/>
      <name val="Calibri"/>
      <family val="2"/>
      <scheme val="minor"/>
    </font>
    <font>
      <sz val="18"/>
      <color theme="0"/>
      <name val="Calibri"/>
      <family val="2"/>
      <scheme val="minor"/>
    </font>
    <font>
      <sz val="20"/>
      <color theme="1"/>
      <name val="Calibri"/>
      <family val="2"/>
      <scheme val="minor"/>
    </font>
    <font>
      <sz val="24"/>
      <color theme="1"/>
      <name val="Calibri"/>
      <family val="2"/>
      <scheme val="minor"/>
    </font>
    <font>
      <sz val="24"/>
      <color theme="0"/>
      <name val="Calibri"/>
      <family val="2"/>
      <scheme val="minor"/>
    </font>
    <font>
      <b/>
      <i/>
      <sz val="12"/>
      <name val="Aptos"/>
      <family val="2"/>
    </font>
    <font>
      <b/>
      <sz val="12"/>
      <color rgb="FF000000"/>
      <name val="Times New Roman"/>
      <family val="1"/>
    </font>
    <font>
      <b/>
      <sz val="12"/>
      <color rgb="FF000000"/>
      <name val="Calibri"/>
      <family val="2"/>
      <scheme val="minor"/>
    </font>
    <font>
      <b/>
      <sz val="14"/>
      <color theme="1"/>
      <name val="Calibri"/>
      <family val="2"/>
      <scheme val="minor"/>
    </font>
    <font>
      <sz val="14"/>
      <color theme="1"/>
      <name val="Calibri"/>
      <family val="2"/>
      <scheme val="minor"/>
    </font>
    <font>
      <b/>
      <sz val="14"/>
      <color rgb="FF000000"/>
      <name val="Calibri"/>
      <family val="2"/>
      <scheme val="minor"/>
    </font>
    <font>
      <b/>
      <sz val="20"/>
      <color theme="1"/>
      <name val="Calibri"/>
      <family val="2"/>
      <scheme val="minor"/>
    </font>
    <font>
      <b/>
      <sz val="14"/>
      <name val="Times New Roman"/>
      <family val="1"/>
    </font>
    <font>
      <sz val="14"/>
      <name val="Arial"/>
      <family val="2"/>
    </font>
    <font>
      <b/>
      <sz val="14"/>
      <name val="Arial"/>
      <family val="2"/>
    </font>
    <font>
      <b/>
      <sz val="14"/>
      <color theme="1"/>
      <name val="Calibri"/>
      <family val="2"/>
    </font>
    <font>
      <b/>
      <sz val="11"/>
      <color indexed="18"/>
      <name val="Calibri"/>
      <family val="2"/>
      <scheme val="minor"/>
    </font>
    <font>
      <b/>
      <sz val="26"/>
      <color rgb="FF0033CC"/>
      <name val="Calibri"/>
      <family val="2"/>
      <scheme val="minor"/>
    </font>
    <font>
      <sz val="14"/>
      <color rgb="FFFF0000"/>
      <name val="Arial"/>
      <family val="2"/>
    </font>
    <font>
      <sz val="12"/>
      <color rgb="FF000000"/>
      <name val="Calibri"/>
      <family val="2"/>
    </font>
    <font>
      <i/>
      <sz val="11"/>
      <color theme="1"/>
      <name val="Calibri"/>
      <family val="2"/>
      <scheme val="minor"/>
    </font>
    <font>
      <i/>
      <sz val="12"/>
      <color theme="1"/>
      <name val="Tahoma"/>
      <family val="2"/>
    </font>
    <font>
      <sz val="12"/>
      <color theme="1"/>
      <name val="Tahoma"/>
      <family val="2"/>
    </font>
    <font>
      <sz val="12"/>
      <color rgb="FF373636"/>
      <name val="Calibri"/>
      <family val="2"/>
    </font>
    <font>
      <b/>
      <sz val="14"/>
      <color rgb="FF0000FF"/>
      <name val="Calibri"/>
      <family val="2"/>
      <scheme val="minor"/>
    </font>
    <font>
      <b/>
      <sz val="16"/>
      <color theme="1"/>
      <name val="Calibri"/>
      <family val="2"/>
      <scheme val="minor"/>
    </font>
    <font>
      <sz val="16"/>
      <color theme="1"/>
      <name val="Calibri"/>
      <family val="2"/>
    </font>
    <font>
      <b/>
      <sz val="18"/>
      <color rgb="FF0033CC"/>
      <name val="Calibri"/>
      <family val="2"/>
      <scheme val="minor"/>
    </font>
  </fonts>
  <fills count="31">
    <fill>
      <patternFill patternType="none"/>
    </fill>
    <fill>
      <patternFill patternType="gray125"/>
    </fill>
    <fill>
      <patternFill patternType="solid">
        <fgColor theme="9" tint="0.79998168889431442"/>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CBD7DE"/>
        <bgColor indexed="64"/>
      </patternFill>
    </fill>
    <fill>
      <patternFill patternType="solid">
        <fgColor rgb="FF007D9B"/>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1"/>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theme="2"/>
        <bgColor indexed="64"/>
      </patternFill>
    </fill>
    <fill>
      <patternFill patternType="solid">
        <fgColor theme="3"/>
        <bgColor indexed="64"/>
      </patternFill>
    </fill>
    <fill>
      <patternFill patternType="solid">
        <fgColor theme="4" tint="0.59999389629810485"/>
        <bgColor indexed="64"/>
      </patternFill>
    </fill>
    <fill>
      <patternFill patternType="solid">
        <fgColor rgb="FFFFFF00"/>
        <bgColor rgb="FFFFFF00"/>
      </patternFill>
    </fill>
    <fill>
      <patternFill patternType="solid">
        <fgColor rgb="FFBDD7EE"/>
        <bgColor rgb="FFD9E2F3"/>
      </patternFill>
    </fill>
    <fill>
      <patternFill patternType="solid">
        <fgColor theme="0" tint="-4.9989318521683403E-2"/>
        <bgColor rgb="FFBDD7EE"/>
      </patternFill>
    </fill>
    <fill>
      <patternFill patternType="solid">
        <fgColor theme="0" tint="-4.9989318521683403E-2"/>
        <bgColor rgb="FFFFFF00"/>
      </patternFill>
    </fill>
    <fill>
      <patternFill patternType="solid">
        <fgColor theme="0" tint="-4.9989318521683403E-2"/>
        <bgColor rgb="FFD9E2F3"/>
      </patternFill>
    </fill>
    <fill>
      <patternFill patternType="solid">
        <fgColor theme="9"/>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medium">
        <color indexed="64"/>
      </left>
      <right/>
      <top/>
      <bottom/>
      <diagonal/>
    </border>
    <border>
      <left/>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auto="1"/>
      </left>
      <right style="thin">
        <color auto="1"/>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cellStyleXfs>
  <cellXfs count="261">
    <xf numFmtId="0" fontId="0" fillId="0" borderId="0" xfId="0"/>
    <xf numFmtId="0" fontId="0" fillId="0" borderId="0" xfId="0" applyAlignment="1">
      <alignment horizontal="center" vertical="center"/>
    </xf>
    <xf numFmtId="0" fontId="0" fillId="0" borderId="0" xfId="0" applyAlignment="1">
      <alignment horizontal="center"/>
    </xf>
    <xf numFmtId="0" fontId="2" fillId="0" borderId="0" xfId="0" applyFont="1"/>
    <xf numFmtId="10" fontId="4" fillId="6" borderId="1" xfId="1" applyNumberFormat="1" applyFont="1" applyFill="1" applyBorder="1" applyAlignment="1">
      <alignment horizontal="center"/>
    </xf>
    <xf numFmtId="10" fontId="0" fillId="0" borderId="0" xfId="1" applyNumberFormat="1" applyFont="1" applyAlignment="1">
      <alignment horizontal="center"/>
    </xf>
    <xf numFmtId="0" fontId="0" fillId="8" borderId="0" xfId="0" applyFill="1"/>
    <xf numFmtId="10" fontId="0" fillId="4" borderId="1" xfId="1" applyNumberFormat="1" applyFont="1" applyFill="1" applyBorder="1" applyAlignment="1">
      <alignment horizontal="center"/>
    </xf>
    <xf numFmtId="0" fontId="6" fillId="7" borderId="1" xfId="0" applyFont="1" applyFill="1" applyBorder="1"/>
    <xf numFmtId="0" fontId="3" fillId="6" borderId="1" xfId="0" applyFont="1" applyFill="1" applyBorder="1" applyAlignment="1">
      <alignment vertical="center"/>
    </xf>
    <xf numFmtId="10" fontId="8" fillId="0" borderId="0" xfId="1" applyNumberFormat="1" applyFont="1" applyAlignment="1">
      <alignment horizontal="center"/>
    </xf>
    <xf numFmtId="0" fontId="12" fillId="0" borderId="0" xfId="0" applyFont="1"/>
    <xf numFmtId="10" fontId="0" fillId="7" borderId="0" xfId="1" applyNumberFormat="1" applyFont="1" applyFill="1" applyAlignment="1">
      <alignment horizontal="center"/>
    </xf>
    <xf numFmtId="0" fontId="3" fillId="6" borderId="1" xfId="0" applyFont="1" applyFill="1" applyBorder="1" applyAlignment="1">
      <alignment horizontal="center" vertical="center"/>
    </xf>
    <xf numFmtId="0" fontId="3" fillId="6" borderId="1" xfId="0" applyFont="1" applyFill="1" applyBorder="1" applyAlignment="1">
      <alignment horizontal="center" vertical="center" wrapText="1"/>
    </xf>
    <xf numFmtId="10" fontId="0" fillId="10" borderId="0" xfId="1" applyNumberFormat="1" applyFont="1" applyFill="1" applyBorder="1" applyAlignment="1">
      <alignment horizontal="center"/>
    </xf>
    <xf numFmtId="10" fontId="8" fillId="10" borderId="0" xfId="1" applyNumberFormat="1" applyFont="1" applyFill="1" applyAlignment="1">
      <alignment horizontal="center"/>
    </xf>
    <xf numFmtId="0" fontId="3" fillId="6" borderId="1" xfId="0" applyFont="1" applyFill="1" applyBorder="1" applyAlignment="1">
      <alignment horizontal="center" wrapText="1"/>
    </xf>
    <xf numFmtId="0" fontId="0" fillId="0" borderId="1" xfId="0" applyBorder="1"/>
    <xf numFmtId="10" fontId="14" fillId="10" borderId="0" xfId="1" applyNumberFormat="1" applyFont="1" applyFill="1" applyBorder="1" applyAlignment="1">
      <alignment horizontal="center"/>
    </xf>
    <xf numFmtId="0" fontId="15" fillId="11" borderId="3" xfId="0" applyFont="1" applyFill="1" applyBorder="1"/>
    <xf numFmtId="0" fontId="17" fillId="0" borderId="0" xfId="0" applyFont="1"/>
    <xf numFmtId="0" fontId="16" fillId="0" borderId="5" xfId="0" applyFont="1" applyBorder="1" applyAlignment="1">
      <alignment horizontal="left" vertical="center" wrapText="1"/>
    </xf>
    <xf numFmtId="0" fontId="9" fillId="6" borderId="6" xfId="0" applyFont="1" applyFill="1" applyBorder="1" applyAlignment="1">
      <alignment horizontal="center"/>
    </xf>
    <xf numFmtId="0" fontId="9" fillId="6" borderId="2" xfId="0" applyFont="1" applyFill="1" applyBorder="1" applyAlignment="1">
      <alignment horizontal="center"/>
    </xf>
    <xf numFmtId="10" fontId="0" fillId="9" borderId="6" xfId="1" applyNumberFormat="1" applyFont="1" applyFill="1" applyBorder="1" applyAlignment="1">
      <alignment horizontal="center" vertical="center"/>
    </xf>
    <xf numFmtId="10" fontId="0" fillId="9" borderId="2" xfId="1" applyNumberFormat="1" applyFont="1" applyFill="1" applyBorder="1" applyAlignment="1">
      <alignment horizontal="center" vertical="center"/>
    </xf>
    <xf numFmtId="10" fontId="2" fillId="3" borderId="6" xfId="0" applyNumberFormat="1" applyFont="1" applyFill="1" applyBorder="1" applyAlignment="1">
      <alignment horizontal="center" vertical="center"/>
    </xf>
    <xf numFmtId="0" fontId="9" fillId="7" borderId="6" xfId="0" applyFont="1" applyFill="1" applyBorder="1" applyAlignment="1">
      <alignment horizontal="center"/>
    </xf>
    <xf numFmtId="0" fontId="9" fillId="7" borderId="2" xfId="0" applyFont="1" applyFill="1" applyBorder="1" applyAlignment="1">
      <alignment horizontal="center"/>
    </xf>
    <xf numFmtId="0" fontId="4" fillId="7" borderId="2" xfId="0" applyFont="1" applyFill="1" applyBorder="1"/>
    <xf numFmtId="0" fontId="0" fillId="0" borderId="0" xfId="0" applyAlignment="1">
      <alignment vertical="center" wrapText="1"/>
    </xf>
    <xf numFmtId="0" fontId="18" fillId="0" borderId="9" xfId="0" applyFont="1" applyBorder="1" applyAlignment="1">
      <alignment vertical="center" wrapText="1"/>
    </xf>
    <xf numFmtId="10" fontId="4" fillId="7" borderId="1" xfId="1" applyNumberFormat="1" applyFont="1" applyFill="1" applyBorder="1" applyAlignment="1">
      <alignment horizontal="center"/>
    </xf>
    <xf numFmtId="0" fontId="20" fillId="0" borderId="0" xfId="0" applyFont="1" applyAlignment="1">
      <alignment horizontal="center" vertical="center"/>
    </xf>
    <xf numFmtId="0" fontId="11" fillId="6" borderId="1" xfId="0" applyFont="1" applyFill="1" applyBorder="1" applyAlignment="1">
      <alignment horizontal="center"/>
    </xf>
    <xf numFmtId="0" fontId="19" fillId="7" borderId="1" xfId="0" applyFont="1" applyFill="1" applyBorder="1" applyAlignment="1">
      <alignment horizontal="center" vertical="center" wrapText="1"/>
    </xf>
    <xf numFmtId="10" fontId="3" fillId="6" borderId="1" xfId="1" applyNumberFormat="1" applyFont="1" applyFill="1" applyBorder="1" applyAlignment="1">
      <alignment horizontal="center" vertical="center" wrapText="1"/>
    </xf>
    <xf numFmtId="164" fontId="3" fillId="6" borderId="1" xfId="2" applyNumberFormat="1" applyFont="1" applyFill="1" applyBorder="1" applyAlignment="1">
      <alignment horizontal="center" vertical="center" wrapText="1"/>
    </xf>
    <xf numFmtId="0" fontId="11" fillId="7" borderId="1" xfId="0" applyFont="1" applyFill="1" applyBorder="1" applyAlignment="1">
      <alignment horizontal="center"/>
    </xf>
    <xf numFmtId="0" fontId="19" fillId="11" borderId="8" xfId="0" applyFont="1" applyFill="1" applyBorder="1" applyAlignment="1">
      <alignment horizontal="center" vertical="center" wrapText="1"/>
    </xf>
    <xf numFmtId="0" fontId="19" fillId="11" borderId="9" xfId="0" applyFont="1" applyFill="1" applyBorder="1" applyAlignment="1">
      <alignment horizontal="center" vertical="center" wrapText="1"/>
    </xf>
    <xf numFmtId="0" fontId="19" fillId="0" borderId="9" xfId="0" applyFont="1" applyBorder="1" applyAlignment="1">
      <alignment horizontal="center" vertical="center" wrapText="1"/>
    </xf>
    <xf numFmtId="0" fontId="19" fillId="6" borderId="9" xfId="0" applyFont="1" applyFill="1" applyBorder="1" applyAlignment="1">
      <alignment horizontal="center" vertical="center" wrapText="1"/>
    </xf>
    <xf numFmtId="0" fontId="19" fillId="7" borderId="9" xfId="0" applyFont="1" applyFill="1" applyBorder="1" applyAlignment="1">
      <alignment horizontal="center" vertical="center" wrapText="1"/>
    </xf>
    <xf numFmtId="0" fontId="13" fillId="0" borderId="12" xfId="0" applyFont="1" applyBorder="1" applyAlignment="1">
      <alignment horizontal="center" vertical="center" wrapText="1"/>
    </xf>
    <xf numFmtId="43" fontId="10" fillId="2" borderId="13" xfId="2" applyFont="1" applyFill="1" applyBorder="1" applyAlignment="1">
      <alignment horizontal="center" vertical="center" wrapText="1"/>
    </xf>
    <xf numFmtId="0" fontId="0" fillId="5" borderId="1" xfId="0" applyFill="1" applyBorder="1" applyAlignment="1">
      <alignment horizontal="center" vertical="center"/>
    </xf>
    <xf numFmtId="10" fontId="7" fillId="0" borderId="1" xfId="1" applyNumberFormat="1" applyFont="1" applyBorder="1" applyAlignment="1">
      <alignment horizontal="center" wrapText="1"/>
    </xf>
    <xf numFmtId="0" fontId="2" fillId="8" borderId="1" xfId="0" applyFont="1" applyFill="1" applyBorder="1"/>
    <xf numFmtId="0" fontId="2" fillId="0" borderId="1" xfId="0" applyFont="1" applyBorder="1"/>
    <xf numFmtId="0" fontId="0" fillId="5" borderId="0" xfId="0" applyFill="1"/>
    <xf numFmtId="10" fontId="2" fillId="0" borderId="1" xfId="1" applyNumberFormat="1" applyFont="1" applyBorder="1" applyAlignment="1">
      <alignment horizontal="center"/>
    </xf>
    <xf numFmtId="0" fontId="23" fillId="6" borderId="1" xfId="0" applyFont="1" applyFill="1" applyBorder="1" applyAlignment="1">
      <alignment horizontal="center"/>
    </xf>
    <xf numFmtId="0" fontId="23" fillId="7" borderId="1" xfId="0" applyFont="1" applyFill="1" applyBorder="1" applyAlignment="1">
      <alignment horizontal="center"/>
    </xf>
    <xf numFmtId="0" fontId="14" fillId="0" borderId="1" xfId="0" applyFont="1" applyBorder="1" applyAlignment="1">
      <alignment horizontal="center"/>
    </xf>
    <xf numFmtId="0" fontId="19" fillId="12" borderId="1" xfId="0" applyFont="1" applyFill="1" applyBorder="1" applyAlignment="1">
      <alignment horizontal="center" vertical="center" wrapText="1"/>
    </xf>
    <xf numFmtId="0" fontId="18"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 xfId="0" applyFont="1" applyBorder="1" applyAlignment="1">
      <alignment horizontal="center" vertical="center" wrapText="1"/>
    </xf>
    <xf numFmtId="0" fontId="6" fillId="7" borderId="0" xfId="0" applyFont="1" applyFill="1"/>
    <xf numFmtId="0" fontId="22" fillId="7" borderId="3" xfId="0" applyFont="1" applyFill="1" applyBorder="1" applyAlignment="1">
      <alignment vertical="center"/>
    </xf>
    <xf numFmtId="0" fontId="23" fillId="7" borderId="0" xfId="0" applyFont="1" applyFill="1" applyAlignment="1">
      <alignment horizontal="center" vertical="center" wrapText="1"/>
    </xf>
    <xf numFmtId="0" fontId="3" fillId="7" borderId="0" xfId="0" applyFont="1" applyFill="1" applyAlignment="1">
      <alignment horizontal="center" vertical="center"/>
    </xf>
    <xf numFmtId="0" fontId="19" fillId="7" borderId="0" xfId="0" applyFont="1" applyFill="1" applyAlignment="1">
      <alignment horizontal="center" vertical="center" wrapText="1"/>
    </xf>
    <xf numFmtId="10" fontId="4" fillId="6" borderId="0" xfId="1" applyNumberFormat="1" applyFont="1" applyFill="1" applyBorder="1" applyAlignment="1">
      <alignment horizontal="center"/>
    </xf>
    <xf numFmtId="0" fontId="11" fillId="6" borderId="0" xfId="0" applyFont="1" applyFill="1" applyAlignment="1">
      <alignment horizontal="center"/>
    </xf>
    <xf numFmtId="164" fontId="2" fillId="6" borderId="11" xfId="2" applyNumberFormat="1" applyFont="1" applyFill="1" applyBorder="1" applyAlignment="1">
      <alignment horizontal="center" vertical="center" wrapText="1"/>
    </xf>
    <xf numFmtId="164" fontId="2" fillId="6" borderId="10" xfId="2" applyNumberFormat="1" applyFont="1" applyFill="1" applyBorder="1" applyAlignment="1">
      <alignment horizontal="center" vertical="center" wrapText="1"/>
    </xf>
    <xf numFmtId="0" fontId="2" fillId="6" borderId="1" xfId="0" applyFont="1" applyFill="1" applyBorder="1" applyAlignment="1">
      <alignment vertical="center" wrapText="1"/>
    </xf>
    <xf numFmtId="0" fontId="0" fillId="7" borderId="0" xfId="0" applyFill="1"/>
    <xf numFmtId="10" fontId="0" fillId="7" borderId="0" xfId="1" applyNumberFormat="1" applyFont="1" applyFill="1" applyBorder="1" applyAlignment="1">
      <alignment horizontal="center"/>
    </xf>
    <xf numFmtId="0" fontId="1" fillId="0" borderId="0" xfId="0" applyFont="1"/>
    <xf numFmtId="165" fontId="24" fillId="13" borderId="1" xfId="0" applyNumberFormat="1" applyFont="1" applyFill="1" applyBorder="1" applyAlignment="1">
      <alignment horizontal="right" vertical="center" wrapText="1" indent="1" readingOrder="1"/>
    </xf>
    <xf numFmtId="0" fontId="25" fillId="14" borderId="1" xfId="0" applyFont="1" applyFill="1" applyBorder="1" applyAlignment="1">
      <alignment horizontal="center" vertical="center" wrapText="1" readingOrder="1"/>
    </xf>
    <xf numFmtId="10" fontId="10" fillId="9" borderId="1" xfId="0" applyNumberFormat="1" applyFont="1" applyFill="1" applyBorder="1"/>
    <xf numFmtId="0" fontId="16" fillId="0" borderId="0" xfId="0" applyFont="1"/>
    <xf numFmtId="10" fontId="10" fillId="9" borderId="1" xfId="1" applyNumberFormat="1" applyFont="1" applyFill="1" applyBorder="1" applyAlignment="1">
      <alignment horizontal="center"/>
    </xf>
    <xf numFmtId="0" fontId="2" fillId="0" borderId="0" xfId="0" applyFont="1" applyAlignment="1">
      <alignment horizontal="right" wrapText="1"/>
    </xf>
    <xf numFmtId="10" fontId="2" fillId="17" borderId="7" xfId="1" applyNumberFormat="1" applyFont="1" applyFill="1" applyBorder="1" applyAlignment="1">
      <alignment horizontal="center" vertical="center"/>
    </xf>
    <xf numFmtId="10" fontId="4" fillId="17" borderId="1" xfId="1" applyNumberFormat="1" applyFont="1" applyFill="1" applyBorder="1" applyAlignment="1">
      <alignment horizontal="center"/>
    </xf>
    <xf numFmtId="10" fontId="4" fillId="18" borderId="1" xfId="1" applyNumberFormat="1" applyFont="1" applyFill="1" applyBorder="1" applyAlignment="1">
      <alignment horizontal="center"/>
    </xf>
    <xf numFmtId="0" fontId="19" fillId="11" borderId="1" xfId="0" applyFont="1" applyFill="1" applyBorder="1" applyAlignment="1">
      <alignment horizontal="center" vertical="center" wrapText="1"/>
    </xf>
    <xf numFmtId="0" fontId="6" fillId="6" borderId="1" xfId="0" applyFont="1" applyFill="1" applyBorder="1"/>
    <xf numFmtId="0" fontId="19" fillId="6" borderId="1" xfId="0" applyFont="1" applyFill="1" applyBorder="1" applyAlignment="1">
      <alignment horizontal="center" vertical="center" wrapText="1"/>
    </xf>
    <xf numFmtId="0" fontId="27" fillId="0" borderId="0" xfId="0" applyFont="1"/>
    <xf numFmtId="0" fontId="0" fillId="19" borderId="0" xfId="0" applyFill="1"/>
    <xf numFmtId="0" fontId="28" fillId="0" borderId="0" xfId="0" applyFont="1"/>
    <xf numFmtId="0" fontId="28" fillId="12" borderId="0" xfId="0" applyFont="1" applyFill="1"/>
    <xf numFmtId="0" fontId="0" fillId="12" borderId="0" xfId="0" applyFill="1"/>
    <xf numFmtId="0" fontId="28" fillId="19" borderId="0" xfId="0" applyFont="1" applyFill="1"/>
    <xf numFmtId="0" fontId="4" fillId="0" borderId="0" xfId="0" applyFont="1" applyAlignment="1">
      <alignment horizontal="center" vertical="center"/>
    </xf>
    <xf numFmtId="0" fontId="0" fillId="0" borderId="0" xfId="0" applyAlignment="1">
      <alignment horizontal="center" vertical="center" wrapText="1"/>
    </xf>
    <xf numFmtId="10" fontId="0" fillId="0" borderId="0" xfId="0" applyNumberFormat="1"/>
    <xf numFmtId="0" fontId="0" fillId="0" borderId="18" xfId="0" applyBorder="1" applyAlignment="1">
      <alignment wrapText="1"/>
    </xf>
    <xf numFmtId="10" fontId="0" fillId="0" borderId="18" xfId="0" applyNumberFormat="1" applyBorder="1"/>
    <xf numFmtId="10" fontId="0" fillId="0" borderId="20" xfId="0" applyNumberFormat="1" applyBorder="1"/>
    <xf numFmtId="0" fontId="0" fillId="0" borderId="18" xfId="0" applyBorder="1"/>
    <xf numFmtId="0" fontId="0" fillId="0" borderId="20" xfId="0" applyBorder="1"/>
    <xf numFmtId="0" fontId="3" fillId="22" borderId="0" xfId="0" applyFont="1" applyFill="1" applyAlignment="1">
      <alignment horizontal="center" vertical="center"/>
    </xf>
    <xf numFmtId="0" fontId="3" fillId="22" borderId="18" xfId="0" applyFont="1" applyFill="1" applyBorder="1" applyAlignment="1">
      <alignment horizontal="center" vertical="center"/>
    </xf>
    <xf numFmtId="0" fontId="3" fillId="22" borderId="20" xfId="0" applyFont="1" applyFill="1" applyBorder="1" applyAlignment="1">
      <alignment horizontal="center" vertical="center"/>
    </xf>
    <xf numFmtId="0" fontId="2" fillId="22" borderId="20" xfId="0" applyFont="1" applyFill="1" applyBorder="1" applyAlignment="1">
      <alignment horizontal="center" vertical="center"/>
    </xf>
    <xf numFmtId="0" fontId="2" fillId="22" borderId="0" xfId="0" applyFont="1" applyFill="1" applyAlignment="1">
      <alignment horizontal="center" vertical="center"/>
    </xf>
    <xf numFmtId="0" fontId="2" fillId="22" borderId="18" xfId="0" applyFont="1" applyFill="1" applyBorder="1" applyAlignment="1">
      <alignment horizontal="center" vertical="center"/>
    </xf>
    <xf numFmtId="0" fontId="0" fillId="5" borderId="0" xfId="0" applyFill="1" applyAlignment="1">
      <alignment wrapText="1"/>
    </xf>
    <xf numFmtId="10" fontId="0" fillId="5" borderId="0" xfId="0" applyNumberFormat="1" applyFill="1"/>
    <xf numFmtId="0" fontId="0" fillId="5" borderId="20" xfId="0" applyFill="1" applyBorder="1"/>
    <xf numFmtId="10" fontId="0" fillId="5" borderId="20" xfId="0" applyNumberFormat="1" applyFill="1" applyBorder="1"/>
    <xf numFmtId="0" fontId="21" fillId="7" borderId="0" xfId="0" applyFont="1" applyFill="1" applyAlignment="1">
      <alignment horizontal="center" vertical="center" wrapText="1"/>
    </xf>
    <xf numFmtId="10" fontId="2" fillId="7" borderId="0" xfId="1" applyNumberFormat="1" applyFont="1" applyFill="1" applyBorder="1" applyAlignment="1">
      <alignment horizontal="center"/>
    </xf>
    <xf numFmtId="0" fontId="3" fillId="6" borderId="16" xfId="0" applyFont="1" applyFill="1" applyBorder="1" applyAlignment="1">
      <alignment vertical="center"/>
    </xf>
    <xf numFmtId="0" fontId="6" fillId="7" borderId="16" xfId="0" applyFont="1" applyFill="1" applyBorder="1"/>
    <xf numFmtId="0" fontId="6" fillId="6" borderId="16" xfId="0" applyFont="1" applyFill="1" applyBorder="1"/>
    <xf numFmtId="0" fontId="2" fillId="6" borderId="16" xfId="0" applyFont="1" applyFill="1" applyBorder="1"/>
    <xf numFmtId="10" fontId="8" fillId="7" borderId="0" xfId="1" applyNumberFormat="1" applyFont="1" applyFill="1" applyBorder="1" applyAlignment="1">
      <alignment horizontal="center"/>
    </xf>
    <xf numFmtId="0" fontId="35" fillId="7" borderId="1" xfId="0" applyFont="1" applyFill="1" applyBorder="1" applyAlignment="1">
      <alignment vertical="center"/>
    </xf>
    <xf numFmtId="0" fontId="35" fillId="6" borderId="1" xfId="0" applyFont="1" applyFill="1" applyBorder="1" applyAlignment="1">
      <alignment vertical="center"/>
    </xf>
    <xf numFmtId="0" fontId="3" fillId="0" borderId="1" xfId="0" applyFont="1" applyBorder="1" applyAlignment="1">
      <alignment horizontal="center" vertical="center" wrapText="1"/>
    </xf>
    <xf numFmtId="0" fontId="36" fillId="0" borderId="1" xfId="0" applyFont="1" applyBorder="1" applyAlignment="1">
      <alignment horizontal="center" vertical="center" wrapText="1"/>
    </xf>
    <xf numFmtId="0" fontId="37" fillId="0" borderId="1" xfId="0" applyFont="1" applyBorder="1" applyAlignment="1">
      <alignment horizontal="center" vertical="center"/>
    </xf>
    <xf numFmtId="0" fontId="3" fillId="0" borderId="1" xfId="0" applyFont="1" applyBorder="1" applyAlignment="1">
      <alignment horizontal="center"/>
    </xf>
    <xf numFmtId="0" fontId="38" fillId="0" borderId="0" xfId="3" applyFont="1"/>
    <xf numFmtId="0" fontId="39" fillId="0" borderId="0" xfId="3" applyFont="1"/>
    <xf numFmtId="166" fontId="39" fillId="18" borderId="1" xfId="4" applyNumberFormat="1" applyFont="1" applyFill="1" applyBorder="1" applyAlignment="1">
      <alignment horizontal="center"/>
    </xf>
    <xf numFmtId="10" fontId="38" fillId="5" borderId="1" xfId="4" applyNumberFormat="1" applyFont="1" applyFill="1" applyBorder="1" applyAlignment="1">
      <alignment horizontal="center" vertical="center" wrapText="1"/>
    </xf>
    <xf numFmtId="0" fontId="38" fillId="0" borderId="1" xfId="3" applyFont="1" applyBorder="1" applyAlignment="1">
      <alignment horizontal="left"/>
    </xf>
    <xf numFmtId="0" fontId="39" fillId="0" borderId="1" xfId="3" applyFont="1" applyBorder="1"/>
    <xf numFmtId="0" fontId="38" fillId="0" borderId="1" xfId="3" applyFont="1" applyBorder="1" applyAlignment="1">
      <alignment horizontal="center"/>
    </xf>
    <xf numFmtId="1" fontId="39" fillId="8" borderId="1" xfId="3" applyNumberFormat="1" applyFont="1" applyFill="1" applyBorder="1" applyAlignment="1">
      <alignment horizontal="center"/>
    </xf>
    <xf numFmtId="0" fontId="39" fillId="0" borderId="1" xfId="3" applyFont="1" applyBorder="1" applyAlignment="1">
      <alignment vertical="center" wrapText="1"/>
    </xf>
    <xf numFmtId="166" fontId="38" fillId="5" borderId="1" xfId="4" applyNumberFormat="1" applyFont="1" applyFill="1" applyBorder="1" applyAlignment="1">
      <alignment horizontal="center"/>
    </xf>
    <xf numFmtId="0" fontId="39" fillId="0" borderId="0" xfId="3" applyFont="1" applyAlignment="1">
      <alignment wrapText="1"/>
    </xf>
    <xf numFmtId="0" fontId="39" fillId="0" borderId="0" xfId="3" applyFont="1" applyAlignment="1">
      <alignment horizontal="center"/>
    </xf>
    <xf numFmtId="10" fontId="39" fillId="0" borderId="0" xfId="3" applyNumberFormat="1" applyFont="1" applyAlignment="1">
      <alignment horizontal="center"/>
    </xf>
    <xf numFmtId="0" fontId="39" fillId="0" borderId="0" xfId="3" applyFont="1" applyAlignment="1">
      <alignment vertical="center" wrapText="1"/>
    </xf>
    <xf numFmtId="0" fontId="39" fillId="0" borderId="5" xfId="3" applyFont="1" applyBorder="1"/>
    <xf numFmtId="0" fontId="40" fillId="0" borderId="1" xfId="0" applyFont="1" applyBorder="1" applyAlignment="1">
      <alignment vertical="center" wrapText="1"/>
    </xf>
    <xf numFmtId="0" fontId="39" fillId="7" borderId="0" xfId="0" applyFont="1" applyFill="1"/>
    <xf numFmtId="0" fontId="38" fillId="7" borderId="0" xfId="0" applyFont="1" applyFill="1"/>
    <xf numFmtId="0" fontId="38" fillId="7" borderId="1" xfId="0" applyFont="1" applyFill="1" applyBorder="1" applyAlignment="1">
      <alignment horizontal="center" vertical="center"/>
    </xf>
    <xf numFmtId="0" fontId="39" fillId="0" borderId="18" xfId="3" applyFont="1" applyBorder="1" applyAlignment="1">
      <alignment horizontal="center"/>
    </xf>
    <xf numFmtId="166" fontId="39" fillId="18" borderId="4" xfId="4" applyNumberFormat="1" applyFont="1" applyFill="1" applyBorder="1" applyAlignment="1">
      <alignment horizontal="center"/>
    </xf>
    <xf numFmtId="0" fontId="39" fillId="0" borderId="22" xfId="3" applyFont="1" applyBorder="1"/>
    <xf numFmtId="0" fontId="41" fillId="0" borderId="1" xfId="3" applyFont="1" applyBorder="1" applyAlignment="1">
      <alignment horizontal="left"/>
    </xf>
    <xf numFmtId="0" fontId="41" fillId="0" borderId="1" xfId="3" applyFont="1" applyBorder="1"/>
    <xf numFmtId="0" fontId="39" fillId="7" borderId="0" xfId="0" applyFont="1" applyFill="1" applyAlignment="1">
      <alignment horizontal="center"/>
    </xf>
    <xf numFmtId="0" fontId="42" fillId="7" borderId="1" xfId="0" applyFont="1" applyFill="1" applyBorder="1" applyAlignment="1">
      <alignment horizontal="center" vertical="center" wrapText="1"/>
    </xf>
    <xf numFmtId="0" fontId="39" fillId="15" borderId="1" xfId="0" applyFont="1" applyFill="1" applyBorder="1"/>
    <xf numFmtId="0" fontId="39" fillId="0" borderId="0" xfId="0" applyFont="1" applyAlignment="1">
      <alignment horizontal="center" wrapText="1"/>
    </xf>
    <xf numFmtId="10" fontId="39" fillId="7" borderId="0" xfId="1" applyNumberFormat="1" applyFont="1" applyFill="1" applyBorder="1"/>
    <xf numFmtId="10" fontId="39" fillId="7" borderId="0" xfId="0" applyNumberFormat="1" applyFont="1" applyFill="1"/>
    <xf numFmtId="0" fontId="43" fillId="0" borderId="1" xfId="0" applyFont="1" applyBorder="1" applyAlignment="1">
      <alignment horizontal="left" vertical="center" wrapText="1"/>
    </xf>
    <xf numFmtId="0" fontId="43" fillId="0" borderId="1" xfId="0" applyFont="1" applyBorder="1" applyAlignment="1">
      <alignment horizontal="center" vertical="center"/>
    </xf>
    <xf numFmtId="0" fontId="44" fillId="0" borderId="1" xfId="0" applyFont="1" applyBorder="1" applyAlignment="1">
      <alignment horizontal="center" vertical="center"/>
    </xf>
    <xf numFmtId="0" fontId="43" fillId="24" borderId="1" xfId="0" applyFont="1" applyFill="1" applyBorder="1" applyAlignment="1">
      <alignment horizontal="center" vertical="center"/>
    </xf>
    <xf numFmtId="0" fontId="45" fillId="0" borderId="1" xfId="3" applyFont="1" applyBorder="1" applyAlignment="1">
      <alignment horizontal="center" vertical="center"/>
    </xf>
    <xf numFmtId="0" fontId="46" fillId="0" borderId="1" xfId="0" applyFont="1" applyBorder="1" applyAlignment="1">
      <alignment horizontal="center"/>
    </xf>
    <xf numFmtId="0" fontId="0" fillId="0" borderId="1" xfId="0" applyBorder="1" applyAlignment="1">
      <alignment wrapText="1"/>
    </xf>
    <xf numFmtId="0" fontId="46" fillId="0" borderId="16" xfId="0" applyFont="1" applyBorder="1" applyAlignment="1">
      <alignment horizontal="center"/>
    </xf>
    <xf numFmtId="0" fontId="46" fillId="0" borderId="21" xfId="0" applyFont="1" applyBorder="1" applyAlignment="1">
      <alignment horizontal="center"/>
    </xf>
    <xf numFmtId="0" fontId="39" fillId="15" borderId="1" xfId="0" applyFont="1" applyFill="1" applyBorder="1" applyAlignment="1">
      <alignment horizontal="center"/>
    </xf>
    <xf numFmtId="166" fontId="38" fillId="5" borderId="1" xfId="4" applyNumberFormat="1" applyFont="1" applyFill="1" applyBorder="1" applyAlignment="1">
      <alignment horizontal="center" vertical="center"/>
    </xf>
    <xf numFmtId="1" fontId="43" fillId="25" borderId="1" xfId="0" applyNumberFormat="1" applyFont="1" applyFill="1" applyBorder="1" applyAlignment="1">
      <alignment horizontal="center" vertical="center"/>
    </xf>
    <xf numFmtId="1" fontId="43" fillId="26" borderId="1" xfId="0" applyNumberFormat="1" applyFont="1" applyFill="1" applyBorder="1" applyAlignment="1">
      <alignment horizontal="center" vertical="center"/>
    </xf>
    <xf numFmtId="0" fontId="39" fillId="0" borderId="0" xfId="0" applyFont="1"/>
    <xf numFmtId="0" fontId="44" fillId="27" borderId="1" xfId="0" applyFont="1" applyFill="1" applyBorder="1" applyAlignment="1">
      <alignment horizontal="center" vertical="center"/>
    </xf>
    <xf numFmtId="0" fontId="47" fillId="0" borderId="0" xfId="0" applyFont="1"/>
    <xf numFmtId="0" fontId="48" fillId="0" borderId="1" xfId="0" applyFont="1" applyBorder="1" applyAlignment="1">
      <alignment horizontal="left" vertical="center" wrapText="1"/>
    </xf>
    <xf numFmtId="1" fontId="43" fillId="28" borderId="1" xfId="0" applyNumberFormat="1" applyFont="1" applyFill="1" applyBorder="1" applyAlignment="1">
      <alignment horizontal="center" vertical="center"/>
    </xf>
    <xf numFmtId="0" fontId="44" fillId="6" borderId="1" xfId="0" applyFont="1" applyFill="1" applyBorder="1" applyAlignment="1">
      <alignment horizontal="center" vertical="center"/>
    </xf>
    <xf numFmtId="0" fontId="43" fillId="29" borderId="1" xfId="0" applyFont="1" applyFill="1" applyBorder="1" applyAlignment="1">
      <alignment horizontal="center" vertical="center"/>
    </xf>
    <xf numFmtId="0" fontId="11" fillId="7" borderId="1" xfId="0" applyFont="1" applyFill="1" applyBorder="1" applyAlignment="1">
      <alignment horizontal="center" vertical="center"/>
    </xf>
    <xf numFmtId="0" fontId="11" fillId="6" borderId="1" xfId="0" applyFont="1" applyFill="1" applyBorder="1" applyAlignment="1">
      <alignment horizontal="center" vertical="center"/>
    </xf>
    <xf numFmtId="0" fontId="0" fillId="0" borderId="24" xfId="0" applyBorder="1"/>
    <xf numFmtId="0" fontId="50" fillId="0" borderId="25" xfId="0" applyFont="1" applyBorder="1" applyAlignment="1">
      <alignment horizontal="center"/>
    </xf>
    <xf numFmtId="0" fontId="51" fillId="0" borderId="1" xfId="0" applyFont="1" applyBorder="1" applyAlignment="1">
      <alignment horizontal="center" vertical="center"/>
    </xf>
    <xf numFmtId="0" fontId="50" fillId="0" borderId="1" xfId="0" applyFont="1" applyBorder="1" applyAlignment="1">
      <alignment horizontal="center"/>
    </xf>
    <xf numFmtId="0" fontId="20" fillId="0" borderId="0" xfId="0" applyFont="1" applyAlignment="1">
      <alignment horizontal="center"/>
    </xf>
    <xf numFmtId="165" fontId="53" fillId="20" borderId="1" xfId="0" applyNumberFormat="1" applyFont="1" applyFill="1" applyBorder="1" applyAlignment="1">
      <alignment horizontal="center" vertical="center" readingOrder="1"/>
    </xf>
    <xf numFmtId="165" fontId="52" fillId="0" borderId="0" xfId="0" applyNumberFormat="1" applyFont="1"/>
    <xf numFmtId="167" fontId="4" fillId="0" borderId="0" xfId="1" applyNumberFormat="1" applyFont="1" applyFill="1" applyBorder="1" applyAlignment="1">
      <alignment horizontal="center"/>
    </xf>
    <xf numFmtId="0" fontId="4" fillId="0" borderId="0" xfId="0" applyFont="1"/>
    <xf numFmtId="0" fontId="3" fillId="0" borderId="0" xfId="0" applyFont="1" applyAlignment="1">
      <alignment horizontal="center"/>
    </xf>
    <xf numFmtId="0" fontId="44" fillId="0" borderId="0" xfId="0" applyFont="1" applyAlignment="1">
      <alignment horizontal="center" vertical="center"/>
    </xf>
    <xf numFmtId="10" fontId="49" fillId="0" borderId="0" xfId="1" applyNumberFormat="1" applyFont="1" applyFill="1" applyBorder="1" applyAlignment="1">
      <alignment horizontal="center"/>
    </xf>
    <xf numFmtId="10" fontId="6" fillId="0" borderId="0" xfId="0" applyNumberFormat="1" applyFont="1" applyAlignment="1">
      <alignment horizontal="center"/>
    </xf>
    <xf numFmtId="10" fontId="0" fillId="0" borderId="0" xfId="1" applyNumberFormat="1" applyFont="1"/>
    <xf numFmtId="0" fontId="16" fillId="0" borderId="26" xfId="0" applyFont="1" applyBorder="1" applyAlignment="1">
      <alignment horizontal="left" vertical="center" wrapText="1"/>
    </xf>
    <xf numFmtId="10" fontId="2" fillId="3" borderId="27" xfId="0" applyNumberFormat="1" applyFont="1" applyFill="1" applyBorder="1" applyAlignment="1">
      <alignment horizontal="center" vertical="center"/>
    </xf>
    <xf numFmtId="10" fontId="2" fillId="0" borderId="0" xfId="1" applyNumberFormat="1" applyFont="1" applyFill="1" applyBorder="1" applyAlignment="1">
      <alignment horizontal="center" vertical="center"/>
    </xf>
    <xf numFmtId="0" fontId="11" fillId="0" borderId="0" xfId="0" applyFont="1" applyAlignment="1">
      <alignment horizontal="center" vertical="center"/>
    </xf>
    <xf numFmtId="0" fontId="3" fillId="24" borderId="21" xfId="0" applyFont="1" applyFill="1" applyBorder="1" applyAlignment="1">
      <alignment horizontal="center"/>
    </xf>
    <xf numFmtId="10" fontId="2" fillId="15" borderId="1" xfId="1" applyNumberFormat="1" applyFont="1" applyFill="1" applyBorder="1" applyAlignment="1">
      <alignment horizontal="center" vertical="center"/>
    </xf>
    <xf numFmtId="0" fontId="2" fillId="0" borderId="1" xfId="0" applyFont="1" applyBorder="1" applyAlignment="1">
      <alignment horizontal="center"/>
    </xf>
    <xf numFmtId="0" fontId="2" fillId="0" borderId="0" xfId="0" applyFont="1" applyAlignment="1">
      <alignment horizontal="center"/>
    </xf>
    <xf numFmtId="10" fontId="6" fillId="20" borderId="23" xfId="0" applyNumberFormat="1" applyFont="1" applyFill="1" applyBorder="1" applyAlignment="1">
      <alignment horizontal="center"/>
    </xf>
    <xf numFmtId="0" fontId="54" fillId="0" borderId="0" xfId="0" applyFont="1"/>
    <xf numFmtId="0" fontId="2" fillId="0" borderId="0" xfId="0" applyFont="1" applyAlignment="1">
      <alignment horizontal="right"/>
    </xf>
    <xf numFmtId="10" fontId="55" fillId="8" borderId="1" xfId="0" applyNumberFormat="1" applyFont="1" applyFill="1" applyBorder="1" applyAlignment="1">
      <alignment horizontal="center" vertical="center"/>
    </xf>
    <xf numFmtId="0" fontId="29" fillId="0" borderId="0" xfId="0" applyFont="1"/>
    <xf numFmtId="0" fontId="38" fillId="0" borderId="0" xfId="0" applyFont="1"/>
    <xf numFmtId="10" fontId="55" fillId="30" borderId="1" xfId="1" applyNumberFormat="1" applyFont="1" applyFill="1" applyBorder="1" applyAlignment="1">
      <alignment horizontal="center" vertical="center"/>
    </xf>
    <xf numFmtId="0" fontId="26" fillId="0" borderId="0" xfId="0" applyFont="1" applyAlignment="1">
      <alignment wrapText="1"/>
    </xf>
    <xf numFmtId="10" fontId="29" fillId="8" borderId="1" xfId="1" applyNumberFormat="1" applyFont="1" applyFill="1" applyBorder="1" applyAlignment="1">
      <alignment horizontal="center" vertical="center"/>
    </xf>
    <xf numFmtId="0" fontId="56" fillId="0" borderId="0" xfId="0" applyFont="1" applyAlignment="1">
      <alignment horizontal="center" vertical="center"/>
    </xf>
    <xf numFmtId="9" fontId="29" fillId="24" borderId="1" xfId="1" applyFont="1" applyFill="1" applyBorder="1" applyAlignment="1">
      <alignment horizontal="center" vertical="center"/>
    </xf>
    <xf numFmtId="0" fontId="29" fillId="0" borderId="0" xfId="0" applyFont="1" applyAlignment="1">
      <alignment vertical="center"/>
    </xf>
    <xf numFmtId="9" fontId="29" fillId="8" borderId="1" xfId="0" applyNumberFormat="1" applyFont="1" applyFill="1" applyBorder="1" applyAlignment="1">
      <alignment horizontal="center" vertical="center"/>
    </xf>
    <xf numFmtId="0" fontId="29" fillId="0" borderId="0" xfId="0" applyFont="1" applyAlignment="1">
      <alignment horizontal="center" vertical="center"/>
    </xf>
    <xf numFmtId="0" fontId="47" fillId="16" borderId="0" xfId="0" applyFont="1" applyFill="1" applyAlignment="1">
      <alignment horizontal="center"/>
    </xf>
    <xf numFmtId="10" fontId="0" fillId="0" borderId="1" xfId="0" applyNumberFormat="1" applyBorder="1"/>
    <xf numFmtId="10" fontId="0" fillId="11" borderId="1" xfId="0" applyNumberFormat="1" applyFill="1" applyBorder="1"/>
    <xf numFmtId="168" fontId="24" fillId="13" borderId="1" xfId="0" applyNumberFormat="1" applyFont="1" applyFill="1" applyBorder="1" applyAlignment="1">
      <alignment horizontal="right" vertical="center" wrapText="1" indent="1" readingOrder="1"/>
    </xf>
    <xf numFmtId="10" fontId="4" fillId="0" borderId="0" xfId="1" applyNumberFormat="1" applyFont="1" applyAlignment="1">
      <alignment horizontal="center"/>
    </xf>
    <xf numFmtId="0" fontId="39" fillId="0" borderId="0" xfId="0" applyFont="1" applyAlignment="1">
      <alignment horizontal="center"/>
    </xf>
    <xf numFmtId="0" fontId="38" fillId="8" borderId="1" xfId="4" applyNumberFormat="1" applyFont="1" applyFill="1" applyBorder="1" applyAlignment="1">
      <alignment horizontal="center" vertical="center"/>
    </xf>
    <xf numFmtId="0" fontId="43" fillId="25" borderId="1" xfId="0" applyFont="1" applyFill="1" applyBorder="1" applyAlignment="1">
      <alignment horizontal="center" vertical="center"/>
    </xf>
    <xf numFmtId="0" fontId="38" fillId="24" borderId="1" xfId="4" applyNumberFormat="1" applyFont="1" applyFill="1" applyBorder="1" applyAlignment="1">
      <alignment horizontal="center" vertical="center"/>
    </xf>
    <xf numFmtId="0" fontId="43" fillId="26" borderId="1" xfId="0" applyFont="1" applyFill="1" applyBorder="1" applyAlignment="1">
      <alignment horizontal="center" vertical="center"/>
    </xf>
    <xf numFmtId="167" fontId="29" fillId="24" borderId="1" xfId="1" applyNumberFormat="1" applyFont="1" applyFill="1" applyBorder="1" applyAlignment="1">
      <alignment horizontal="center" vertical="center"/>
    </xf>
    <xf numFmtId="0" fontId="6" fillId="12" borderId="1" xfId="0" applyFont="1" applyFill="1" applyBorder="1" applyAlignment="1">
      <alignment horizontal="center" vertical="center"/>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xf>
    <xf numFmtId="0" fontId="3" fillId="7" borderId="1" xfId="0" applyFont="1" applyFill="1" applyBorder="1" applyAlignment="1">
      <alignment horizontal="center" vertical="center"/>
    </xf>
    <xf numFmtId="0" fontId="3" fillId="12" borderId="1" xfId="0" applyFont="1" applyFill="1" applyBorder="1" applyAlignment="1">
      <alignment horizontal="center" vertical="center"/>
    </xf>
    <xf numFmtId="0" fontId="23" fillId="7" borderId="1" xfId="0" applyFont="1" applyFill="1" applyBorder="1" applyAlignment="1">
      <alignment horizontal="center" vertical="center" wrapText="1"/>
    </xf>
    <xf numFmtId="0" fontId="6" fillId="11" borderId="1" xfId="0" applyFont="1" applyFill="1" applyBorder="1" applyAlignment="1">
      <alignment horizontal="center" vertical="center"/>
    </xf>
    <xf numFmtId="0" fontId="3" fillId="11" borderId="1" xfId="0" applyFont="1" applyFill="1" applyBorder="1" applyAlignment="1">
      <alignment horizontal="center" vertical="center"/>
    </xf>
    <xf numFmtId="0" fontId="28" fillId="0" borderId="0" xfId="0" applyFont="1" applyAlignment="1">
      <alignment horizontal="center"/>
    </xf>
    <xf numFmtId="0" fontId="21" fillId="0" borderId="1" xfId="0" applyFont="1" applyBorder="1" applyAlignment="1">
      <alignment horizontal="center" vertical="center" wrapText="1"/>
    </xf>
    <xf numFmtId="0" fontId="31" fillId="21" borderId="0" xfId="0" applyFont="1" applyFill="1" applyAlignment="1">
      <alignment horizontal="center"/>
    </xf>
    <xf numFmtId="0" fontId="32" fillId="15" borderId="0" xfId="0" applyFont="1" applyFill="1" applyAlignment="1">
      <alignment horizontal="center"/>
    </xf>
    <xf numFmtId="0" fontId="0" fillId="15" borderId="0" xfId="0" applyFill="1" applyAlignment="1">
      <alignment horizontal="center"/>
    </xf>
    <xf numFmtId="0" fontId="29" fillId="20" borderId="0" xfId="0" applyFont="1" applyFill="1" applyAlignment="1">
      <alignment horizontal="center"/>
    </xf>
    <xf numFmtId="0" fontId="30" fillId="8" borderId="0" xfId="0" applyFont="1" applyFill="1" applyAlignment="1">
      <alignment horizontal="center"/>
    </xf>
    <xf numFmtId="0" fontId="30" fillId="5" borderId="0" xfId="0" applyFont="1" applyFill="1" applyAlignment="1">
      <alignment horizontal="center"/>
    </xf>
    <xf numFmtId="0" fontId="0" fillId="5" borderId="0" xfId="0" applyFill="1" applyAlignment="1">
      <alignment horizontal="center"/>
    </xf>
    <xf numFmtId="10" fontId="14" fillId="7" borderId="1" xfId="1" applyNumberFormat="1" applyFont="1" applyFill="1" applyBorder="1" applyAlignment="1">
      <alignment horizontal="center" wrapText="1"/>
    </xf>
    <xf numFmtId="0" fontId="6" fillId="6" borderId="1" xfId="0" applyFont="1" applyFill="1" applyBorder="1" applyAlignment="1">
      <alignment horizontal="center" vertical="center"/>
    </xf>
    <xf numFmtId="0" fontId="3" fillId="6" borderId="1" xfId="0" applyFont="1" applyFill="1" applyBorder="1" applyAlignment="1">
      <alignment horizontal="center" vertical="center"/>
    </xf>
    <xf numFmtId="0" fontId="34" fillId="23" borderId="0" xfId="0" applyFont="1" applyFill="1" applyAlignment="1">
      <alignment horizontal="center" vertical="center"/>
    </xf>
    <xf numFmtId="0" fontId="33" fillId="5" borderId="0" xfId="0" applyFont="1" applyFill="1" applyAlignment="1">
      <alignment horizontal="center" vertical="center"/>
    </xf>
    <xf numFmtId="10" fontId="33" fillId="8" borderId="0" xfId="1" applyNumberFormat="1" applyFont="1" applyFill="1" applyAlignment="1">
      <alignment horizontal="center" vertical="center"/>
    </xf>
    <xf numFmtId="10" fontId="33" fillId="20" borderId="0" xfId="1" applyNumberFormat="1" applyFont="1" applyFill="1" applyAlignment="1">
      <alignment horizontal="center" vertical="center"/>
    </xf>
    <xf numFmtId="0" fontId="33" fillId="15" borderId="0" xfId="0" applyFont="1" applyFill="1" applyAlignment="1">
      <alignment horizontal="center" vertical="center"/>
    </xf>
    <xf numFmtId="0" fontId="0" fillId="15" borderId="0" xfId="0" applyFill="1" applyAlignment="1">
      <alignment horizontal="center" vertical="center"/>
    </xf>
    <xf numFmtId="0" fontId="27" fillId="0" borderId="18" xfId="0" applyFont="1" applyBorder="1" applyAlignment="1">
      <alignment horizontal="left" wrapText="1"/>
    </xf>
    <xf numFmtId="0" fontId="18" fillId="0" borderId="1" xfId="0" applyFont="1" applyBorder="1" applyAlignment="1">
      <alignment horizontal="center" vertical="center" wrapText="1"/>
    </xf>
    <xf numFmtId="0" fontId="18" fillId="12" borderId="1"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7" xfId="0" applyFont="1" applyBorder="1" applyAlignment="1">
      <alignment horizontal="center" vertical="center" wrapText="1"/>
    </xf>
    <xf numFmtId="0" fontId="0" fillId="0" borderId="0" xfId="0" applyAlignment="1">
      <alignment horizontal="center" wrapText="1"/>
    </xf>
    <xf numFmtId="0" fontId="41" fillId="0" borderId="0" xfId="3" applyFont="1" applyAlignment="1">
      <alignment horizontal="left"/>
    </xf>
    <xf numFmtId="0" fontId="3" fillId="0" borderId="0" xfId="0" applyFont="1" applyAlignment="1">
      <alignment horizontal="center"/>
    </xf>
    <xf numFmtId="0" fontId="2" fillId="0" borderId="18" xfId="0" applyFont="1" applyBorder="1" applyAlignment="1">
      <alignment horizontal="left"/>
    </xf>
    <xf numFmtId="0" fontId="26" fillId="0" borderId="0" xfId="0" applyFont="1" applyAlignment="1">
      <alignment horizontal="center" wrapText="1"/>
    </xf>
    <xf numFmtId="0" fontId="26" fillId="0" borderId="17" xfId="0" applyFont="1" applyBorder="1" applyAlignment="1">
      <alignment horizontal="center" wrapText="1"/>
    </xf>
    <xf numFmtId="0" fontId="57" fillId="16" borderId="0" xfId="0" applyFont="1" applyFill="1" applyAlignment="1">
      <alignment horizontal="center"/>
    </xf>
    <xf numFmtId="0" fontId="26" fillId="0" borderId="17" xfId="0" applyFont="1" applyBorder="1" applyAlignment="1">
      <alignment horizontal="center" vertical="center" wrapText="1"/>
    </xf>
    <xf numFmtId="0" fontId="38" fillId="0" borderId="0" xfId="0" applyFont="1" applyAlignment="1">
      <alignment horizontal="left"/>
    </xf>
  </cellXfs>
  <cellStyles count="5">
    <cellStyle name="Comma" xfId="2" builtinId="3"/>
    <cellStyle name="Normal" xfId="0" builtinId="0"/>
    <cellStyle name="Normal 2" xfId="3" xr:uid="{86AF3E39-8F10-4F33-B779-D1D338DA9C29}"/>
    <cellStyle name="Percent" xfId="1" builtinId="5"/>
    <cellStyle name="Percent 2" xfId="4" xr:uid="{94037CD9-3BBD-483B-BB0C-B61F0C669D10}"/>
  </cellStyles>
  <dxfs count="4">
    <dxf>
      <numFmt numFmtId="14" formatCode="0.00%"/>
    </dxf>
    <dxf>
      <fill>
        <patternFill patternType="none">
          <fgColor indexed="64"/>
          <bgColor indexed="65"/>
        </patternFill>
      </fill>
    </dxf>
    <dxf>
      <font>
        <b/>
        <i val="0"/>
        <strike val="0"/>
        <condense val="0"/>
        <extend val="0"/>
        <outline val="0"/>
        <shadow val="0"/>
        <u val="none"/>
        <vertAlign val="baseline"/>
        <sz val="12"/>
        <color theme="1"/>
        <name val="Calibri"/>
        <family val="2"/>
        <scheme val="minor"/>
      </font>
      <fill>
        <patternFill patternType="solid">
          <fgColor indexed="64"/>
          <bgColor theme="2"/>
        </patternFill>
      </fill>
      <alignment horizontal="center" vertical="center" textRotation="0" wrapText="0" indent="0" justifyLastLine="0" shrinkToFit="0" readingOrder="0"/>
    </dxf>
    <dxf>
      <border outline="0">
        <bottom style="thin">
          <color indexed="64"/>
        </bottom>
      </border>
    </dxf>
  </dxfs>
  <tableStyles count="0" defaultTableStyle="TableStyleMedium2" defaultPivotStyle="PivotStyleLight16"/>
  <colors>
    <mruColors>
      <color rgb="FF009999"/>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17/06/relationships/rdSupportingPropertyBagStructure" Target="richData/rdsupportingpropertybagstructur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ichStyles" Target="richData/richStyles.xml"/><Relationship Id="rId2" Type="http://schemas.openxmlformats.org/officeDocument/2006/relationships/worksheet" Target="worksheets/sheet2.xml"/><Relationship Id="rId16" Type="http://schemas.microsoft.com/office/2017/06/relationships/rdArray" Target="richData/rdarray.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19" Type="http://schemas.microsoft.com/office/2017/06/relationships/rdSupportingPropertyBag" Target="richData/rdsupporting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06/relationships/rdRichValue" Target="richData/rdrichvalue.xml"/></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13</xdr:col>
      <xdr:colOff>4762</xdr:colOff>
      <xdr:row>38</xdr:row>
      <xdr:rowOff>11906</xdr:rowOff>
    </xdr:from>
    <xdr:to>
      <xdr:col>17</xdr:col>
      <xdr:colOff>4762</xdr:colOff>
      <xdr:row>66</xdr:row>
      <xdr:rowOff>14288</xdr:rowOff>
    </xdr:to>
    <xdr:sp macro="" textlink="">
      <xdr:nvSpPr>
        <xdr:cNvPr id="3" name="TextBox 2">
          <a:extLst>
            <a:ext uri="{FF2B5EF4-FFF2-40B4-BE49-F238E27FC236}">
              <a16:creationId xmlns:a16="http://schemas.microsoft.com/office/drawing/2014/main" id="{B1D0BB10-CB49-9775-25CD-58AD008109F1}"/>
            </a:ext>
          </a:extLst>
        </xdr:cNvPr>
        <xdr:cNvSpPr txBox="1"/>
      </xdr:nvSpPr>
      <xdr:spPr>
        <a:xfrm>
          <a:off x="9612588" y="8881200"/>
          <a:ext cx="5818533" cy="53377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400" b="1"/>
            <a:t>Risk Classification Methodology</a:t>
          </a:r>
          <a:endParaRPr lang="en-IN" sz="1400"/>
        </a:p>
        <a:p>
          <a:endParaRPr lang="en-IN"/>
        </a:p>
        <a:p>
          <a:r>
            <a:rPr lang="en-IN"/>
            <a:t>The risk of each asset was measured using the standard deviation of its 48 monthly returns (January 2022 – January 2026). Standard deviation captures the volatility of an asset's returns — higher standard deviation means greater uncertainty and therefore higher risk.</a:t>
          </a:r>
        </a:p>
        <a:p>
          <a:endParaRPr lang="en-IN" b="1"/>
        </a:p>
        <a:p>
          <a:r>
            <a:rPr lang="en-IN" b="1"/>
            <a:t>To classify the 10 assets into four risk groups, the range of observed standard deviations was examined:</a:t>
          </a:r>
        </a:p>
        <a:p>
          <a:pPr marL="171450" indent="-171450">
            <a:buFont typeface="Arial" panose="020B0604020202020204" pitchFamily="34" charset="0"/>
            <a:buChar char="•"/>
          </a:pPr>
          <a:r>
            <a:rPr lang="en-IN"/>
            <a:t>Minimum: TLS at 3.11%</a:t>
          </a:r>
        </a:p>
        <a:p>
          <a:pPr marL="171450" indent="-171450">
            <a:buFont typeface="Arial" panose="020B0604020202020204" pitchFamily="34" charset="0"/>
            <a:buChar char="•"/>
          </a:pPr>
          <a:r>
            <a:rPr lang="en-IN"/>
            <a:t>Maximum: PME at 11.24%</a:t>
          </a:r>
        </a:p>
        <a:p>
          <a:pPr marL="171450" indent="-171450">
            <a:buFont typeface="Arial" panose="020B0604020202020204" pitchFamily="34" charset="0"/>
            <a:buChar char="•"/>
          </a:pPr>
          <a:r>
            <a:rPr lang="en-IN"/>
            <a:t>Range: 11.24% − 3.11% = 8.13%</a:t>
          </a:r>
        </a:p>
        <a:p>
          <a:endParaRPr lang="en-IN"/>
        </a:p>
        <a:p>
          <a:r>
            <a:rPr lang="en-IN" b="1"/>
            <a:t>The observed range (3.11% to 11.24%) was divided into four bands with boundaries at 5.5%, 7.0%, and 8.5%, ensuring a minimum of two assets per group.</a:t>
          </a:r>
        </a:p>
        <a:p>
          <a:pPr marL="171450" indent="-171450">
            <a:buFont typeface="Arial" panose="020B0604020202020204" pitchFamily="34" charset="0"/>
            <a:buChar char="•"/>
          </a:pPr>
          <a:r>
            <a:rPr lang="en-IN" b="1"/>
            <a:t>R1 (&lt; 5.5%):</a:t>
          </a:r>
          <a:r>
            <a:rPr lang="en-IN"/>
            <a:t> TLS, ANZ — stable large-cap defensive stocks</a:t>
          </a:r>
        </a:p>
        <a:p>
          <a:pPr marL="171450" indent="-171450">
            <a:buFont typeface="Arial" panose="020B0604020202020204" pitchFamily="34" charset="0"/>
            <a:buChar char="•"/>
          </a:pPr>
          <a:r>
            <a:rPr lang="en-IN" b="1"/>
            <a:t>R2 (5.5% – 7.0%):</a:t>
          </a:r>
          <a:r>
            <a:rPr lang="en-IN"/>
            <a:t> CBA, WDS, SGP — moderate volatility blue-chips</a:t>
          </a:r>
        </a:p>
        <a:p>
          <a:pPr marL="171450" indent="-171450">
            <a:buFont typeface="Arial" panose="020B0604020202020204" pitchFamily="34" charset="0"/>
            <a:buChar char="•"/>
          </a:pPr>
          <a:r>
            <a:rPr lang="en-IN" b="1"/>
            <a:t>R3 (7.0% – 8.5%):</a:t>
          </a:r>
          <a:r>
            <a:rPr lang="en-IN"/>
            <a:t> COH, CAR, ORG — moderate-high volatility growth stocks</a:t>
          </a:r>
        </a:p>
        <a:p>
          <a:pPr marL="171450" indent="-171450">
            <a:buFont typeface="Arial" panose="020B0604020202020204" pitchFamily="34" charset="0"/>
            <a:buChar char="•"/>
          </a:pPr>
          <a:r>
            <a:rPr lang="en-IN" b="1"/>
            <a:t>R4 (&gt; 8.5%):</a:t>
          </a:r>
          <a:r>
            <a:rPr lang="en-IN"/>
            <a:t> GMG, PME — high-growth stocks with highest volatility</a:t>
          </a:r>
        </a:p>
        <a:p>
          <a:endParaRPr lang="en-IN"/>
        </a:p>
        <a:p>
          <a:r>
            <a:rPr lang="en-IN" b="1"/>
            <a:t>Standard deviation is the most widely used measure of investment risk in portfolio theory (Markowitz, 1952). The boundaries were chosen based on natural gaps in the data distribution:</a:t>
          </a:r>
        </a:p>
        <a:p>
          <a:pPr marL="171450" indent="-171450">
            <a:buFont typeface="Arial" panose="020B0604020202020204" pitchFamily="34" charset="0"/>
            <a:buChar char="•"/>
          </a:pPr>
          <a:r>
            <a:rPr lang="en-IN"/>
            <a:t>R1 contains stable, defensive large-cap stocks — a major bank (ANZ) and a telecom utility (TLS)</a:t>
          </a:r>
        </a:p>
        <a:p>
          <a:pPr marL="171450" indent="-171450">
            <a:buFont typeface="Arial" panose="020B0604020202020204" pitchFamily="34" charset="0"/>
            <a:buChar char="•"/>
          </a:pPr>
          <a:r>
            <a:rPr lang="en-IN"/>
            <a:t>R2 groups three blue-chip stocks with closely clustered standard deviations between 6.34% and 6.76%</a:t>
          </a:r>
        </a:p>
        <a:p>
          <a:pPr marL="171450" indent="-171450">
            <a:buFont typeface="Arial" panose="020B0604020202020204" pitchFamily="34" charset="0"/>
            <a:buChar char="•"/>
          </a:pPr>
          <a:r>
            <a:rPr lang="en-IN"/>
            <a:t>R3 captures three moderate-high volatility stocks spanning medical devices (COH), online classifieds (CAR), and energy (ORG), all within the 7.44%–8.33% range</a:t>
          </a:r>
        </a:p>
        <a:p>
          <a:pPr marL="171450" indent="-171450">
            <a:buFont typeface="Arial" panose="020B0604020202020204" pitchFamily="34" charset="0"/>
            <a:buChar char="•"/>
          </a:pPr>
          <a:r>
            <a:rPr lang="en-IN"/>
            <a:t>R4 contains the two most volatile assets — GMG is a high-growth real estate group and PME is a fast-growing health technology company</a:t>
          </a:r>
        </a:p>
        <a:p>
          <a:pPr marL="171450" indent="-171450">
            <a:buFont typeface="Arial" panose="020B0604020202020204" pitchFamily="34" charset="0"/>
            <a:buChar char="•"/>
          </a:pPr>
          <a:r>
            <a:rPr lang="en-IN"/>
            <a:t>There is a visible gap between ANZ (5.20%) and CBA (6.34%) supporting the R1/R2 boundary, and between SGP (6.76%) and COH (7.44%) supporting the R2/R3 boundary</a:t>
          </a:r>
        </a:p>
        <a:p>
          <a:endParaRPr lang="en-IN"/>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272233</xdr:colOff>
      <xdr:row>3</xdr:row>
      <xdr:rowOff>99681</xdr:rowOff>
    </xdr:from>
    <xdr:to>
      <xdr:col>39</xdr:col>
      <xdr:colOff>292892</xdr:colOff>
      <xdr:row>33</xdr:row>
      <xdr:rowOff>836838</xdr:rowOff>
    </xdr:to>
    <xdr:sp macro="" textlink="">
      <xdr:nvSpPr>
        <xdr:cNvPr id="2" name="TextBox 1">
          <a:extLst>
            <a:ext uri="{FF2B5EF4-FFF2-40B4-BE49-F238E27FC236}">
              <a16:creationId xmlns:a16="http://schemas.microsoft.com/office/drawing/2014/main" id="{1DBBC1F6-6335-4669-A92B-B46CDD7E8C2F}"/>
            </a:ext>
          </a:extLst>
        </xdr:cNvPr>
        <xdr:cNvSpPr txBox="1"/>
      </xdr:nvSpPr>
      <xdr:spPr>
        <a:xfrm>
          <a:off x="28085233" y="980744"/>
          <a:ext cx="8128817" cy="16703439"/>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400" b="1"/>
            <a:t>NOTES — LP Model Explanation</a:t>
          </a:r>
          <a:endParaRPr lang="en-IN" sz="1400"/>
        </a:p>
        <a:p>
          <a:r>
            <a:rPr lang="en-IN" sz="1400" b="1"/>
            <a:t>1. Decision Variables</a:t>
          </a:r>
          <a:endParaRPr lang="en-IN" sz="1400"/>
        </a:p>
        <a:p>
          <a:r>
            <a:rPr lang="en-IN" sz="1400"/>
            <a:t>The decision variables (x₁ to x₁₀) represent the proportion of the total portfolio to be allocated to each of the ten selected ASX-listed stocks. Each variable takes a continuous value between 0 and 1, where 0 means no investment in that stock and 1 means the entire portfolio is invested in that stock. For example, a value of 0.15 means 15% of the total available funds will be invested in that particular stock. The sum of all ten decision variables must equal 1 (100%), ensuring the investor allocates all available funds to the stock market as specified in the investment guidelines.</a:t>
          </a:r>
        </a:p>
        <a:p>
          <a:r>
            <a:rPr lang="en-IN" sz="1400" b="1"/>
            <a:t>2. Objective Function</a:t>
          </a:r>
          <a:endParaRPr lang="en-IN" sz="1400"/>
        </a:p>
        <a:p>
          <a:r>
            <a:rPr lang="en-IN" sz="1400"/>
            <a:t>The objective function maximises the expected monthly rate of return of the portfolio. It is calculated as the weighted sum of individual stock returns, where each stock's average monthly return is multiplied by its allocated proportion and then summed across all ten stocks. </a:t>
          </a:r>
        </a:p>
        <a:p>
          <a:pPr algn="ctr"/>
          <a:endParaRPr lang="en-IN" sz="1800" b="1"/>
        </a:p>
        <a:p>
          <a:pPr algn="ctr"/>
          <a:r>
            <a:rPr lang="en-IN" sz="1800" b="1"/>
            <a:t>Mathematically: Max Z = r₁x₁ + r₂x₂ + r₃x₃ + ... + r₁₀x₁₀ </a:t>
          </a:r>
        </a:p>
        <a:p>
          <a:pPr algn="ctr"/>
          <a:endParaRPr lang="en-IN" sz="1800" b="1"/>
        </a:p>
        <a:p>
          <a:r>
            <a:rPr lang="en-IN" sz="1400"/>
            <a:t>where rᵢ is the average monthly return of stock i and xᵢ is the proportion invested in stock i. The SUMPRODUCT function in Excel performs this calculation. The model uses the Simplex LP solving method as the objective function and all constraints are linear.</a:t>
          </a:r>
        </a:p>
        <a:p>
          <a:r>
            <a:rPr lang="en-IN" sz="1400" b="1"/>
            <a:t>3. Constraints Explanation</a:t>
          </a:r>
          <a:endParaRPr lang="en-IN" sz="1400"/>
        </a:p>
        <a:p>
          <a:pPr marL="285750" indent="-285750">
            <a:buFont typeface="Arial" panose="020B0604020202020204" pitchFamily="34" charset="0"/>
            <a:buChar char="•"/>
          </a:pPr>
          <a:r>
            <a:rPr lang="en-IN" sz="1400" b="1"/>
            <a:t>Constraint 1 — R4 ≤ 10%: </a:t>
          </a:r>
          <a:r>
            <a:rPr lang="en-IN" sz="1400"/>
            <a:t>This constraint limits the total investment in the highest-risk assets (R4 category: PME and GMG) to a maximum of 10% of the portfolio. PME has a standard deviation of 11.24% and GMG has 8.55%, making them the most volatile stocks in the portfolio. Capping their combined allocation at 10% protects the investor from excessive exposure to high-volatility assets.</a:t>
          </a:r>
        </a:p>
        <a:p>
          <a:pPr marL="285750" indent="-285750">
            <a:buFont typeface="Arial" panose="020B0604020202020204" pitchFamily="34" charset="0"/>
            <a:buChar char="•"/>
          </a:pPr>
          <a:r>
            <a:rPr lang="en-IN" sz="1400" b="1"/>
            <a:t>Constraints 2, 3, 4 — R1 receives highest allocation: </a:t>
          </a:r>
          <a:r>
            <a:rPr lang="en-IN" sz="1400"/>
            <a:t>These three constraints together ensure that the total allocation to the lowest-risk group (R1: TLS and ANZ) is greater than or equal to the total allocation in each of the other three risk groups (R2, R3, and R4) individually. This reflects a conservative investment strategy where the majority of funds are directed towards the most stable assets. TLS (std dev 3.11%) and ANZ (std dev 5.20%) are defensive large-cap stocks — a major telecommunications utility and one of Australia's big four banks — providing stability to the portfolio.</a:t>
          </a:r>
        </a:p>
        <a:p>
          <a:pPr marL="285750" indent="-285750">
            <a:buFont typeface="Arial" panose="020B0604020202020204" pitchFamily="34" charset="0"/>
            <a:buChar char="•"/>
          </a:pPr>
          <a:r>
            <a:rPr lang="en-IN" sz="1400" b="1"/>
            <a:t>Constraints 5 to 9 — Sector minimum allocations: </a:t>
          </a:r>
          <a:r>
            <a:rPr lang="en-IN" sz="1400"/>
            <a:t>These five constraints ensure diversification across all five industry sectors. Each sector must receive a minimum of 15% of the total portfolio, except the Energy sector (S5) which has a higher minimum of 20%. Energy was chosen for the higher minimum because it contains Origin Energy (ORG), which has the second-highest average monthly return in the portfolio at 1.87%. Allocating a higher minimum to this sector gives the optimisation model more flexibility to allocate funds to a high-returning asset while still maintaining diversification. These sector constraints prevent the portfolio from being overly concentrated in a single industry, reducing industry-specific risk.</a:t>
          </a:r>
        </a:p>
        <a:p>
          <a:pPr marL="285750" indent="-285750">
            <a:buFont typeface="Arial" panose="020B0604020202020204" pitchFamily="34" charset="0"/>
            <a:buChar char="•"/>
          </a:pPr>
          <a:r>
            <a:rPr lang="en-IN" sz="1400" b="1"/>
            <a:t>Constraint 10 — Total allocation equals 100%: </a:t>
          </a:r>
          <a:r>
            <a:rPr lang="en-IN" sz="1400"/>
            <a:t>This constraint ensures that all available funds are fully invested in the stock market. The investor has indicated the intention to allocate all funds to equities, so no cash is held in reserve. The sum of all ten decision variables must equal exactly 1 (100%).</a:t>
          </a:r>
        </a:p>
        <a:p>
          <a:pPr marL="285750" indent="-285750">
            <a:buFont typeface="Arial" panose="020B0604020202020204" pitchFamily="34" charset="0"/>
            <a:buChar char="•"/>
          </a:pPr>
          <a:r>
            <a:rPr lang="en-IN" sz="1400" b="1"/>
            <a:t>Constraint 11 — Custom:</a:t>
          </a:r>
          <a:r>
            <a:rPr lang="en-IN" sz="1400"/>
            <a:t> R2 ≥ 20%: This custom constraint requires that at least 20% of the portfolio is allocated to moderate-risk assets in the R2 category (SGP, CBA, and WDS). These are established blue-chip companies with standard deviations ranging from 6.34% to 6.76%. Requiring a minimum allocation to this group ensures the portfolio maintains a solid foundation of stable, moderate-volatility investments and prevents the model from concentrating entirely in either very defensive (R1) or very aggressive (R3/R4) positions.</a:t>
          </a:r>
        </a:p>
        <a:p>
          <a:pPr marL="285750" indent="-285750">
            <a:buFont typeface="Arial" panose="020B0604020202020204" pitchFamily="34" charset="0"/>
            <a:buChar char="•"/>
          </a:pPr>
          <a:r>
            <a:rPr lang="en-IN" sz="1400" b="1"/>
            <a:t>Constraint 12 — Custom:</a:t>
          </a:r>
          <a:r>
            <a:rPr lang="en-IN" sz="1400"/>
            <a:t> No single stock exceeds 25%: This custom constraint limits the maximum allocation to any individual stock to 25% of the portfolio. This is a concentration limit — a standard risk management practice used by professional fund managers to prevent over-reliance on any single company. Without this constraint, the model would allocate excessively to PME (which has the highest return at 3.58% per month), exposing the portfolio to significant company-specific risk such as adverse earnings reports, regulatory changes, or management issues.</a:t>
          </a:r>
        </a:p>
        <a:p>
          <a:pPr marL="285750" indent="-285750">
            <a:buFont typeface="Arial" panose="020B0604020202020204" pitchFamily="34" charset="0"/>
            <a:buChar char="•"/>
          </a:pPr>
          <a:r>
            <a:rPr lang="en-IN" sz="1400" b="1"/>
            <a:t>Constraint 13 — Non-negativity: </a:t>
          </a:r>
          <a:r>
            <a:rPr lang="en-IN" sz="1400"/>
            <a:t>All decision variables must be greater than or equal to zero. This ensures that the portfolio does not engage in short selling — the investor can only purchase stocks, not sell stocks they do not own. This is implemented in Solver by ticking the "Make Unconstrained Variables Non-Negative" option.</a:t>
          </a:r>
        </a:p>
        <a:p>
          <a:r>
            <a:rPr lang="en-IN" sz="1400" b="1"/>
            <a:t>4. Solver Setup</a:t>
          </a:r>
          <a:endParaRPr lang="en-IN" sz="1400"/>
        </a:p>
        <a:p>
          <a:r>
            <a:rPr lang="en-IN" sz="1400"/>
            <a:t>The model was solved using Microsoft Excel Solver with the following configuration. The objective cell (SUMPRODUCT of returns and proportions) was set to maximise. The changing variable cells are the ten proportion values. All 13 constraints were added as described above. The Simplex LP method was selected as the appropriate solving method because both the objective function and all constraints are linear — no quadratic or nonlinear terms are present. The "Make Unconstrained Variables Non-Negative" option was ticked to enforce the non-negativity constraint.</a:t>
          </a:r>
        </a:p>
        <a:p>
          <a:r>
            <a:rPr lang="en-IN" sz="1400" b="1"/>
            <a:t>5. Results Interpretation</a:t>
          </a:r>
          <a:endParaRPr lang="en-IN" sz="1400"/>
        </a:p>
        <a:p>
          <a:r>
            <a:rPr lang="en-IN" sz="1400"/>
            <a:t>The optimal solution yields a maximum expected monthly portfolio return of 1.37% (approximately 16.44% annualised). The model allocated funds to 7 out of 10 stocks, with three stocks receiving zero allocation (GMG, CAR, and WDS). The highest allocations were given to ORG (25%), CBA (15%), ANZ (15%), TLS (15%), and SGP (15%). Solver concentrated investment in the highest-returning assets (PME at 10% and ORG at 25%) while satisfying all risk and diversification constraints.</a:t>
          </a:r>
        </a:p>
        <a:p>
          <a:r>
            <a:rPr lang="en-IN" sz="1400"/>
            <a:t>Several constraints are binding (active at their limits): the R4 cap is exactly at 10%, the Health Care, Real Estate, and Communication Services sectors are exactly at their 15% minimums, and R1 equals both R2 and R3 at 30% each. This indicates that these constraints are actively limiting the achievable return — if any of them were relaxed, the portfolio return could improve.</a:t>
          </a:r>
        </a:p>
        <a:p>
          <a:r>
            <a:rPr lang="en-IN" sz="1400"/>
            <a:t>The Financials sector received 30% allocation despite only requiring 15%, suggesting Solver found CBA (1.17% return) and ANZ (0.81% return) attractive for return optimisation. The Energy sector received 25% against a 20% minimum, driven by ORG's strong return of 1.87%.</a:t>
          </a:r>
        </a:p>
        <a:p>
          <a:r>
            <a:rPr lang="en-IN" sz="1400"/>
            <a:t>Three stocks were excluded entirely: GMG (0.95% return, R4 risk — limited by the R4 cap), CAR (0.79% return — lower return than alternatives), and WDS (0.23% return — the lowest return in the portfolio, making it unattractive for a return-maximising model).</a:t>
          </a:r>
        </a:p>
        <a:p>
          <a:endParaRPr lang="en-AU" sz="1400"/>
        </a:p>
      </xdr:txBody>
    </xdr:sp>
    <xdr:clientData/>
  </xdr:twoCellAnchor>
  <xdr:twoCellAnchor editAs="oneCell">
    <xdr:from>
      <xdr:col>17</xdr:col>
      <xdr:colOff>95249</xdr:colOff>
      <xdr:row>11</xdr:row>
      <xdr:rowOff>238126</xdr:rowOff>
    </xdr:from>
    <xdr:to>
      <xdr:col>26</xdr:col>
      <xdr:colOff>256128</xdr:colOff>
      <xdr:row>23</xdr:row>
      <xdr:rowOff>704459</xdr:rowOff>
    </xdr:to>
    <xdr:pic>
      <xdr:nvPicPr>
        <xdr:cNvPr id="4" name="Picture 3">
          <a:extLst>
            <a:ext uri="{FF2B5EF4-FFF2-40B4-BE49-F238E27FC236}">
              <a16:creationId xmlns:a16="http://schemas.microsoft.com/office/drawing/2014/main" id="{9CA96AE8-EA3B-EED9-C4A3-9C4B1F311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966782" y="3286126"/>
          <a:ext cx="7602284" cy="7264803"/>
        </a:xfrm>
        <a:prstGeom prst="rect">
          <a:avLst/>
        </a:prstGeom>
      </xdr:spPr>
    </xdr:pic>
    <xdr:clientData/>
  </xdr:twoCellAnchor>
  <xdr:twoCellAnchor editAs="oneCell">
    <xdr:from>
      <xdr:col>17</xdr:col>
      <xdr:colOff>199157</xdr:colOff>
      <xdr:row>24</xdr:row>
      <xdr:rowOff>813954</xdr:rowOff>
    </xdr:from>
    <xdr:to>
      <xdr:col>26</xdr:col>
      <xdr:colOff>435517</xdr:colOff>
      <xdr:row>33</xdr:row>
      <xdr:rowOff>406976</xdr:rowOff>
    </xdr:to>
    <xdr:pic>
      <xdr:nvPicPr>
        <xdr:cNvPr id="8" name="Graphic 7">
          <a:extLst>
            <a:ext uri="{FF2B5EF4-FFF2-40B4-BE49-F238E27FC236}">
              <a16:creationId xmlns:a16="http://schemas.microsoft.com/office/drawing/2014/main" id="{E8660E86-46FB-FCB4-B885-A3FE8274537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0054453" y="11369387"/>
          <a:ext cx="7709155" cy="6121976"/>
        </a:xfrm>
        <a:prstGeom prst="rect">
          <a:avLst/>
        </a:prstGeom>
      </xdr:spPr>
    </xdr:pic>
    <xdr:clientData/>
  </xdr:twoCellAnchor>
  <xdr:twoCellAnchor>
    <xdr:from>
      <xdr:col>18</xdr:col>
      <xdr:colOff>225136</xdr:colOff>
      <xdr:row>24</xdr:row>
      <xdr:rowOff>528204</xdr:rowOff>
    </xdr:from>
    <xdr:to>
      <xdr:col>18</xdr:col>
      <xdr:colOff>2424545</xdr:colOff>
      <xdr:row>24</xdr:row>
      <xdr:rowOff>909204</xdr:rowOff>
    </xdr:to>
    <xdr:sp macro="" textlink="">
      <xdr:nvSpPr>
        <xdr:cNvPr id="9" name="TextBox 8">
          <a:extLst>
            <a:ext uri="{FF2B5EF4-FFF2-40B4-BE49-F238E27FC236}">
              <a16:creationId xmlns:a16="http://schemas.microsoft.com/office/drawing/2014/main" id="{F863D729-799C-1011-2812-A8ABA194B5FD}"/>
            </a:ext>
          </a:extLst>
        </xdr:cNvPr>
        <xdr:cNvSpPr txBox="1"/>
      </xdr:nvSpPr>
      <xdr:spPr>
        <a:xfrm>
          <a:off x="20366181" y="11083637"/>
          <a:ext cx="2199409"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800"/>
            <a:t>Conceptual Model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69455</xdr:colOff>
      <xdr:row>2</xdr:row>
      <xdr:rowOff>406512</xdr:rowOff>
    </xdr:from>
    <xdr:to>
      <xdr:col>44</xdr:col>
      <xdr:colOff>561293</xdr:colOff>
      <xdr:row>30</xdr:row>
      <xdr:rowOff>277245</xdr:rowOff>
    </xdr:to>
    <xdr:sp macro="" textlink="">
      <xdr:nvSpPr>
        <xdr:cNvPr id="2" name="TextBox 1">
          <a:extLst>
            <a:ext uri="{FF2B5EF4-FFF2-40B4-BE49-F238E27FC236}">
              <a16:creationId xmlns:a16="http://schemas.microsoft.com/office/drawing/2014/main" id="{5F309AE6-ABA8-4370-83D1-FA373B982F25}"/>
            </a:ext>
          </a:extLst>
        </xdr:cNvPr>
        <xdr:cNvSpPr txBox="1"/>
      </xdr:nvSpPr>
      <xdr:spPr>
        <a:xfrm>
          <a:off x="27287143" y="1013732"/>
          <a:ext cx="10778838" cy="15194076"/>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400" b="1"/>
            <a:t>NOTES — ILP Model Explanation</a:t>
          </a:r>
          <a:endParaRPr lang="en-IN" sz="1400"/>
        </a:p>
        <a:p>
          <a:r>
            <a:rPr lang="en-IN" sz="1400" b="1"/>
            <a:t>1. Decision Variables</a:t>
          </a:r>
          <a:endParaRPr lang="en-IN" sz="1400"/>
        </a:p>
        <a:p>
          <a:r>
            <a:rPr lang="en-IN" sz="1400"/>
            <a:t>The decision variables (y₁ to y₁₀) are binary variables that represent whether each stock is included in the portfolio or not. Each variable can only take a value of 0 or 1, where 1 means the stock is selected for investment and 0 means it is excluded. Unlike the LP model where we determined the proportion of investment in each stock, the ILP model determines which stocks to include in the portfolio. The binary nature of the decision variables makes this an Integer Linear Programming problem, as the variables are restricted to whole numbers (integers) rather than continuous values.</a:t>
          </a:r>
        </a:p>
        <a:p>
          <a:r>
            <a:rPr lang="en-IN" sz="1400" b="1"/>
            <a:t>2. Objective Function</a:t>
          </a:r>
          <a:endParaRPr lang="en-IN" sz="1400"/>
        </a:p>
        <a:p>
          <a:r>
            <a:rPr lang="en-IN" sz="1400"/>
            <a:t>The objective function maximises the total expected rate of return of the selected portfolio. It is calculated as the sum of the average monthly returns of all selected stocks. Mathematically: Max Z = r₁y₁ + r₂y₂ + r₃y₃ + ... + r₁₀y₁₀, where rᵢ is the average monthly return of stock i and yᵢ is the binary decision variable (0 or 1) for stock i. When yᵢ = 1, the stock's return is included in the total. When yᵢ = 0, the stock's return is excluded. The SUMPRODUCT function in Excel performs this calculation. The average expected rate of return is also calculated by dividing the total return by the number of selected assets (7), giving the average return per selected stock.</a:t>
          </a:r>
        </a:p>
        <a:p>
          <a:r>
            <a:rPr lang="en-IN" sz="1400" b="1"/>
            <a:t>3. Constraints Explanation</a:t>
          </a:r>
          <a:endParaRPr lang="en-IN" sz="1400"/>
        </a:p>
        <a:p>
          <a:pPr marL="285750" indent="-285750">
            <a:buFont typeface="Arial" panose="020B0604020202020204" pitchFamily="34" charset="0"/>
            <a:buChar char="•"/>
          </a:pPr>
          <a:r>
            <a:rPr lang="en-IN" sz="1400" b="1"/>
            <a:t>Constraint 1 — Exactly 7 assets: </a:t>
          </a:r>
          <a:r>
            <a:rPr lang="en-IN" sz="1400"/>
            <a:t>A balanced portfolio of exactly 7 assets must be chosen from the 10 available stocks. This means 3 stocks will be excluded. Selecting exactly 7 ensures sufficient diversification while allowing the model to exclude the least attractive assets. The sum of all 10 binary decision variables must equal exactly 7.</a:t>
          </a:r>
        </a:p>
        <a:p>
          <a:pPr marL="285750" indent="-285750">
            <a:buFont typeface="Arial" panose="020B0604020202020204" pitchFamily="34" charset="0"/>
            <a:buChar char="•"/>
          </a:pPr>
          <a:r>
            <a:rPr lang="en-IN" sz="1400" b="1"/>
            <a:t>Constraints 2 to 6 — All five sectors must be included: </a:t>
          </a:r>
          <a:r>
            <a:rPr lang="en-IN" sz="1400"/>
            <a:t>These five constraints ensure that every industry sector is represented in the final portfolio by requiring at least one stock from each sector to be selected. Since we are selecting 7 out of 10 stocks and there are 5 sectors with 2 stocks each, some sectors will have both stocks selected while others will have only one. The constraints prevent any sector from being completely excluded, ensuring industry diversification. Each constraint sums the binary variables of the two stocks within a sector and requires the total to be at least 1.</a:t>
          </a:r>
        </a:p>
        <a:p>
          <a:pPr marL="285750" indent="-285750">
            <a:buFont typeface="Arial" panose="020B0604020202020204" pitchFamily="34" charset="0"/>
            <a:buChar char="•"/>
          </a:pPr>
          <a:r>
            <a:rPr lang="en-IN" sz="1400" b="1"/>
            <a:t>Constraint 7 — At most one R4 asset: </a:t>
          </a:r>
          <a:r>
            <a:rPr lang="en-IN" sz="1400"/>
            <a:t>The total number of selected assets from the highest-risk group (R4) must not exceed 1. R4 contains PME (std dev 11.24%) and GMG (std dev 8.55%), which are the most volatile stocks in the portfolio. Limiting the portfolio to at most one R4 asset reduces exposure to extreme volatility and protects the portfolio from excessive risk. The sum of the binary variables for PME and GMG must be less than or equal to 1.</a:t>
          </a:r>
        </a:p>
        <a:p>
          <a:pPr marL="285750" indent="-285750">
            <a:buFont typeface="Arial" panose="020B0604020202020204" pitchFamily="34" charset="0"/>
            <a:buChar char="•"/>
          </a:pPr>
          <a:r>
            <a:rPr lang="en-IN" sz="1400" b="1"/>
            <a:t>Constraint 8 — At least two R1 assets: </a:t>
          </a:r>
          <a:r>
            <a:rPr lang="en-IN" sz="1400"/>
            <a:t>At least two assets from the lowest-risk group (R1) must be selected. R1 contains TLS (Telstra, std dev 3.11%) and ANZ (ANZ Bank, std dev 5.20%), which are stable, defensive large-cap stocks. Since R1 has exactly two stocks, this constraint effectively requires both to be selected, ensuring the portfolio has a strong defensive foundation. The sum of the binary variables for TLS and ANZ must be at least 2.</a:t>
          </a:r>
        </a:p>
        <a:p>
          <a:pPr marL="285750" indent="-285750">
            <a:buFont typeface="Arial" panose="020B0604020202020204" pitchFamily="34" charset="0"/>
            <a:buChar char="•"/>
          </a:pPr>
          <a:r>
            <a:rPr lang="en-IN" sz="1400" b="1"/>
            <a:t>Constraint 9 — R4 only if R3 is present: </a:t>
          </a:r>
          <a:r>
            <a:rPr lang="en-IN" sz="1400"/>
            <a:t>An asset from R4 can be selected only if at least one asset from R3 is also selected. This is implemented by requiring the total number of R3 assets selected to be greater than or equal to the total number of R4 assets selected. R3 contains COH (std dev 7.44%), CAR (std dev 8.07%), and ORG (std dev 8.33%). This constraint ensures a gradual transition in risk — the portfolio cannot jump from low-risk assets directly to the highest-risk assets without including moderate-high risk assets as a bridge. If no R3 stock is selected, no R4 stock can be selected either.</a:t>
          </a:r>
        </a:p>
        <a:p>
          <a:pPr marL="285750" indent="-285750">
            <a:buFont typeface="Arial" panose="020B0604020202020204" pitchFamily="34" charset="0"/>
            <a:buChar char="•"/>
          </a:pPr>
          <a:r>
            <a:rPr lang="en-IN" sz="1400" b="1"/>
            <a:t>Constraint 10 — Custom:</a:t>
          </a:r>
          <a:r>
            <a:rPr lang="en-IN" sz="1400"/>
            <a:t> At least one R2 asset: At least one asset from the moderate-risk group (R2) must be selected. R2 contains SGP (Stockland, std dev 6.76%), CBA (Commonwealth Bank, std dev 6.34%), and WDS (Woodside Energy, std dev 6.51%). These are established blue-chip companies with moderate volatility. This constraint ensures the portfolio includes stable, moderate-volatility investments and is not composed entirely of low-risk and high-risk extremes. It promotes a balanced risk profile across the portfolio.</a:t>
          </a:r>
        </a:p>
        <a:p>
          <a:pPr marL="285750" indent="-285750">
            <a:buFont typeface="Arial" panose="020B0604020202020204" pitchFamily="34" charset="0"/>
            <a:buChar char="•"/>
          </a:pPr>
          <a:r>
            <a:rPr lang="en-IN" sz="1400" b="1"/>
            <a:t>Constraint 11 — Custom: </a:t>
          </a:r>
          <a:r>
            <a:rPr lang="en-IN" sz="1400"/>
            <a:t>R1 + R2 combined ≥ 3: At least 3 assets must come from the two lowest risk groups (R1 and R2) combined. R1 contains TLS and ANZ, while R2 contains SGP, CBA, and WDS. This constraint ensures the portfolio is tilted towards stability, with at least 3 out of 7 selected assets (approximately 43%) having low to moderate volatility. This prevents the model from selecting too many high-risk assets even though they may offer higher returns, maintaining a prudent balance between risk and return.</a:t>
          </a:r>
        </a:p>
        <a:p>
          <a:pPr marL="285750" indent="-285750">
            <a:buFont typeface="Arial" panose="020B0604020202020204" pitchFamily="34" charset="0"/>
            <a:buChar char="•"/>
          </a:pPr>
          <a:r>
            <a:rPr lang="en-IN" sz="1400" b="1"/>
            <a:t>Constraint 12 — Binary: </a:t>
          </a:r>
          <a:r>
            <a:rPr lang="en-IN" sz="1400"/>
            <a:t>All decision variables must be either 0 or 1. This is the defining characteristic of the Integer Linear Programming model. Unlike the LP model where variables could take any value between 0 and 1, the ILP model requires a yes/no decision for each stock. This is set in Solver by adding the constraint D10:M10 = bin.</a:t>
          </a:r>
        </a:p>
        <a:p>
          <a:r>
            <a:rPr lang="en-IN" sz="1400" b="1"/>
            <a:t>4. Solver Setup</a:t>
          </a:r>
          <a:endParaRPr lang="en-IN" sz="1400"/>
        </a:p>
        <a:p>
          <a:r>
            <a:rPr lang="en-IN" sz="1400"/>
            <a:t>The model was solved using Microsoft Excel Solver with the following configuration. The objective cell (SUMPRODUCT of returns and binary variables) was set to maximise. The changing variable cells are the ten binary decision variables. All 12 constraints were added as described above, with the binary constraint (D10:M10 = bin) being the key difference from the LP model. The Simplex LP method was selected as the solving method, as Excel's Simplex solver handles integer constraints internally.</a:t>
          </a:r>
        </a:p>
        <a:p>
          <a:r>
            <a:rPr lang="en-IN" sz="1400" b="1"/>
            <a:t>5. Results Interpretation</a:t>
          </a:r>
          <a:endParaRPr lang="en-IN" sz="1400"/>
        </a:p>
        <a:p>
          <a:r>
            <a:rPr lang="en-IN" sz="1400"/>
            <a:t>The optimal ILP solution selects 7 stocks: PME, COH, SGP, TLS, CBA, ANZ, and ORG. Three stocks were excluded: GMG (0.95% return), CAR (0.79% return), and WDS (0.23% return). The total expected return of the selected portfolio is 9.73%, with an average expected return per asset of 1.39%.</a:t>
          </a:r>
        </a:p>
        <a:p>
          <a:r>
            <a:rPr lang="en-IN" sz="1400"/>
            <a:t>The model selected PME as the only R4 (highest-risk) asset, taking advantage of its exceptional return (3.58%) while respecting the R4 cap of 1. Both R1 assets (TLS and ANZ) were selected as required, providing a defensive foundation. Two R3 assets (COH and ORG) were selected, satisfying the conditional constraint that R3 count must be at least equal to R4 count.</a:t>
          </a:r>
        </a:p>
        <a:p>
          <a:r>
            <a:rPr lang="en-IN" sz="1400"/>
            <a:t>The three excluded stocks — GMG, CAR, and WDS — are the three lowest-returning stocks that were not required to satisfy any binding constraint. GMG was excluded because the R4 cap only allows one R4 asset, and PME has a significantly higher return (3.58% vs 0.95%). CAR was excluded because TLS already satisfies the S3 sector requirement and has a lower return than alternatives. WDS was excluded because ORG already satisfies the S5 sector requirement and WDS has the lowest return in the entire portfolio at 0.23%.</a:t>
          </a:r>
        </a:p>
        <a:p>
          <a:r>
            <a:rPr lang="en-IN" sz="1400"/>
            <a:t>All five sectors are represented in the final portfolio. Health Care (S1) and Financials (S4) have both stocks selected, while Real Estate (S2), Communication Services (S3), and Energy (S5) each have one stock selected. This distribution is driven by the fact that the excluded stocks (GMG, CAR, WDS) each had a counterpart with a higher return already satisfying the sector requirement.</a:t>
          </a:r>
        </a:p>
        <a:p>
          <a:r>
            <a:rPr lang="en-IN" sz="1400" b="1"/>
            <a:t>6. Comparison with LP Model</a:t>
          </a:r>
          <a:endParaRPr lang="en-IN" sz="1400"/>
        </a:p>
        <a:p>
          <a:r>
            <a:rPr lang="en-IN" sz="1400"/>
            <a:t>The ILP model takes a fundamentally different approach from the LP model. While the LP model determines the optimal percentage allocation across all 10 stocks, the ILP model determines which 7 stocks to include. The LP model yielded an optimal monthly return of 1.37%, while the ILP model's average return per selected asset is 1.39%. The ILP model excluded the same stocks that received zero allocation in the LP model (GMG, CAR, WDS), suggesting consistency between the two approaches — both models identified these as the least attractive investments in the portfolio.</a:t>
          </a:r>
        </a:p>
        <a:p>
          <a:endParaRPr lang="en-AU" sz="1400"/>
        </a:p>
      </xdr:txBody>
    </xdr:sp>
    <xdr:clientData/>
  </xdr:twoCellAnchor>
  <xdr:twoCellAnchor editAs="oneCell">
    <xdr:from>
      <xdr:col>15</xdr:col>
      <xdr:colOff>476249</xdr:colOff>
      <xdr:row>18</xdr:row>
      <xdr:rowOff>23811</xdr:rowOff>
    </xdr:from>
    <xdr:to>
      <xdr:col>27</xdr:col>
      <xdr:colOff>345280</xdr:colOff>
      <xdr:row>27</xdr:row>
      <xdr:rowOff>601128</xdr:rowOff>
    </xdr:to>
    <xdr:pic>
      <xdr:nvPicPr>
        <xdr:cNvPr id="4" name="Picture 3">
          <a:extLst>
            <a:ext uri="{FF2B5EF4-FFF2-40B4-BE49-F238E27FC236}">
              <a16:creationId xmlns:a16="http://schemas.microsoft.com/office/drawing/2014/main" id="{81EFB649-F552-6C84-786B-782145B28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335749" y="5857874"/>
          <a:ext cx="7584281" cy="73995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69508</xdr:colOff>
      <xdr:row>4</xdr:row>
      <xdr:rowOff>194000</xdr:rowOff>
    </xdr:from>
    <xdr:to>
      <xdr:col>33</xdr:col>
      <xdr:colOff>479751</xdr:colOff>
      <xdr:row>49</xdr:row>
      <xdr:rowOff>88245</xdr:rowOff>
    </xdr:to>
    <xdr:sp macro="" textlink="">
      <xdr:nvSpPr>
        <xdr:cNvPr id="3" name="TextBox 2">
          <a:extLst>
            <a:ext uri="{FF2B5EF4-FFF2-40B4-BE49-F238E27FC236}">
              <a16:creationId xmlns:a16="http://schemas.microsoft.com/office/drawing/2014/main" id="{B3051915-5BF4-4D9A-B3EF-3F632A0ED79E}"/>
            </a:ext>
          </a:extLst>
        </xdr:cNvPr>
        <xdr:cNvSpPr txBox="1"/>
      </xdr:nvSpPr>
      <xdr:spPr>
        <a:xfrm>
          <a:off x="15535728" y="1122688"/>
          <a:ext cx="8125493" cy="9216840"/>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400" b="1"/>
            <a:t>NOTES — NLP Model Explanation</a:t>
          </a:r>
          <a:endParaRPr lang="en-IN" sz="1400"/>
        </a:p>
        <a:p>
          <a:r>
            <a:rPr lang="en-IN" sz="1400" b="1"/>
            <a:t>1. Decision Variables</a:t>
          </a:r>
          <a:endParaRPr lang="en-IN" sz="1400"/>
        </a:p>
        <a:p>
          <a:r>
            <a:rPr lang="en-IN" sz="1400"/>
            <a:t>The decision variables (x₁ to x₁₀) represent the proportion of the portfolio allocated to each stock, taking continuous values between 0 and 1. Unlike the LP model, no sector or risk category constraints are imposed — the optimiser freely allocates funds to minimise risk.</a:t>
          </a:r>
        </a:p>
        <a:p>
          <a:r>
            <a:rPr lang="en-IN" sz="1400" b="1"/>
            <a:t>2. Covariance Matrix</a:t>
          </a:r>
          <a:endParaRPr lang="en-IN" sz="1400"/>
        </a:p>
        <a:p>
          <a:r>
            <a:rPr lang="en-IN" sz="1400"/>
            <a:t>The 10×10 covariance matrix captures how each pair of stocks' returns move together. Positive covariance means stocks move in the same direction, negative means opposite. The diagonal values are each stock's individual variance. This matrix was calculated from the 48 monthly returns and is what makes the model nonlinear.</a:t>
          </a:r>
        </a:p>
        <a:p>
          <a:r>
            <a:rPr lang="en-IN" sz="1400" b="1"/>
            <a:t>3. Portfolio Variance</a:t>
          </a:r>
          <a:endParaRPr lang="en-IN" sz="1400"/>
        </a:p>
        <a:p>
          <a:r>
            <a:rPr lang="en-IN" sz="1400"/>
            <a:t>Portfolio Variance = </a:t>
          </a:r>
          <a:r>
            <a:rPr lang="el-GR" sz="1400"/>
            <a:t>Σ</a:t>
          </a:r>
          <a:r>
            <a:rPr lang="en-IN" sz="1400"/>
            <a:t>ᵢ </a:t>
          </a:r>
          <a:r>
            <a:rPr lang="el-GR" sz="1400"/>
            <a:t>Σ</a:t>
          </a:r>
          <a:r>
            <a:rPr lang="en-IN" sz="1400"/>
            <a:t>ⱼ wᵢ × wⱼ × Cov(i,j). Each cell in the variance terms matrix equals wᵢ × wⱼ × Cov(i,j), and the total variance is the sum of all 100 cells. Portfolio standard deviation (risk) = square root of variance. This is based on Markowitz's Modern Portfolio Theory (1952).</a:t>
          </a:r>
        </a:p>
        <a:p>
          <a:r>
            <a:rPr lang="en-IN" sz="1400" b="1"/>
            <a:t>4. Objective Function</a:t>
          </a:r>
          <a:endParaRPr lang="en-IN" sz="1400"/>
        </a:p>
        <a:p>
          <a:r>
            <a:rPr lang="en-IN" sz="1400"/>
            <a:t>Minimise portfolio standard deviation. Unlike LP and ILP which maximised return, NLP asks "what is the least risk I can take while still earning a minimum return?" The variance formula contains products of decision variables (wᵢ × wⱼ), making it nonlinear and requiring the GRG Nonlinear solver method.</a:t>
          </a:r>
        </a:p>
        <a:p>
          <a:r>
            <a:rPr lang="en-IN" sz="1400" b="1"/>
            <a:t>5. Constraints</a:t>
          </a:r>
          <a:endParaRPr lang="en-IN" sz="1400"/>
        </a:p>
        <a:p>
          <a:r>
            <a:rPr lang="en-IN" sz="1400"/>
            <a:t>Only three constraints, as the assignment requires optimisation "without imposing any category or risk group constraints":</a:t>
          </a:r>
        </a:p>
        <a:p>
          <a:r>
            <a:rPr lang="en-IN" sz="1400"/>
            <a:t>Constraint 1: Portfolio return ≥ 1.00% monthly. This target balances meaningful returns with flexibility to minimise risk.</a:t>
          </a:r>
        </a:p>
        <a:p>
          <a:r>
            <a:rPr lang="en-IN" sz="1400"/>
            <a:t>Constraint 2: Total allocation = 100%. All funds must be fully invested.</a:t>
          </a:r>
        </a:p>
        <a:p>
          <a:r>
            <a:rPr lang="en-IN" sz="1400"/>
            <a:t>Constraint 3: Non-negativity. No short selling allowed.</a:t>
          </a:r>
        </a:p>
        <a:p>
          <a:r>
            <a:rPr lang="en-IN" sz="1400" b="1"/>
            <a:t>6. Results Interpretation</a:t>
          </a:r>
          <a:endParaRPr lang="en-IN" sz="1400"/>
        </a:p>
        <a:p>
          <a:r>
            <a:rPr lang="en-IN" sz="1400"/>
            <a:t>The optimal solution achieves a portfolio risk of 2.89% with a return of 1.00%. Five stocks received allocation: TLS (57.32%), ANZ (20.52%), ORG (10.83%), PME (8.89%), and COH (2.44%).</a:t>
          </a:r>
        </a:p>
        <a:p>
          <a:r>
            <a:rPr lang="en-IN" sz="1400"/>
            <a:t>The portfolio risk of 2.89% is lower than any individual stock's risk (TLS, the safest, has 3.11%). This demonstrates the power of diversification — combining imperfectly correlated assets reduces overall risk below even the safest individual stock.</a:t>
          </a:r>
        </a:p>
        <a:p>
          <a:r>
            <a:rPr lang="en-IN" sz="1400"/>
            <a:t>TLS and ANZ dominate (77.84% combined) because they have the lowest volatility. PME and ORG are included despite higher volatility because their higher returns are needed to meet the 1.00% target. The five excluded stocks either added too much risk or didn't help reduce portfolio variance.</a:t>
          </a:r>
        </a:p>
        <a:p>
          <a:r>
            <a:rPr lang="en-IN" sz="1400" b="1"/>
            <a:t>7. Comparison with LP and ILP</a:t>
          </a:r>
          <a:endParaRPr lang="en-IN" sz="1400"/>
        </a:p>
        <a:p>
          <a:r>
            <a:rPr lang="en-IN" sz="1400"/>
            <a:t>LPILPNLPObjectiveMax returnMax returnMin riskReturn1.37%/month1.39%/asset1.00%/monthRiskNot optimisedNot optimised2.89%Stocks used7 of 107 of 105 of 10Highest allocationORG (25%)Equal (selected)TLS (57.32%)</a:t>
          </a:r>
        </a:p>
        <a:p>
          <a:r>
            <a:rPr lang="en-IN" sz="1400"/>
            <a:t>The LP/ILP models produce higher-return but potentially riskier portfolios. The NLP model produces a safer but lower-return portfolio. Without diversification constraints, NLP over-concentrates in low-volatility stocks, showing why the LP model's sector constraints are valuable in practice.</a:t>
          </a:r>
        </a:p>
      </xdr:txBody>
    </xdr:sp>
    <xdr:clientData/>
  </xdr:twoCellAnchor>
  <xdr:twoCellAnchor editAs="oneCell">
    <xdr:from>
      <xdr:col>13</xdr:col>
      <xdr:colOff>166686</xdr:colOff>
      <xdr:row>27</xdr:row>
      <xdr:rowOff>23812</xdr:rowOff>
    </xdr:from>
    <xdr:to>
      <xdr:col>20</xdr:col>
      <xdr:colOff>631029</xdr:colOff>
      <xdr:row>53</xdr:row>
      <xdr:rowOff>7394</xdr:rowOff>
    </xdr:to>
    <xdr:pic>
      <xdr:nvPicPr>
        <xdr:cNvPr id="5" name="Picture 4">
          <a:extLst>
            <a:ext uri="{FF2B5EF4-FFF2-40B4-BE49-F238E27FC236}">
              <a16:creationId xmlns:a16="http://schemas.microsoft.com/office/drawing/2014/main" id="{2691CDED-1ECB-2B13-A933-5C54BBC2C6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89406" y="6143625"/>
          <a:ext cx="4964906" cy="4829427"/>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array.xml><?xml version="1.0" encoding="utf-8"?>
<arrayData xmlns="http://schemas.microsoft.com/office/spreadsheetml/2017/richdata2" count="27">
  <a r="1" c="49">
    <v t="i">0</v>
    <v t="i">31</v>
    <v t="i">59</v>
    <v t="i">90</v>
    <v t="i">120</v>
    <v t="i">151</v>
    <v t="i">181</v>
    <v t="i">212</v>
    <v t="i">243</v>
    <v t="i">273</v>
    <v t="i">304</v>
    <v t="i">334</v>
    <v t="i">365</v>
    <v t="i">396</v>
    <v t="i">424</v>
    <v t="i">455</v>
    <v t="i">485</v>
    <v t="i">516</v>
    <v t="i">546</v>
    <v t="i">577</v>
    <v t="i">608</v>
    <v t="i">638</v>
    <v t="i">669</v>
    <v t="i">699</v>
    <v t="i">730</v>
    <v t="i">761</v>
    <v t="i">790</v>
    <v t="i">821</v>
    <v t="i">851</v>
    <v t="i">882</v>
    <v t="i">912</v>
    <v t="i">943</v>
    <v t="i">974</v>
    <v t="i">1004</v>
    <v t="i">1035</v>
    <v t="i">1065</v>
    <v t="i">1096</v>
    <v t="i">1127</v>
    <v t="i">1155</v>
    <v t="i">1186</v>
    <v t="i">1216</v>
    <v t="i">1247</v>
    <v t="i">1277</v>
    <v t="i">1308</v>
    <v t="i">1339</v>
    <v t="i">1369</v>
    <v t="i">1400</v>
    <v t="i">1430</v>
    <v t="i">1461</v>
  </a>
  <a r="1" c="49">
    <v>45.1</v>
    <v>46.73</v>
    <v>48.99</v>
    <v>47.48</v>
    <v>42.13</v>
    <v>42.25</v>
    <v>49.54</v>
    <v>54.48</v>
    <v>50.19</v>
    <v>55.82</v>
    <v>59.44</v>
    <v>55.26</v>
    <v>66.849999999999994</v>
    <v>61.01</v>
    <v>63.87</v>
    <v>61.44</v>
    <v>59.35</v>
    <v>65.64</v>
    <v>68.790000000000006</v>
    <v>73.319999999999993</v>
    <v>83.39</v>
    <v>74.540000000000006</v>
    <v>88.41</v>
    <v>95.83</v>
    <v>101.56</v>
    <v>103.82</v>
    <v>103.75</v>
    <v>111.41</v>
    <v>120.12</v>
    <v>143.26</v>
    <v>143.76</v>
    <v>150.69999999999999</v>
    <v>178.25</v>
    <v>194.83</v>
    <v>251.89</v>
    <v>250.12</v>
    <v>278.39999999999998</v>
    <v>253.25</v>
    <v>199.79</v>
    <v>229.41</v>
    <v>282.01</v>
    <v>285.08</v>
    <v>321.89</v>
    <v>298.81</v>
    <v>308.29000000000002</v>
    <v>263.61</v>
    <v>266.54000000000002</v>
    <v>220.87</v>
    <v>184.12</v>
  </a>
  <a r="1" c="49">
    <v>4.2987000000000002</v>
    <v>4.0728999999999997</v>
    <v>4.4080000000000004</v>
    <v>4.2842000000000002</v>
    <v>4.1894999999999998</v>
    <v>4.3497000000000003</v>
    <v>4.6193</v>
    <v>3.8980000000000001</v>
    <v>3.5337000000000001</v>
    <v>3.5701000000000001</v>
    <v>3.5629</v>
    <v>3.5629</v>
    <v>3.5118999999999998</v>
    <v>3.694</v>
    <v>3.5556000000000001</v>
    <v>3.9125999999999999</v>
    <v>3.9853999999999998</v>
    <v>3.5482999999999998</v>
    <v>3.6576</v>
    <v>4.1020000000000003</v>
    <v>3.9782000000000002</v>
    <v>3.7740999999999998</v>
    <v>3.4390000000000001</v>
    <v>3.7740999999999998</v>
    <v>3.8542999999999998</v>
    <v>3.4171</v>
    <v>3.286</v>
    <v>3.286</v>
    <v>3.3879999999999999</v>
    <v>3.3370000000000002</v>
    <v>3.4609000000000001</v>
    <v>3.6139000000000001</v>
    <v>3.5847000000000002</v>
    <v>3.2932999999999999</v>
    <v>3.2787000000000002</v>
    <v>3.2713999999999999</v>
    <v>3.2058</v>
    <v>3.3734000000000002</v>
    <v>3.4973000000000001</v>
    <v>3.6867000000000001</v>
    <v>3.7523</v>
    <v>3.8834</v>
    <v>4.0364000000000004</v>
    <v>3.8542999999999998</v>
    <v>3.6576</v>
    <v>4.0292000000000003</v>
    <v>3.75</v>
    <v>3.79</v>
    <v>3.87</v>
  </a>
  <a r="1" c="49">
    <v>260.35000000000002</v>
    <v>259.98</v>
    <v>268.14999999999998</v>
    <v>273.3</v>
    <v>271.83</v>
    <v>269.06</v>
    <v>289.83999999999997</v>
    <v>293.54000000000002</v>
    <v>285.02</v>
    <v>280.48</v>
    <v>300.11</v>
    <v>287.76</v>
    <v>298.08</v>
    <v>296.3</v>
    <v>288.3</v>
    <v>300.58</v>
    <v>306.39</v>
    <v>277.38</v>
    <v>268.52</v>
    <v>273.52999999999997</v>
    <v>250.8</v>
    <v>232.35</v>
    <v>262.23</v>
    <v>286.64999999999998</v>
    <v>301.7</v>
    <v>286.24</v>
    <v>287.92</v>
    <v>276.76</v>
    <v>280.10000000000002</v>
    <v>295.20999999999998</v>
    <v>309.72000000000003</v>
    <v>307.16000000000003</v>
    <v>286.27999999999997</v>
    <v>286.95</v>
    <v>282.22000000000003</v>
    <v>281.58</v>
    <v>280.43</v>
    <v>260.57</v>
    <v>249.28</v>
    <v>251.13</v>
    <v>246.99</v>
    <v>239.48</v>
    <v>270.89999999999998</v>
    <v>212.89</v>
    <v>198.2</v>
    <v>178.5</v>
    <v>186.3</v>
    <v>172.65</v>
    <v>181.42</v>
  </a>
  <a r="1" c="49">
    <v>192.55</v>
    <v>222.9</v>
    <v>225.33</v>
    <v>231.74</v>
    <v>222.97</v>
    <v>198.7</v>
    <v>214.23</v>
    <v>214.3</v>
    <v>194.54</v>
    <v>199.71</v>
    <v>214.04</v>
    <v>204.12</v>
    <v>212.45</v>
    <v>222.22</v>
    <v>236.69</v>
    <v>246.64</v>
    <v>243.41</v>
    <v>229.07</v>
    <v>239.18</v>
    <v>271.49</v>
    <v>255.32</v>
    <v>240.84</v>
    <v>273.04000000000002</v>
    <v>298.67</v>
    <v>304.48</v>
    <v>350.17</v>
    <v>337.52</v>
    <v>325.10000000000002</v>
    <v>322.56</v>
    <v>332.15</v>
    <v>345.01</v>
    <v>300.37</v>
    <v>282.08999999999997</v>
    <v>283.22000000000003</v>
    <v>304.24</v>
    <v>289.88</v>
    <v>319.63</v>
    <v>258.86</v>
    <v>262.3</v>
    <v>274.58999999999997</v>
    <v>271.5</v>
    <v>300.42</v>
    <v>318.52</v>
    <v>301.55</v>
    <v>279.25</v>
    <v>287.16000000000003</v>
    <v>279.06</v>
    <v>260.66000000000003</v>
    <v>269.10000000000002</v>
  </a>
  <a r="1" c="49">
    <v>3.92</v>
    <v>3.96</v>
    <v>3.96</v>
    <v>4.04</v>
    <v>3.88</v>
    <v>3.85</v>
    <v>3.89</v>
    <v>3.97</v>
    <v>3.85</v>
    <v>3.92</v>
    <v>3.98</v>
    <v>3.99</v>
    <v>4.08</v>
    <v>4.16</v>
    <v>4.22</v>
    <v>4.37</v>
    <v>4.3600000000000003</v>
    <v>4.3</v>
    <v>4.26</v>
    <v>4.01</v>
    <v>3.85</v>
    <v>3.81</v>
    <v>3.82</v>
    <v>3.96</v>
    <v>4.04</v>
    <v>3.82</v>
    <v>3.86</v>
    <v>3.67</v>
    <v>3.47</v>
    <v>3.62</v>
    <v>3.94</v>
    <v>3.93</v>
    <v>3.88</v>
    <v>3.82</v>
    <v>3.94</v>
    <v>4.01</v>
    <v>3.95</v>
    <v>4.1399999999999997</v>
    <v>4.21</v>
    <v>4.51</v>
    <v>4.78</v>
    <v>4.84</v>
    <v>4.97</v>
    <v>4.8899999999999997</v>
    <v>4.82</v>
    <v>4.88</v>
    <v>4.92</v>
    <v>4.87</v>
    <v>4.88</v>
  </a>
  <a r="1" c="49">
    <v>23.19</v>
    <v>22.23</v>
    <v>22.89</v>
    <v>23.98</v>
    <v>20.55</v>
    <v>17.84</v>
    <v>20.7</v>
    <v>19.670000000000002</v>
    <v>15.78</v>
    <v>17</v>
    <v>19.12</v>
    <v>17.36</v>
    <v>19.97</v>
    <v>19.86</v>
    <v>18.79</v>
    <v>19.309999999999999</v>
    <v>19.63</v>
    <v>20.07</v>
    <v>20.54</v>
    <v>23.36</v>
    <v>21.45</v>
    <v>20.74</v>
    <v>22.75</v>
    <v>25.3</v>
    <v>25.6</v>
    <v>29.9</v>
    <v>33.81</v>
    <v>31.69</v>
    <v>33.520000000000003</v>
    <v>34.75</v>
    <v>35.1</v>
    <v>33.4</v>
    <v>36.99</v>
    <v>36.64</v>
    <v>37.909999999999997</v>
    <v>35.64</v>
    <v>36.450000000000003</v>
    <v>31.31</v>
    <v>28.43</v>
    <v>29.98</v>
    <v>32.92</v>
    <v>34.24</v>
    <v>35.18</v>
    <v>34.35</v>
    <v>32.78</v>
    <v>33.03</v>
    <v>29.68</v>
    <v>30.98</v>
    <v>30.73</v>
  </a>
  <a r="1" c="49">
    <v>1.1798</v>
    <v>1.0726</v>
    <v>1.0726</v>
    <v>0.91169999999999995</v>
    <v>0.62570000000000003</v>
    <v>0.50049999999999994</v>
    <v>0.58540000000000003</v>
    <v>0.38429999999999997</v>
    <v>0.34410000000000002</v>
    <v>0.31730000000000003</v>
    <v>0.3039</v>
    <v>0.2994</v>
    <v>0.29049999999999998</v>
    <v>0.2346</v>
    <v>0.24579999999999999</v>
    <v>0.2056</v>
    <v>0.17879999999999999</v>
    <v>0.2011</v>
    <v>0.28599999999999998</v>
    <v>0.24579999999999999</v>
    <v>0.2011</v>
    <v>0.17879999999999999</v>
    <v>0.2235</v>
    <v>0.2235</v>
    <v>0.1832</v>
    <v>0.19220000000000001</v>
    <v>0.18770000000000001</v>
    <v>0.17879999999999999</v>
    <v>0.16539999999999999</v>
    <v>0.15190000000000001</v>
    <v>0.17430000000000001</v>
    <v>0.18770000000000001</v>
    <v>0.19220000000000001</v>
    <v>0.1966</v>
    <v>0.15640000000000001</v>
    <v>0.15640000000000001</v>
    <v>0.16539999999999999</v>
    <v>0.14299999999999999</v>
    <v>0.10730000000000001</v>
    <v>8.9380000000000001E-2</v>
    <v>9.3850000000000003E-2</v>
    <v>8.0439999999999998E-2</v>
    <v>0.11169999999999999</v>
    <v>0.16089999999999999</v>
    <v>0.12959999999999999</v>
    <v>0.1341</v>
    <v>0.1341</v>
    <v>0.1</v>
    <v>0.155</v>
  </a>
  <a r="1" c="49">
    <v>145.1</v>
    <v>131.68</v>
    <v>135.47</v>
    <v>129.41999999999999</v>
    <v>112.61</v>
    <v>111.83</v>
    <v>125.06</v>
    <v>127.55</v>
    <v>114.85</v>
    <v>121.59</v>
    <v>123.31</v>
    <v>110.8</v>
    <v>125.62</v>
    <v>122.87</v>
    <v>138.03</v>
    <v>140.88999999999999</v>
    <v>137.53</v>
    <v>143.03</v>
    <v>157.53</v>
    <v>165.08</v>
    <v>154.32</v>
    <v>143.71</v>
    <v>155.25</v>
    <v>181.15</v>
    <v>183.94</v>
    <v>194.11</v>
    <v>185.47</v>
    <v>179.64</v>
    <v>186.71</v>
    <v>196.66</v>
    <v>204.62</v>
    <v>219</v>
    <v>201</v>
    <v>226.92</v>
    <v>251.53</v>
    <v>233.31</v>
    <v>249.73</v>
    <v>238.16</v>
    <v>219.55</v>
    <v>248.23</v>
    <v>239.71</v>
    <v>240.49</v>
    <v>239.48</v>
    <v>251.03</v>
    <v>231.06</v>
    <v>213.09</v>
    <v>195.91</v>
    <v>183.39</v>
    <v>189.75</v>
  </a>
  <a r="1" c="49">
    <v>22.04</v>
    <v>20.5</v>
    <v>20.92</v>
    <v>21.38</v>
    <v>20.5</v>
    <v>18.39</v>
    <v>20.65</v>
    <v>22.6</v>
    <v>18.809999999999999</v>
    <v>20.32</v>
    <v>22.84</v>
    <v>20.76</v>
    <v>22.69</v>
    <v>22.69</v>
    <v>22.13</v>
    <v>23.76</v>
    <v>23.23</v>
    <v>23.82</v>
    <v>24.86</v>
    <v>28.74</v>
    <v>27.94</v>
    <v>27.63</v>
    <v>27.78</v>
    <v>31.14</v>
    <v>33.01</v>
    <v>36.76</v>
    <v>36.08</v>
    <v>33.83</v>
    <v>34.89</v>
    <v>35.25</v>
    <v>34.85</v>
    <v>37.86</v>
    <v>37.46</v>
    <v>37.78</v>
    <v>41.5</v>
    <v>36.03</v>
    <v>40.57</v>
    <v>37.1</v>
    <v>31.49</v>
    <v>33.31</v>
    <v>35.56</v>
    <v>37.42</v>
    <v>38.18</v>
    <v>40.44</v>
    <v>36.78</v>
    <v>35.700000000000003</v>
    <v>34.770000000000003</v>
    <v>30.76</v>
    <v>27.6</v>
  </a>
  <a r="1" c="49">
    <v>4.04</v>
    <v>4.16</v>
    <v>4.2699999999999996</v>
    <v>4.16</v>
    <v>4</v>
    <v>3.61</v>
    <v>3.85</v>
    <v>3.62</v>
    <v>3.27</v>
    <v>3.6</v>
    <v>3.8</v>
    <v>3.63</v>
    <v>3.93</v>
    <v>3.84</v>
    <v>3.98</v>
    <v>4.45</v>
    <v>4.26</v>
    <v>4.03</v>
    <v>4.22</v>
    <v>4.24</v>
    <v>3.92</v>
    <v>3.54</v>
    <v>4.13</v>
    <v>4.45</v>
    <v>4.5599999999999996</v>
    <v>4.49</v>
    <v>4.8499999999999996</v>
    <v>4.45</v>
    <v>4.5</v>
    <v>4.17</v>
    <v>4.5999999999999996</v>
    <v>5.0199999999999996</v>
    <v>5.24</v>
    <v>5.18</v>
    <v>5.22</v>
    <v>4.8</v>
    <v>5.17</v>
    <v>5.09</v>
    <v>4.9000000000000004</v>
    <v>5.49</v>
    <v>5.46</v>
    <v>5.36</v>
    <v>5.55</v>
    <v>6.2</v>
    <v>6.12</v>
    <v>6.31</v>
    <v>6.02</v>
    <v>5.73</v>
    <v>5.39</v>
  </a>
  <a r="1" c="49">
    <v>10.25</v>
    <v>10.92</v>
    <v>10.95</v>
    <v>11.17</v>
    <v>10.48</v>
    <v>8.8800000000000008</v>
    <v>9.52</v>
    <v>8.73</v>
    <v>7.72</v>
    <v>7.76</v>
    <v>8</v>
    <v>7.75</v>
    <v>8.15</v>
    <v>8.43</v>
    <v>7.51</v>
    <v>7.78</v>
    <v>8.2100000000000009</v>
    <v>7.8</v>
    <v>8.2200000000000006</v>
    <v>7.75</v>
    <v>7.3</v>
    <v>6.48</v>
    <v>7.04</v>
    <v>7.68</v>
    <v>7.8</v>
    <v>7.36</v>
    <v>7.91</v>
    <v>7.12</v>
    <v>6.78</v>
    <v>6.48</v>
    <v>7.02</v>
    <v>7.22</v>
    <v>7.58</v>
    <v>7.17</v>
    <v>7.28</v>
    <v>6.66</v>
    <v>7.26</v>
    <v>7.32</v>
    <v>7.08</v>
    <v>7.52</v>
    <v>7</v>
    <v>6.65</v>
    <v>7.07</v>
    <v>7.51</v>
    <v>7.18</v>
    <v>7.28</v>
    <v>7.16</v>
    <v>6.93</v>
    <v>6.72</v>
  </a>
  <a r="1" c="49">
    <v>5.62</v>
    <v>5.7</v>
    <v>6.23</v>
    <v>6.84</v>
    <v>6.85</v>
    <v>5.73</v>
    <v>5.94</v>
    <v>6.31</v>
    <v>5.17</v>
    <v>5.57</v>
    <v>7.86</v>
    <v>7.72</v>
    <v>7.47</v>
    <v>8.01</v>
    <v>8.2899999999999991</v>
    <v>8.34</v>
    <v>8.33</v>
    <v>8.41</v>
    <v>8.4700000000000006</v>
    <v>8.7100000000000009</v>
    <v>8.7799999999999994</v>
    <v>9.1300000000000008</v>
    <v>8.24</v>
    <v>8.4700000000000006</v>
    <v>8.52</v>
    <v>8.99</v>
    <v>9.1999999999999993</v>
    <v>9.75</v>
    <v>10.19</v>
    <v>10.86</v>
    <v>10.49</v>
    <v>9.9600000000000009</v>
    <v>10.01</v>
    <v>9.6300000000000008</v>
    <v>10.87</v>
    <v>10.9</v>
    <v>10.45</v>
    <v>10.94</v>
    <v>10.53</v>
    <v>10.64</v>
    <v>10.82</v>
    <v>10.79</v>
    <v>11.67</v>
    <v>12.92</v>
    <v>12.5</v>
    <v>12.25</v>
    <v>11.68</v>
    <v>11.49</v>
    <v>11.8</v>
  </a>
  <a r="1" c="49">
    <v>31.9</v>
    <v>33.4</v>
    <v>32.42</v>
    <v>29.14</v>
    <v>29.18</v>
    <v>30.69</v>
    <v>34.21</v>
    <v>32.130000000000003</v>
    <v>33.83</v>
    <v>34.049999999999997</v>
    <v>33.450000000000003</v>
    <v>30.96</v>
    <v>32.1</v>
    <v>31.43</v>
    <v>32.39</v>
    <v>33.71</v>
    <v>32.450000000000003</v>
    <v>32.81</v>
    <v>33.64</v>
    <v>25.49</v>
    <v>23.6</v>
    <v>21.79</v>
    <v>24.34</v>
    <v>25.44</v>
    <v>29.2</v>
    <v>26.66</v>
    <v>30.15</v>
    <v>32.85</v>
    <v>31.4</v>
    <v>29.1</v>
    <v>32.49</v>
    <v>35.72</v>
    <v>34.97</v>
    <v>36.92</v>
    <v>38.4</v>
    <v>36.770000000000003</v>
    <v>40.18</v>
    <v>37.119999999999997</v>
    <v>34.96</v>
    <v>36.68</v>
    <v>37.92</v>
    <v>39.35</v>
    <v>42.45</v>
    <v>42.08</v>
    <v>41.03</v>
    <v>39.53</v>
    <v>39.31</v>
    <v>35.94</v>
    <v>37.54</v>
  </a>
  <a r="1" c="49">
    <v>2.61</v>
    <v>2.59</v>
    <v>2.4900000000000002</v>
    <v>2.42</v>
    <v>2.2599999999999998</v>
    <v>1.9750000000000001</v>
    <v>2.15</v>
    <v>2.1</v>
    <v>1.9450000000000001</v>
    <v>2.0699999999999998</v>
    <v>2.23</v>
    <v>2.13</v>
    <v>2.27</v>
    <v>2.27</v>
    <v>2.08</v>
    <v>2.41</v>
    <v>2.2999999999999998</v>
    <v>2.2599999999999998</v>
    <v>2.34</v>
    <v>2.42</v>
    <v>2.13</v>
    <v>1.82</v>
    <v>2.06</v>
    <v>2.09</v>
    <v>2.17</v>
    <v>2.1800000000000002</v>
    <v>2.36</v>
    <v>2.06</v>
    <v>1.96</v>
    <v>1.87</v>
    <v>2.14</v>
    <v>2.04</v>
    <v>2.15</v>
    <v>2.14</v>
    <v>2.16</v>
    <v>1.875</v>
    <v>1.9750000000000001</v>
    <v>2.0699999999999998</v>
    <v>2.09</v>
    <v>2.2799999999999998</v>
    <v>2.31</v>
    <v>2.2000000000000002</v>
    <v>2.25</v>
    <v>2.36</v>
    <v>2.27</v>
    <v>2.2999999999999998</v>
    <v>2.16</v>
    <v>2.0499999999999998</v>
    <v>2</v>
  </a>
  <a r="1" c="49">
    <v>7.14</v>
    <v>7.26</v>
    <v>7.74</v>
    <v>8</v>
    <v>8.1999999999999993</v>
    <v>7.42</v>
    <v>7.3</v>
    <v>7.89</v>
    <v>7.09</v>
    <v>7.7</v>
    <v>7.4</v>
    <v>7.14</v>
    <v>7.11</v>
    <v>7</v>
    <v>6.9</v>
    <v>7.07</v>
    <v>7.29</v>
    <v>7.52</v>
    <v>7.96</v>
    <v>7.67</v>
    <v>7.9</v>
    <v>7.67</v>
    <v>6.91</v>
    <v>7.6</v>
    <v>7.85</v>
    <v>7.08</v>
    <v>7.75</v>
    <v>7.7</v>
    <v>7.63</v>
    <v>7.66</v>
    <v>7.99</v>
    <v>7.22</v>
    <v>7.02</v>
    <v>6.78</v>
    <v>6.61</v>
    <v>6.68</v>
    <v>7.05</v>
    <v>6.54</v>
    <v>6.66</v>
    <v>6.01</v>
    <v>6.59</v>
    <v>7.66</v>
    <v>7.87</v>
    <v>8.02</v>
    <v>6.73</v>
    <v>6.31</v>
    <v>6.44</v>
    <v>6.17</v>
    <v>7.01</v>
  </a>
  <a r="1" c="49">
    <v>16.760000000000002</v>
    <v>16.77</v>
    <v>16.510000000000002</v>
    <v>15.66</v>
    <v>13.27</v>
    <v>10.83</v>
    <v>12.74</v>
    <v>13.51</v>
    <v>11.48</v>
    <v>12.94</v>
    <v>13.95</v>
    <v>11.98</v>
    <v>13.77</v>
    <v>13.31</v>
    <v>11</v>
    <v>11.13</v>
    <v>11.2</v>
    <v>10.71</v>
    <v>11.43</v>
    <v>10.84</v>
    <v>9.49</v>
    <v>8.67</v>
    <v>10.4</v>
    <v>12.04</v>
    <v>12.09</v>
    <v>12.52</v>
    <v>13.75</v>
    <v>11.99</v>
    <v>12.12</v>
    <v>11.18</v>
    <v>12.68</v>
    <v>14.49</v>
    <v>15.97</v>
    <v>15.11</v>
    <v>15.72</v>
    <v>14.35</v>
    <v>15.72</v>
    <v>17.12</v>
    <v>16.18</v>
    <v>16.899999999999999</v>
    <v>18.170000000000002</v>
    <v>19.190000000000001</v>
    <v>20.2</v>
    <v>23.43</v>
    <v>22.75</v>
    <v>22.44</v>
    <v>24.86</v>
    <v>24.45</v>
    <v>23.01</v>
  </a>
  <a r="1" c="49">
    <v>1.915</v>
    <v>1.925</v>
    <v>1.8</v>
    <v>1.6</v>
    <v>1.32</v>
    <v>1.1100000000000001</v>
    <v>1.5549999999999999</v>
    <v>1.49</v>
    <v>1.4750000000000001</v>
    <v>1.32</v>
    <v>1.43</v>
    <v>1.33</v>
    <v>1.37</v>
    <v>1.27</v>
    <v>1.49</v>
    <v>1.55</v>
    <v>1.84</v>
    <v>2.09</v>
    <v>1.97</v>
    <v>1.915</v>
    <v>2.13</v>
    <v>2.08</v>
    <v>2.44</v>
    <v>3.2</v>
    <v>3.2</v>
    <v>3.27</v>
    <v>3.91</v>
    <v>4</v>
    <v>3.96</v>
    <v>4.42</v>
    <v>4.4800000000000004</v>
    <v>4.34</v>
    <v>5.41</v>
    <v>5.15</v>
    <v>5.58</v>
    <v>6.36</v>
    <v>6.57</v>
    <v>6.29</v>
    <v>5.51</v>
    <v>5.63</v>
    <v>5.81</v>
    <v>5.95</v>
    <v>5.37</v>
    <v>7.83</v>
    <v>6.99</v>
    <v>7.03</v>
    <v>6.48</v>
    <v>7.07</v>
    <v>7.09</v>
  </a>
  <a r="1" c="49">
    <v>20.3</v>
    <v>22.81</v>
    <v>24.24</v>
    <v>23.87</v>
    <v>23.87</v>
    <v>19.5</v>
    <v>21.51</v>
    <v>21.61</v>
    <v>20.64</v>
    <v>24.11</v>
    <v>23.77</v>
    <v>23.35</v>
    <v>23.72</v>
    <v>22.53</v>
    <v>21.66</v>
    <v>22.47</v>
    <v>20.68</v>
    <v>21.34</v>
    <v>22.34</v>
    <v>21.95</v>
    <v>21.15</v>
    <v>20.6</v>
    <v>21.37</v>
    <v>22.9</v>
    <v>24.18</v>
    <v>26.35</v>
    <v>26.1</v>
    <v>25.96</v>
    <v>25.98</v>
    <v>27.23</v>
    <v>29.8</v>
    <v>31.24</v>
    <v>31.72</v>
    <v>32.119999999999997</v>
    <v>33.36</v>
    <v>32.32</v>
    <v>33.729999999999997</v>
    <v>31.81</v>
    <v>31.57</v>
    <v>32.840000000000003</v>
    <v>32.56</v>
    <v>33.86</v>
    <v>33.82</v>
    <v>38.61</v>
    <v>38.97</v>
    <v>38.74</v>
    <v>37.590000000000003</v>
    <v>38.6</v>
    <v>38.82</v>
  </a>
  <a r="1" c="49">
    <v>93.74</v>
    <v>93.46</v>
    <v>105.77</v>
    <v>103.88</v>
    <v>104.36</v>
    <v>90.38</v>
    <v>100.77</v>
    <v>97.47</v>
    <v>90.7</v>
    <v>104.68</v>
    <v>107.86</v>
    <v>102.6</v>
    <v>110.06</v>
    <v>100.69</v>
    <v>98.32</v>
    <v>99.36</v>
    <v>96.78</v>
    <v>100.27</v>
    <v>105.71</v>
    <v>102.18</v>
    <v>99.97</v>
    <v>96.56</v>
    <v>104.66</v>
    <v>111.8</v>
    <v>117.53</v>
    <v>116.41</v>
    <v>120.34</v>
    <v>114.54</v>
    <v>119.54</v>
    <v>127.38</v>
    <v>137.49</v>
    <v>139.5</v>
    <v>135.38999999999999</v>
    <v>142.75</v>
    <v>158.58000000000001</v>
    <v>153.25</v>
    <v>160.56</v>
    <v>156.74</v>
    <v>150.93</v>
    <v>166.6</v>
    <v>175.95</v>
    <v>184.75</v>
    <v>177.91</v>
    <v>170.3</v>
    <v>166.9</v>
    <v>171.64</v>
    <v>152.51</v>
    <v>160.57</v>
    <v>149.36000000000001</v>
  </a>
  <a r="1" c="49">
    <v>27.13</v>
    <v>28.94</v>
    <v>32.35</v>
    <v>32.630000000000003</v>
    <v>31.26</v>
    <v>27.39</v>
    <v>30.6</v>
    <v>30.59</v>
    <v>28.81</v>
    <v>32.42</v>
    <v>31.54</v>
    <v>30.06</v>
    <v>31.79</v>
    <v>30</v>
    <v>27.72</v>
    <v>28.84</v>
    <v>25.97</v>
    <v>26.37</v>
    <v>28.42</v>
    <v>28.96</v>
    <v>29.07</v>
    <v>28.05</v>
    <v>28.4</v>
    <v>30.7</v>
    <v>32.6</v>
    <v>33.840000000000003</v>
    <v>34.64</v>
    <v>33.799999999999997</v>
    <v>33.909999999999997</v>
    <v>36.229999999999997</v>
    <v>38.58</v>
    <v>38.17</v>
    <v>37.35</v>
    <v>38.799999999999997</v>
    <v>39.1</v>
    <v>37.1</v>
    <v>40.14</v>
    <v>35.299999999999997</v>
    <v>34.020000000000003</v>
    <v>36.130000000000003</v>
    <v>38</v>
    <v>39.36</v>
    <v>38.909999999999997</v>
    <v>42.79</v>
    <v>44.15</v>
    <v>43.62</v>
    <v>40.1</v>
    <v>42.31</v>
    <v>43.37</v>
  </a>
  <a r="1" c="49">
    <v>26.53</v>
    <v>26.01</v>
    <v>27.6</v>
    <v>27.3</v>
    <v>25.04</v>
    <v>22.03</v>
    <v>22.9</v>
    <v>22.83</v>
    <v>22.8</v>
    <v>25.56</v>
    <v>24.74</v>
    <v>23.66</v>
    <v>25.09</v>
    <v>24.65</v>
    <v>22.93</v>
    <v>24.35</v>
    <v>22.92</v>
    <v>23.71</v>
    <v>25.75</v>
    <v>25.33</v>
    <v>25.66</v>
    <v>24.71</v>
    <v>24.37</v>
    <v>25.92</v>
    <v>27.2</v>
    <v>28.45</v>
    <v>29.4</v>
    <v>28.16</v>
    <v>28.25</v>
    <v>28.24</v>
    <v>29.05</v>
    <v>30.4</v>
    <v>30.48</v>
    <v>31.15</v>
    <v>31.17</v>
    <v>28.54</v>
    <v>30.62</v>
    <v>29.79</v>
    <v>29.09</v>
    <v>29.86</v>
    <v>29.04</v>
    <v>29.16</v>
    <v>30.72</v>
    <v>33.67</v>
    <v>33.21</v>
    <v>36.65</v>
    <v>34.64</v>
    <v>36.340000000000003</v>
    <v>36.700000000000003</v>
  </a>
  <a r="1" c="49">
    <v>183.62</v>
    <v>180.78</v>
    <v>203.27</v>
    <v>206.98</v>
    <v>185.98</v>
    <v>164.51</v>
    <v>181.13</v>
    <v>177.26</v>
    <v>152.74</v>
    <v>169.5</v>
    <v>178.71</v>
    <v>166.96</v>
    <v>187.34</v>
    <v>189.52</v>
    <v>175.66</v>
    <v>182.6</v>
    <v>170.74</v>
    <v>177.62</v>
    <v>175.01</v>
    <v>177.53</v>
    <v>167.73</v>
    <v>160.97999999999999</v>
    <v>169.05</v>
    <v>183.63</v>
    <v>190.45</v>
    <v>194.81</v>
    <v>199.7</v>
    <v>187.47</v>
    <v>190.95</v>
    <v>204.69</v>
    <v>209.8</v>
    <v>215.65</v>
    <v>232.37</v>
    <v>231.51</v>
    <v>231.11</v>
    <v>221.65</v>
    <v>240.8</v>
    <v>226.59</v>
    <v>196.64</v>
    <v>193.45</v>
    <v>214.21</v>
    <v>228.73</v>
    <v>217.38</v>
    <v>225.16</v>
    <v>219.33</v>
    <v>218.56</v>
    <v>197.04</v>
    <v>203.2</v>
    <v>212.18</v>
  </a>
  <a r="1" c="49">
    <v>29.73</v>
    <v>29.47</v>
    <v>30.64</v>
    <v>33.85</v>
    <v>33.36</v>
    <v>34.229999999999997</v>
    <v>33.5</v>
    <v>34.58</v>
    <v>28.75</v>
    <v>27.23</v>
    <v>28.59</v>
    <v>28.28</v>
    <v>30.49</v>
    <v>32.96</v>
    <v>30.49</v>
    <v>29.93</v>
    <v>31.41</v>
    <v>29.94</v>
    <v>32.85</v>
    <v>35.299999999999997</v>
    <v>33.799999999999997</v>
    <v>31.86</v>
    <v>34.229999999999997</v>
    <v>36.15</v>
    <v>36.369999999999997</v>
    <v>39.4</v>
    <v>39.79</v>
    <v>36.81</v>
    <v>34.72</v>
    <v>32.340000000000003</v>
    <v>33.47</v>
    <v>28.93</v>
    <v>30.53</v>
    <v>27.9</v>
    <v>29.09</v>
    <v>28.19</v>
    <v>29.1</v>
    <v>26.51</v>
    <v>23.42</v>
    <v>23.7</v>
    <v>25.53</v>
    <v>25.74</v>
    <v>27.35</v>
    <v>29.4</v>
    <v>29.91</v>
    <v>30.7</v>
    <v>30.77</v>
    <v>31.93</v>
    <v>28.84</v>
  </a>
  <a r="1" c="49">
    <v>25.07</v>
    <v>28.54</v>
    <v>32.1</v>
    <v>31.15</v>
    <v>29.76</v>
    <v>31.84</v>
    <v>31.98</v>
    <v>34.25</v>
    <v>31.66</v>
    <v>35.979999999999997</v>
    <v>37.29</v>
    <v>35.44</v>
    <v>36.26</v>
    <v>35.909999999999997</v>
    <v>33.340000000000003</v>
    <v>33.68</v>
    <v>34.299999999999997</v>
    <v>34.44</v>
    <v>37.99</v>
    <v>37.020000000000003</v>
    <v>36.49</v>
    <v>34.26</v>
    <v>31</v>
    <v>31.06</v>
    <v>32.409999999999997</v>
    <v>30.36</v>
    <v>30.5</v>
    <v>28.23</v>
    <v>27.7</v>
    <v>28.21</v>
    <v>27.6</v>
    <v>27.19</v>
    <v>25.2</v>
    <v>23.78</v>
    <v>24.51</v>
    <v>24.6</v>
    <v>24.71</v>
    <v>24.77</v>
    <v>23.12</v>
    <v>20.74</v>
    <v>22.25</v>
    <v>23.63</v>
    <v>26.59</v>
    <v>26.41</v>
    <v>23.03</v>
    <v>24.8</v>
    <v>24.93</v>
    <v>23.59</v>
    <v>25.37</v>
  </a>
  <a r="1" c="49">
    <v>1.48</v>
    <v>1.5249999999999999</v>
    <v>1.5549999999999999</v>
    <v>1.625</v>
    <v>1.7250000000000001</v>
    <v>1.7250000000000001</v>
    <v>1.8149999999999999</v>
    <v>1.71</v>
    <v>1.4850000000000001</v>
    <v>1.59</v>
    <v>1.78</v>
    <v>1.595</v>
    <v>1.51</v>
    <v>1.415</v>
    <v>1.415</v>
    <v>1.47</v>
    <v>1.39</v>
    <v>1.35</v>
    <v>1.615</v>
    <v>1.5549999999999999</v>
    <v>1.64</v>
    <v>1.5449999999999999</v>
    <v>1.4850000000000001</v>
    <v>1.6</v>
    <v>1.66</v>
    <v>1.6</v>
    <v>1.835</v>
    <v>1.61</v>
    <v>1.675</v>
    <v>1.49</v>
    <v>1.49</v>
    <v>1.25</v>
    <v>1.2150000000000001</v>
    <v>1.25</v>
    <v>1.23</v>
    <v>1.395</v>
    <v>1.5249999999999999</v>
    <v>1.395</v>
    <v>1.4350000000000001</v>
    <v>1.175</v>
    <v>1.345</v>
    <v>1.32</v>
    <v>1.17</v>
    <v>1.2</v>
    <v>1.145</v>
    <v>1.24</v>
    <v>1.18</v>
    <v>1.175</v>
    <v>1.23</v>
  </a>
  <a r="1" c="49">
    <v>37.909999999999997</v>
    <v>35.049999999999997</v>
    <v>35.479999999999997</v>
    <v>36.729999999999997</v>
    <v>36.659999999999997</v>
    <v>33.01</v>
    <v>34.270000000000003</v>
    <v>34</v>
    <v>30.58</v>
    <v>32.770000000000003</v>
    <v>32.28</v>
    <v>29.97</v>
    <v>31.58</v>
    <v>32.21</v>
    <v>34.840000000000003</v>
    <v>35.44</v>
    <v>35.19</v>
    <v>35.57</v>
    <v>35.15</v>
    <v>32.159999999999997</v>
    <v>29.8</v>
    <v>28.75</v>
    <v>29.17</v>
    <v>32.08</v>
    <v>32.020000000000003</v>
    <v>29.85</v>
    <v>29.41</v>
    <v>26.77</v>
    <v>24.33</v>
    <v>26.3</v>
    <v>27.66</v>
    <v>27.68</v>
    <v>27.23</v>
    <v>26.93</v>
    <v>28.57</v>
    <v>27.01</v>
    <v>28.55</v>
    <v>27.45</v>
    <v>25.76</v>
    <v>26.08</v>
    <v>26.67</v>
    <v>26.79</v>
    <v>27.61</v>
    <v>24.05</v>
    <v>21.44</v>
    <v>21.16</v>
    <v>23.33</v>
    <v>22.61</v>
    <v>22.95</v>
  </a>
</arrayData>
</file>

<file path=xl/richData/rdrichvalue.xml><?xml version="1.0" encoding="utf-8"?>
<rvData xmlns="http://schemas.microsoft.com/office/spreadsheetml/2017/richdata" count="1202">
  <rv s="0">
    <fb>44562</fb>
    <v>0</v>
  </rv>
  <rv s="0">
    <fb>45.1</fb>
    <v>1</v>
  </rv>
  <rv s="0">
    <fb>260.35000000000002</fb>
    <v>1</v>
  </rv>
  <rv s="0">
    <fb>31.9</fb>
    <v>1</v>
  </rv>
  <rv s="0">
    <fb>192.55</fb>
    <v>1</v>
  </rv>
  <rv s="0">
    <fb>37.909999999999997</fb>
    <v>1</v>
  </rv>
  <rv s="0">
    <fb>4.04</fb>
    <v>1</v>
  </rv>
  <rv s="0">
    <fb>23.19</fb>
    <v>1</v>
  </rv>
  <rv s="0">
    <fb>10.25</fb>
    <v>1</v>
  </rv>
  <rv s="0">
    <fb>2.61</fb>
    <v>1</v>
  </rv>
  <rv s="0">
    <fb>16.760000000000002</fb>
    <v>1</v>
  </rv>
  <rv s="0">
    <fb>3.92</fb>
    <v>1</v>
  </rv>
  <rv s="0">
    <fb>145.1</fb>
    <v>1</v>
  </rv>
  <rv s="0">
    <fb>4.2987000000000002</fb>
    <v>1</v>
  </rv>
  <rv s="0">
    <fb>1.915</fb>
    <v>1</v>
  </rv>
  <rv s="0">
    <fb>1.1798</fb>
    <v>1</v>
  </rv>
  <rv s="0">
    <fb>93.74</fb>
    <v>1</v>
  </rv>
  <rv s="0">
    <fb>27.13</fb>
    <v>1</v>
  </rv>
  <rv s="0">
    <fb>26.53</fb>
    <v>1</v>
  </rv>
  <rv s="0">
    <fb>20.3</fb>
    <v>1</v>
  </rv>
  <rv s="0">
    <fb>183.62</fb>
    <v>1</v>
  </rv>
  <rv s="0">
    <fb>29.73</fb>
    <v>1</v>
  </rv>
  <rv s="0">
    <fb>7.14</fb>
    <v>1</v>
  </rv>
  <rv s="0">
    <fb>1.48</fb>
    <v>1</v>
  </rv>
  <rv s="0">
    <fb>5.62</fb>
    <v>1</v>
  </rv>
  <rv s="0">
    <fb>25.07</fb>
    <v>1</v>
  </rv>
  <rv s="0">
    <fb>44593</fb>
    <v>0</v>
  </rv>
  <rv s="0">
    <fb>46.73</fb>
    <v>1</v>
  </rv>
  <rv s="0">
    <fb>259.98</fb>
    <v>1</v>
  </rv>
  <rv s="0">
    <fb>33.4</fb>
    <v>1</v>
  </rv>
  <rv s="0">
    <fb>222.9</fb>
    <v>1</v>
  </rv>
  <rv s="0">
    <fb>35.049999999999997</fb>
    <v>1</v>
  </rv>
  <rv s="0">
    <fb>4.16</fb>
    <v>1</v>
  </rv>
  <rv s="0">
    <fb>22.23</fb>
    <v>1</v>
  </rv>
  <rv s="0">
    <fb>10.92</fb>
    <v>1</v>
  </rv>
  <rv s="0">
    <fb>2.59</fb>
    <v>1</v>
  </rv>
  <rv s="0">
    <fb>16.77</fb>
    <v>1</v>
  </rv>
  <rv s="0">
    <fb>3.96</fb>
    <v>1</v>
  </rv>
  <rv s="0">
    <fb>131.68</fb>
    <v>1</v>
  </rv>
  <rv s="0">
    <fb>4.0728999999999997</fb>
    <v>1</v>
  </rv>
  <rv s="0">
    <fb>1.925</fb>
    <v>1</v>
  </rv>
  <rv s="0">
    <fb>1.0726</fb>
    <v>1</v>
  </rv>
  <rv s="0">
    <fb>93.46</fb>
    <v>1</v>
  </rv>
  <rv s="0">
    <fb>28.94</fb>
    <v>1</v>
  </rv>
  <rv s="0">
    <fb>26.01</fb>
    <v>1</v>
  </rv>
  <rv s="0">
    <fb>22.81</fb>
    <v>1</v>
  </rv>
  <rv s="0">
    <fb>180.78</fb>
    <v>1</v>
  </rv>
  <rv s="0">
    <fb>29.47</fb>
    <v>1</v>
  </rv>
  <rv s="0">
    <fb>7.26</fb>
    <v>1</v>
  </rv>
  <rv s="0">
    <fb>1.5249999999999999</fb>
    <v>1</v>
  </rv>
  <rv s="0">
    <fb>5.7</fb>
    <v>1</v>
  </rv>
  <rv s="0">
    <fb>28.54</fb>
    <v>1</v>
  </rv>
  <rv s="0">
    <fb>44621</fb>
    <v>0</v>
  </rv>
  <rv s="0">
    <fb>48.99</fb>
    <v>1</v>
  </rv>
  <rv s="0">
    <fb>268.14999999999998</fb>
    <v>1</v>
  </rv>
  <rv s="0">
    <fb>32.42</fb>
    <v>1</v>
  </rv>
  <rv s="0">
    <fb>225.33</fb>
    <v>1</v>
  </rv>
  <rv s="0">
    <fb>35.479999999999997</fb>
    <v>1</v>
  </rv>
  <rv s="0">
    <fb>4.2699999999999996</fb>
    <v>1</v>
  </rv>
  <rv s="0">
    <fb>22.89</fb>
    <v>1</v>
  </rv>
  <rv s="0">
    <fb>10.95</fb>
    <v>1</v>
  </rv>
  <rv s="0">
    <fb>2.4900000000000002</fb>
    <v>1</v>
  </rv>
  <rv s="0">
    <fb>16.510000000000002</fb>
    <v>1</v>
  </rv>
  <rv s="0">
    <fb>135.47</fb>
    <v>1</v>
  </rv>
  <rv s="0">
    <fb>4.4080000000000004</fb>
    <v>1</v>
  </rv>
  <rv s="0">
    <fb>1.8</fb>
    <v>1</v>
  </rv>
  <rv s="0">
    <fb>105.77</fb>
    <v>1</v>
  </rv>
  <rv s="0">
    <fb>32.35</fb>
    <v>1</v>
  </rv>
  <rv s="0">
    <fb>27.6</fb>
    <v>1</v>
  </rv>
  <rv s="0">
    <fb>24.24</fb>
    <v>1</v>
  </rv>
  <rv s="0">
    <fb>203.27</fb>
    <v>1</v>
  </rv>
  <rv s="0">
    <fb>30.64</fb>
    <v>1</v>
  </rv>
  <rv s="0">
    <fb>7.74</fb>
    <v>1</v>
  </rv>
  <rv s="0">
    <fb>1.5549999999999999</fb>
    <v>1</v>
  </rv>
  <rv s="0">
    <fb>6.23</fb>
    <v>1</v>
  </rv>
  <rv s="0">
    <fb>32.1</fb>
    <v>1</v>
  </rv>
  <rv s="0">
    <fb>44652</fb>
    <v>0</v>
  </rv>
  <rv s="0">
    <fb>47.48</fb>
    <v>1</v>
  </rv>
  <rv s="0">
    <fb>273.3</fb>
    <v>1</v>
  </rv>
  <rv s="0">
    <fb>29.14</fb>
    <v>1</v>
  </rv>
  <rv s="0">
    <fb>231.74</fb>
    <v>1</v>
  </rv>
  <rv s="0">
    <fb>36.729999999999997</fb>
    <v>1</v>
  </rv>
  <rv s="0">
    <fb>23.98</fb>
    <v>1</v>
  </rv>
  <rv s="0">
    <fb>11.17</fb>
    <v>1</v>
  </rv>
  <rv s="0">
    <fb>2.42</fb>
    <v>1</v>
  </rv>
  <rv s="0">
    <fb>15.66</fb>
    <v>1</v>
  </rv>
  <rv s="0">
    <fb>129.41999999999999</fb>
    <v>1</v>
  </rv>
  <rv s="0">
    <fb>4.2842000000000002</fb>
    <v>1</v>
  </rv>
  <rv s="0">
    <fb>1.6</fb>
    <v>1</v>
  </rv>
  <rv s="0">
    <fb>0.91169999999999995</fb>
    <v>1</v>
  </rv>
  <rv s="0">
    <fb>103.88</fb>
    <v>1</v>
  </rv>
  <rv s="0">
    <fb>32.630000000000003</fb>
    <v>1</v>
  </rv>
  <rv s="0">
    <fb>27.3</fb>
    <v>1</v>
  </rv>
  <rv s="0">
    <fb>23.87</fb>
    <v>1</v>
  </rv>
  <rv s="0">
    <fb>206.98</fb>
    <v>1</v>
  </rv>
  <rv s="0">
    <fb>33.85</fb>
    <v>1</v>
  </rv>
  <rv s="0">
    <fb>8</fb>
    <v>1</v>
  </rv>
  <rv s="0">
    <fb>1.625</fb>
    <v>1</v>
  </rv>
  <rv s="0">
    <fb>6.84</fb>
    <v>1</v>
  </rv>
  <rv s="0">
    <fb>31.15</fb>
    <v>1</v>
  </rv>
  <rv s="0">
    <fb>44682</fb>
    <v>0</v>
  </rv>
  <rv s="0">
    <fb>42.13</fb>
    <v>1</v>
  </rv>
  <rv s="0">
    <fb>271.83</fb>
    <v>1</v>
  </rv>
  <rv s="0">
    <fb>29.18</fb>
    <v>1</v>
  </rv>
  <rv s="0">
    <fb>222.97</fb>
    <v>1</v>
  </rv>
  <rv s="0">
    <fb>36.659999999999997</fb>
    <v>1</v>
  </rv>
  <rv s="0">
    <fb>4</fb>
    <v>1</v>
  </rv>
  <rv s="0">
    <fb>20.55</fb>
    <v>1</v>
  </rv>
  <rv s="0">
    <fb>10.48</fb>
    <v>1</v>
  </rv>
  <rv s="0">
    <fb>2.2599999999999998</fb>
    <v>1</v>
  </rv>
  <rv s="0">
    <fb>13.27</fb>
    <v>1</v>
  </rv>
  <rv s="0">
    <fb>3.88</fb>
    <v>1</v>
  </rv>
  <rv s="0">
    <fb>112.61</fb>
    <v>1</v>
  </rv>
  <rv s="0">
    <fb>4.1894999999999998</fb>
    <v>1</v>
  </rv>
  <rv s="0">
    <fb>1.32</fb>
    <v>1</v>
  </rv>
  <rv s="0">
    <fb>0.62570000000000003</fb>
    <v>1</v>
  </rv>
  <rv s="0">
    <fb>104.36</fb>
    <v>1</v>
  </rv>
  <rv s="0">
    <fb>31.26</fb>
    <v>1</v>
  </rv>
  <rv s="0">
    <fb>25.04</fb>
    <v>1</v>
  </rv>
  <rv s="0">
    <fb>185.98</fb>
    <v>1</v>
  </rv>
  <rv s="0">
    <fb>33.36</fb>
    <v>1</v>
  </rv>
  <rv s="0">
    <fb>8.1999999999999993</fb>
    <v>1</v>
  </rv>
  <rv s="0">
    <fb>1.7250000000000001</fb>
    <v>1</v>
  </rv>
  <rv s="0">
    <fb>6.85</fb>
    <v>1</v>
  </rv>
  <rv s="0">
    <fb>29.76</fb>
    <v>1</v>
  </rv>
  <rv s="0">
    <fb>44713</fb>
    <v>0</v>
  </rv>
  <rv s="0">
    <fb>42.25</fb>
    <v>1</v>
  </rv>
  <rv s="0">
    <fb>269.06</fb>
    <v>1</v>
  </rv>
  <rv s="0">
    <fb>30.69</fb>
    <v>1</v>
  </rv>
  <rv s="0">
    <fb>198.7</fb>
    <v>1</v>
  </rv>
  <rv s="0">
    <fb>33.01</fb>
    <v>1</v>
  </rv>
  <rv s="0">
    <fb>3.61</fb>
    <v>1</v>
  </rv>
  <rv s="0">
    <fb>17.84</fb>
    <v>1</v>
  </rv>
  <rv s="0">
    <fb>8.8800000000000008</fb>
    <v>1</v>
  </rv>
  <rv s="0">
    <fb>1.9750000000000001</fb>
    <v>1</v>
  </rv>
  <rv s="0">
    <fb>10.83</fb>
    <v>1</v>
  </rv>
  <rv s="0">
    <fb>3.85</fb>
    <v>1</v>
  </rv>
  <rv s="0">
    <fb>111.83</fb>
    <v>1</v>
  </rv>
  <rv s="0">
    <fb>4.3497000000000003</fb>
    <v>1</v>
  </rv>
  <rv s="0">
    <fb>1.1100000000000001</fb>
    <v>1</v>
  </rv>
  <rv s="0">
    <fb>0.50049999999999994</fb>
    <v>1</v>
  </rv>
  <rv s="0">
    <fb>90.38</fb>
    <v>1</v>
  </rv>
  <rv s="0">
    <fb>27.39</fb>
    <v>1</v>
  </rv>
  <rv s="0">
    <fb>22.03</fb>
    <v>1</v>
  </rv>
  <rv s="0">
    <fb>19.5</fb>
    <v>1</v>
  </rv>
  <rv s="0">
    <fb>164.51</fb>
    <v>1</v>
  </rv>
  <rv s="0">
    <fb>34.229999999999997</fb>
    <v>1</v>
  </rv>
  <rv s="0">
    <fb>7.42</fb>
    <v>1</v>
  </rv>
  <rv s="0">
    <fb>5.73</fb>
    <v>1</v>
  </rv>
  <rv s="0">
    <fb>31.84</fb>
    <v>1</v>
  </rv>
  <rv s="0">
    <fb>44743</fb>
    <v>0</v>
  </rv>
  <rv s="0">
    <fb>49.54</fb>
    <v>1</v>
  </rv>
  <rv s="0">
    <fb>289.83999999999997</fb>
    <v>1</v>
  </rv>
  <rv s="0">
    <fb>34.21</fb>
    <v>1</v>
  </rv>
  <rv s="0">
    <fb>214.23</fb>
    <v>1</v>
  </rv>
  <rv s="0">
    <fb>34.270000000000003</fb>
    <v>1</v>
  </rv>
  <rv s="0">
    <fb>20.7</fb>
    <v>1</v>
  </rv>
  <rv s="0">
    <fb>9.52</fb>
    <v>1</v>
  </rv>
  <rv s="0">
    <fb>2.15</fb>
    <v>1</v>
  </rv>
  <rv s="0">
    <fb>12.74</fb>
    <v>1</v>
  </rv>
  <rv s="0">
    <fb>3.89</fb>
    <v>1</v>
  </rv>
  <rv s="0">
    <fb>125.06</fb>
    <v>1</v>
  </rv>
  <rv s="0">
    <fb>4.6193</fb>
    <v>1</v>
  </rv>
  <rv s="0">
    <fb>0.58540000000000003</fb>
    <v>1</v>
  </rv>
  <rv s="0">
    <fb>100.77</fb>
    <v>1</v>
  </rv>
  <rv s="0">
    <fb>30.6</fb>
    <v>1</v>
  </rv>
  <rv s="0">
    <fb>22.9</fb>
    <v>1</v>
  </rv>
  <rv s="0">
    <fb>21.51</fb>
    <v>1</v>
  </rv>
  <rv s="0">
    <fb>181.13</fb>
    <v>1</v>
  </rv>
  <rv s="0">
    <fb>33.5</fb>
    <v>1</v>
  </rv>
  <rv s="0">
    <fb>7.3</fb>
    <v>1</v>
  </rv>
  <rv s="0">
    <fb>1.8149999999999999</fb>
    <v>1</v>
  </rv>
  <rv s="0">
    <fb>5.94</fb>
    <v>1</v>
  </rv>
  <rv s="0">
    <fb>31.98</fb>
    <v>1</v>
  </rv>
  <rv s="0">
    <fb>44774</fb>
    <v>0</v>
  </rv>
  <rv s="0">
    <fb>54.48</fb>
    <v>1</v>
  </rv>
  <rv s="0">
    <fb>293.54000000000002</fb>
    <v>1</v>
  </rv>
  <rv s="0">
    <fb>32.130000000000003</fb>
    <v>1</v>
  </rv>
  <rv s="0">
    <fb>214.3</fb>
    <v>1</v>
  </rv>
  <rv s="0">
    <fb>34</fb>
    <v>1</v>
  </rv>
  <rv s="0">
    <fb>3.62</fb>
    <v>1</v>
  </rv>
  <rv s="0">
    <fb>19.670000000000002</fb>
    <v>1</v>
  </rv>
  <rv s="0">
    <fb>8.73</fb>
    <v>1</v>
  </rv>
  <rv s="0">
    <fb>2.1</fb>
    <v>1</v>
  </rv>
  <rv s="0">
    <fb>13.51</fb>
    <v>1</v>
  </rv>
  <rv s="0">
    <fb>3.97</fb>
    <v>1</v>
  </rv>
  <rv s="0">
    <fb>127.55</fb>
    <v>1</v>
  </rv>
  <rv s="0">
    <fb>3.8980000000000001</fb>
    <v>1</v>
  </rv>
  <rv s="0">
    <fb>1.49</fb>
    <v>1</v>
  </rv>
  <rv s="0">
    <fb>0.38429999999999997</fb>
    <v>1</v>
  </rv>
  <rv s="0">
    <fb>97.47</fb>
    <v>1</v>
  </rv>
  <rv s="0">
    <fb>30.59</fb>
    <v>1</v>
  </rv>
  <rv s="0">
    <fb>22.83</fb>
    <v>1</v>
  </rv>
  <rv s="0">
    <fb>21.61</fb>
    <v>1</v>
  </rv>
  <rv s="0">
    <fb>177.26</fb>
    <v>1</v>
  </rv>
  <rv s="0">
    <fb>34.58</fb>
    <v>1</v>
  </rv>
  <rv s="0">
    <fb>7.89</fb>
    <v>1</v>
  </rv>
  <rv s="0">
    <fb>1.71</fb>
    <v>1</v>
  </rv>
  <rv s="0">
    <fb>6.31</fb>
    <v>1</v>
  </rv>
  <rv s="0">
    <fb>34.25</fb>
    <v>1</v>
  </rv>
  <rv s="0">
    <fb>44805</fb>
    <v>0</v>
  </rv>
  <rv s="0">
    <fb>50.19</fb>
    <v>1</v>
  </rv>
  <rv s="0">
    <fb>285.02</fb>
    <v>1</v>
  </rv>
  <rv s="0">
    <fb>33.83</fb>
    <v>1</v>
  </rv>
  <rv s="0">
    <fb>194.54</fb>
    <v>1</v>
  </rv>
  <rv s="0">
    <fb>30.58</fb>
    <v>1</v>
  </rv>
  <rv s="0">
    <fb>3.27</fb>
    <v>1</v>
  </rv>
  <rv s="0">
    <fb>15.78</fb>
    <v>1</v>
  </rv>
  <rv s="0">
    <fb>7.72</fb>
    <v>1</v>
  </rv>
  <rv s="0">
    <fb>1.9450000000000001</fb>
    <v>1</v>
  </rv>
  <rv s="0">
    <fb>11.48</fb>
    <v>1</v>
  </rv>
  <rv s="0">
    <fb>114.85</fb>
    <v>1</v>
  </rv>
  <rv s="0">
    <fb>3.5337000000000001</fb>
    <v>1</v>
  </rv>
  <rv s="0">
    <fb>1.4750000000000001</fb>
    <v>1</v>
  </rv>
  <rv s="0">
    <fb>0.34410000000000002</fb>
    <v>1</v>
  </rv>
  <rv s="0">
    <fb>90.7</fb>
    <v>1</v>
  </rv>
  <rv s="0">
    <fb>28.81</fb>
    <v>1</v>
  </rv>
  <rv s="0">
    <fb>22.8</fb>
    <v>1</v>
  </rv>
  <rv s="0">
    <fb>20.64</fb>
    <v>1</v>
  </rv>
  <rv s="0">
    <fb>152.74</fb>
    <v>1</v>
  </rv>
  <rv s="0">
    <fb>28.75</fb>
    <v>1</v>
  </rv>
  <rv s="0">
    <fb>7.09</fb>
    <v>1</v>
  </rv>
  <rv s="0">
    <fb>1.4850000000000001</fb>
    <v>1</v>
  </rv>
  <rv s="0">
    <fb>5.17</fb>
    <v>1</v>
  </rv>
  <rv s="0">
    <fb>31.66</fb>
    <v>1</v>
  </rv>
  <rv s="0">
    <fb>44835</fb>
    <v>0</v>
  </rv>
  <rv s="0">
    <fb>55.82</fb>
    <v>1</v>
  </rv>
  <rv s="0">
    <fb>280.48</fb>
    <v>1</v>
  </rv>
  <rv s="0">
    <fb>34.049999999999997</fb>
    <v>1</v>
  </rv>
  <rv s="0">
    <fb>199.71</fb>
    <v>1</v>
  </rv>
  <rv s="0">
    <fb>32.770000000000003</fb>
    <v>1</v>
  </rv>
  <rv s="0">
    <fb>3.6</fb>
    <v>1</v>
  </rv>
  <rv s="0">
    <fb>17</fb>
    <v>1</v>
  </rv>
  <rv s="0">
    <fb>7.76</fb>
    <v>1</v>
  </rv>
  <rv s="0">
    <fb>2.0699999999999998</fb>
    <v>1</v>
  </rv>
  <rv s="0">
    <fb>12.94</fb>
    <v>1</v>
  </rv>
  <rv s="0">
    <fb>121.59</fb>
    <v>1</v>
  </rv>
  <rv s="0">
    <fb>3.5701000000000001</fb>
    <v>1</v>
  </rv>
  <rv s="0">
    <fb>0.31730000000000003</fb>
    <v>1</v>
  </rv>
  <rv s="0">
    <fb>104.68</fb>
    <v>1</v>
  </rv>
  <rv s="0">
    <fb>25.56</fb>
    <v>1</v>
  </rv>
  <rv s="0">
    <fb>24.11</fb>
    <v>1</v>
  </rv>
  <rv s="0">
    <fb>169.5</fb>
    <v>1</v>
  </rv>
  <rv s="0">
    <fb>27.23</fb>
    <v>1</v>
  </rv>
  <rv s="0">
    <fb>7.7</fb>
    <v>1</v>
  </rv>
  <rv s="0">
    <fb>1.59</fb>
    <v>1</v>
  </rv>
  <rv s="0">
    <fb>5.57</fb>
    <v>1</v>
  </rv>
  <rv s="0">
    <fb>35.979999999999997</fb>
    <v>1</v>
  </rv>
  <rv s="0">
    <fb>44866</fb>
    <v>0</v>
  </rv>
  <rv s="0">
    <fb>59.44</fb>
    <v>1</v>
  </rv>
  <rv s="0">
    <fb>300.11</fb>
    <v>1</v>
  </rv>
  <rv s="0">
    <fb>33.450000000000003</fb>
    <v>1</v>
  </rv>
  <rv s="0">
    <fb>214.04</fb>
    <v>1</v>
  </rv>
  <rv s="0">
    <fb>32.28</fb>
    <v>1</v>
  </rv>
  <rv s="0">
    <fb>3.8</fb>
    <v>1</v>
  </rv>
  <rv s="0">
    <fb>19.12</fb>
    <v>1</v>
  </rv>
  <rv s="0">
    <fb>2.23</fb>
    <v>1</v>
  </rv>
  <rv s="0">
    <fb>13.95</fb>
    <v>1</v>
  </rv>
  <rv s="0">
    <fb>3.98</fb>
    <v>1</v>
  </rv>
  <rv s="0">
    <fb>123.31</fb>
    <v>1</v>
  </rv>
  <rv s="0">
    <fb>3.5629</fb>
    <v>1</v>
  </rv>
  <rv s="0">
    <fb>1.43</fb>
    <v>1</v>
  </rv>
  <rv s="0">
    <fb>0.3039</fb>
    <v>1</v>
  </rv>
  <rv s="0">
    <fb>107.86</fb>
    <v>1</v>
  </rv>
  <rv s="0">
    <fb>31.54</fb>
    <v>1</v>
  </rv>
  <rv s="0">
    <fb>24.74</fb>
    <v>1</v>
  </rv>
  <rv s="0">
    <fb>23.77</fb>
    <v>1</v>
  </rv>
  <rv s="0">
    <fb>178.71</fb>
    <v>1</v>
  </rv>
  <rv s="0">
    <fb>28.59</fb>
    <v>1</v>
  </rv>
  <rv s="0">
    <fb>7.4</fb>
    <v>1</v>
  </rv>
  <rv s="0">
    <fb>1.78</fb>
    <v>1</v>
  </rv>
  <rv s="0">
    <fb>7.86</fb>
    <v>1</v>
  </rv>
  <rv s="0">
    <fb>37.29</fb>
    <v>1</v>
  </rv>
  <rv s="0">
    <fb>44896</fb>
    <v>0</v>
  </rv>
  <rv s="0">
    <fb>55.26</fb>
    <v>1</v>
  </rv>
  <rv s="0">
    <fb>287.76</fb>
    <v>1</v>
  </rv>
  <rv s="0">
    <fb>30.96</fb>
    <v>1</v>
  </rv>
  <rv s="0">
    <fb>204.12</fb>
    <v>1</v>
  </rv>
  <rv s="0">
    <fb>29.97</fb>
    <v>1</v>
  </rv>
  <rv s="0">
    <fb>3.63</fb>
    <v>1</v>
  </rv>
  <rv s="0">
    <fb>17.36</fb>
    <v>1</v>
  </rv>
  <rv s="0">
    <fb>7.75</fb>
    <v>1</v>
  </rv>
  <rv s="0">
    <fb>2.13</fb>
    <v>1</v>
  </rv>
  <rv s="0">
    <fb>11.98</fb>
    <v>1</v>
  </rv>
  <rv s="0">
    <fb>3.99</fb>
    <v>1</v>
  </rv>
  <rv s="0">
    <fb>110.8</fb>
    <v>1</v>
  </rv>
  <rv s="0">
    <fb>1.33</fb>
    <v>1</v>
  </rv>
  <rv s="0">
    <fb>0.2994</fb>
    <v>1</v>
  </rv>
  <rv s="0">
    <fb>102.6</fb>
    <v>1</v>
  </rv>
  <rv s="0">
    <fb>30.06</fb>
    <v>1</v>
  </rv>
  <rv s="0">
    <fb>23.66</fb>
    <v>1</v>
  </rv>
  <rv s="0">
    <fb>23.35</fb>
    <v>1</v>
  </rv>
  <rv s="0">
    <fb>166.96</fb>
    <v>1</v>
  </rv>
  <rv s="0">
    <fb>28.28</fb>
    <v>1</v>
  </rv>
  <rv s="0">
    <fb>1.595</fb>
    <v>1</v>
  </rv>
  <rv s="0">
    <fb>35.44</fb>
    <v>1</v>
  </rv>
  <rv s="0">
    <fb>44927</fb>
    <v>0</v>
  </rv>
  <rv s="0">
    <fb>66.849999999999994</fb>
    <v>1</v>
  </rv>
  <rv s="0">
    <fb>298.08</fb>
    <v>1</v>
  </rv>
  <rv s="0">
    <fb>212.45</fb>
    <v>1</v>
  </rv>
  <rv s="0">
    <fb>31.58</fb>
    <v>1</v>
  </rv>
  <rv s="0">
    <fb>3.93</fb>
    <v>1</v>
  </rv>
  <rv s="0">
    <fb>19.97</fb>
    <v>1</v>
  </rv>
  <rv s="0">
    <fb>8.15</fb>
    <v>1</v>
  </rv>
  <rv s="0">
    <fb>2.27</fb>
    <v>1</v>
  </rv>
  <rv s="0">
    <fb>13.77</fb>
    <v>1</v>
  </rv>
  <rv s="0">
    <fb>4.08</fb>
    <v>1</v>
  </rv>
  <rv s="0">
    <fb>125.62</fb>
    <v>1</v>
  </rv>
  <rv s="0">
    <fb>3.5118999999999998</fb>
    <v>1</v>
  </rv>
  <rv s="0">
    <fb>1.37</fb>
    <v>1</v>
  </rv>
  <rv s="0">
    <fb>0.29049999999999998</fb>
    <v>1</v>
  </rv>
  <rv s="0">
    <fb>110.06</fb>
    <v>1</v>
  </rv>
  <rv s="0">
    <fb>31.79</fb>
    <v>1</v>
  </rv>
  <rv s="0">
    <fb>25.09</fb>
    <v>1</v>
  </rv>
  <rv s="0">
    <fb>23.72</fb>
    <v>1</v>
  </rv>
  <rv s="0">
    <fb>187.34</fb>
    <v>1</v>
  </rv>
  <rv s="0">
    <fb>30.49</fb>
    <v>1</v>
  </rv>
  <rv s="0">
    <fb>7.11</fb>
    <v>1</v>
  </rv>
  <rv s="0">
    <fb>1.51</fb>
    <v>1</v>
  </rv>
  <rv s="0">
    <fb>7.47</fb>
    <v>1</v>
  </rv>
  <rv s="0">
    <fb>36.26</fb>
    <v>1</v>
  </rv>
  <rv s="0">
    <fb>44958</fb>
    <v>0</v>
  </rv>
  <rv s="0">
    <fb>61.01</fb>
    <v>1</v>
  </rv>
  <rv s="0">
    <fb>296.3</fb>
    <v>1</v>
  </rv>
  <rv s="0">
    <fb>31.43</fb>
    <v>1</v>
  </rv>
  <rv s="0">
    <fb>222.22</fb>
    <v>1</v>
  </rv>
  <rv s="0">
    <fb>32.21</fb>
    <v>1</v>
  </rv>
  <rv s="0">
    <fb>3.84</fb>
    <v>1</v>
  </rv>
  <rv s="0">
    <fb>19.86</fb>
    <v>1</v>
  </rv>
  <rv s="0">
    <fb>8.43</fb>
    <v>1</v>
  </rv>
  <rv s="0">
    <fb>13.31</fb>
    <v>1</v>
  </rv>
  <rv s="0">
    <fb>122.87</fb>
    <v>1</v>
  </rv>
  <rv s="0">
    <fb>3.694</fb>
    <v>1</v>
  </rv>
  <rv s="0">
    <fb>1.27</fb>
    <v>1</v>
  </rv>
  <rv s="0">
    <fb>0.2346</fb>
    <v>1</v>
  </rv>
  <rv s="0">
    <fb>100.69</fb>
    <v>1</v>
  </rv>
  <rv s="0">
    <fb>30</fb>
    <v>1</v>
  </rv>
  <rv s="0">
    <fb>24.65</fb>
    <v>1</v>
  </rv>
  <rv s="0">
    <fb>22.53</fb>
    <v>1</v>
  </rv>
  <rv s="0">
    <fb>189.52</fb>
    <v>1</v>
  </rv>
  <rv s="0">
    <fb>32.96</fb>
    <v>1</v>
  </rv>
  <rv s="0">
    <fb>7</fb>
    <v>1</v>
  </rv>
  <rv s="0">
    <fb>1.415</fb>
    <v>1</v>
  </rv>
  <rv s="0">
    <fb>8.01</fb>
    <v>1</v>
  </rv>
  <rv s="0">
    <fb>35.909999999999997</fb>
    <v>1</v>
  </rv>
  <rv s="0">
    <fb>44986</fb>
    <v>0</v>
  </rv>
  <rv s="0">
    <fb>63.87</fb>
    <v>1</v>
  </rv>
  <rv s="0">
    <fb>288.3</fb>
    <v>1</v>
  </rv>
  <rv s="0">
    <fb>32.39</fb>
    <v>1</v>
  </rv>
  <rv s="0">
    <fb>236.69</fb>
    <v>1</v>
  </rv>
  <rv s="0">
    <fb>34.840000000000003</fb>
    <v>1</v>
  </rv>
  <rv s="0">
    <fb>18.79</fb>
    <v>1</v>
  </rv>
  <rv s="0">
    <fb>7.51</fb>
    <v>1</v>
  </rv>
  <rv s="0">
    <fb>2.08</fb>
    <v>1</v>
  </rv>
  <rv s="0">
    <fb>11</fb>
    <v>1</v>
  </rv>
  <rv s="0">
    <fb>4.22</fb>
    <v>1</v>
  </rv>
  <rv s="0">
    <fb>138.03</fb>
    <v>1</v>
  </rv>
  <rv s="0">
    <fb>3.5556000000000001</fb>
    <v>1</v>
  </rv>
  <rv s="0">
    <fb>0.24579999999999999</fb>
    <v>1</v>
  </rv>
  <rv s="0">
    <fb>98.32</fb>
    <v>1</v>
  </rv>
  <rv s="0">
    <fb>27.72</fb>
    <v>1</v>
  </rv>
  <rv s="0">
    <fb>22.93</fb>
    <v>1</v>
  </rv>
  <rv s="0">
    <fb>21.66</fb>
    <v>1</v>
  </rv>
  <rv s="0">
    <fb>175.66</fb>
    <v>1</v>
  </rv>
  <rv s="0">
    <fb>6.9</fb>
    <v>1</v>
  </rv>
  <rv s="0">
    <fb>8.2899999999999991</fb>
    <v>1</v>
  </rv>
  <rv s="0">
    <fb>33.340000000000003</fb>
    <v>1</v>
  </rv>
  <rv s="0">
    <fb>45017</fb>
    <v>0</v>
  </rv>
  <rv s="0">
    <fb>61.44</fb>
    <v>1</v>
  </rv>
  <rv s="0">
    <fb>300.58</fb>
    <v>1</v>
  </rv>
  <rv s="0">
    <fb>33.71</fb>
    <v>1</v>
  </rv>
  <rv s="0">
    <fb>246.64</fb>
    <v>1</v>
  </rv>
  <rv s="0">
    <fb>4.45</fb>
    <v>1</v>
  </rv>
  <rv s="0">
    <fb>19.309999999999999</fb>
    <v>1</v>
  </rv>
  <rv s="0">
    <fb>7.78</fb>
    <v>1</v>
  </rv>
  <rv s="0">
    <fb>2.41</fb>
    <v>1</v>
  </rv>
  <rv s="0">
    <fb>11.13</fb>
    <v>1</v>
  </rv>
  <rv s="0">
    <fb>4.37</fb>
    <v>1</v>
  </rv>
  <rv s="0">
    <fb>140.88999999999999</fb>
    <v>1</v>
  </rv>
  <rv s="0">
    <fb>3.9125999999999999</fb>
    <v>1</v>
  </rv>
  <rv s="0">
    <fb>1.55</fb>
    <v>1</v>
  </rv>
  <rv s="0">
    <fb>0.2056</fb>
    <v>1</v>
  </rv>
  <rv s="0">
    <fb>99.36</fb>
    <v>1</v>
  </rv>
  <rv s="0">
    <fb>28.84</fb>
    <v>1</v>
  </rv>
  <rv s="0">
    <fb>24.35</fb>
    <v>1</v>
  </rv>
  <rv s="0">
    <fb>22.47</fb>
    <v>1</v>
  </rv>
  <rv s="0">
    <fb>182.6</fb>
    <v>1</v>
  </rv>
  <rv s="0">
    <fb>29.93</fb>
    <v>1</v>
  </rv>
  <rv s="0">
    <fb>7.07</fb>
    <v>1</v>
  </rv>
  <rv s="0">
    <fb>1.47</fb>
    <v>1</v>
  </rv>
  <rv s="0">
    <fb>8.34</fb>
    <v>1</v>
  </rv>
  <rv s="0">
    <fb>33.68</fb>
    <v>1</v>
  </rv>
  <rv s="0">
    <fb>45047</fb>
    <v>0</v>
  </rv>
  <rv s="0">
    <fb>59.35</fb>
    <v>1</v>
  </rv>
  <rv s="0">
    <fb>306.39</fb>
    <v>1</v>
  </rv>
  <rv s="0">
    <fb>32.450000000000003</fb>
    <v>1</v>
  </rv>
  <rv s="0">
    <fb>243.41</fb>
    <v>1</v>
  </rv>
  <rv s="0">
    <fb>35.19</fb>
    <v>1</v>
  </rv>
  <rv s="0">
    <fb>4.26</fb>
    <v>1</v>
  </rv>
  <rv s="0">
    <fb>19.63</fb>
    <v>1</v>
  </rv>
  <rv s="0">
    <fb>8.2100000000000009</fb>
    <v>1</v>
  </rv>
  <rv s="0">
    <fb>2.2999999999999998</fb>
    <v>1</v>
  </rv>
  <rv s="0">
    <fb>11.2</fb>
    <v>1</v>
  </rv>
  <rv s="0">
    <fb>4.3600000000000003</fb>
    <v>1</v>
  </rv>
  <rv s="0">
    <fb>137.53</fb>
    <v>1</v>
  </rv>
  <rv s="0">
    <fb>3.9853999999999998</fb>
    <v>1</v>
  </rv>
  <rv s="0">
    <fb>1.84</fb>
    <v>1</v>
  </rv>
  <rv s="0">
    <fb>0.17879999999999999</fb>
    <v>1</v>
  </rv>
  <rv s="0">
    <fb>96.78</fb>
    <v>1</v>
  </rv>
  <rv s="0">
    <fb>25.97</fb>
    <v>1</v>
  </rv>
  <rv s="0">
    <fb>22.92</fb>
    <v>1</v>
  </rv>
  <rv s="0">
    <fb>20.68</fb>
    <v>1</v>
  </rv>
  <rv s="0">
    <fb>170.74</fb>
    <v>1</v>
  </rv>
  <rv s="0">
    <fb>31.41</fb>
    <v>1</v>
  </rv>
  <rv s="0">
    <fb>7.29</fb>
    <v>1</v>
  </rv>
  <rv s="0">
    <fb>1.39</fb>
    <v>1</v>
  </rv>
  <rv s="0">
    <fb>8.33</fb>
    <v>1</v>
  </rv>
  <rv s="0">
    <fb>34.299999999999997</fb>
    <v>1</v>
  </rv>
  <rv s="0">
    <fb>45078</fb>
    <v>0</v>
  </rv>
  <rv s="0">
    <fb>65.64</fb>
    <v>1</v>
  </rv>
  <rv s="0">
    <fb>277.38</fb>
    <v>1</v>
  </rv>
  <rv s="0">
    <fb>32.81</fb>
    <v>1</v>
  </rv>
  <rv s="0">
    <fb>229.07</fb>
    <v>1</v>
  </rv>
  <rv s="0">
    <fb>35.57</fb>
    <v>1</v>
  </rv>
  <rv s="0">
    <fb>4.03</fb>
    <v>1</v>
  </rv>
  <rv s="0">
    <fb>20.07</fb>
    <v>1</v>
  </rv>
  <rv s="0">
    <fb>7.8</fb>
    <v>1</v>
  </rv>
  <rv s="0">
    <fb>10.71</fb>
    <v>1</v>
  </rv>
  <rv s="0">
    <fb>4.3</fb>
    <v>1</v>
  </rv>
  <rv s="0">
    <fb>143.03</fb>
    <v>1</v>
  </rv>
  <rv s="0">
    <fb>3.5482999999999998</fb>
    <v>1</v>
  </rv>
  <rv s="0">
    <fb>2.09</fb>
    <v>1</v>
  </rv>
  <rv s="0">
    <fb>0.2011</fb>
    <v>1</v>
  </rv>
  <rv s="0">
    <fb>100.27</fb>
    <v>1</v>
  </rv>
  <rv s="0">
    <fb>26.37</fb>
    <v>1</v>
  </rv>
  <rv s="0">
    <fb>23.71</fb>
    <v>1</v>
  </rv>
  <rv s="0">
    <fb>21.34</fb>
    <v>1</v>
  </rv>
  <rv s="0">
    <fb>177.62</fb>
    <v>1</v>
  </rv>
  <rv s="0">
    <fb>29.94</fb>
    <v>1</v>
  </rv>
  <rv s="0">
    <fb>7.52</fb>
    <v>1</v>
  </rv>
  <rv s="0">
    <fb>1.35</fb>
    <v>1</v>
  </rv>
  <rv s="0">
    <fb>8.41</fb>
    <v>1</v>
  </rv>
  <rv s="0">
    <fb>34.44</fb>
    <v>1</v>
  </rv>
  <rv s="0">
    <fb>45108</fb>
    <v>0</v>
  </rv>
  <rv s="0">
    <fb>68.790000000000006</fb>
    <v>1</v>
  </rv>
  <rv s="0">
    <fb>268.52</fb>
    <v>1</v>
  </rv>
  <rv s="0">
    <fb>33.64</fb>
    <v>1</v>
  </rv>
  <rv s="0">
    <fb>239.18</fb>
    <v>1</v>
  </rv>
  <rv s="0">
    <fb>35.15</fb>
    <v>1</v>
  </rv>
  <rv s="0">
    <fb>20.54</fb>
    <v>1</v>
  </rv>
  <rv s="0">
    <fb>8.2200000000000006</fb>
    <v>1</v>
  </rv>
  <rv s="0">
    <fb>2.34</fb>
    <v>1</v>
  </rv>
  <rv s="0">
    <fb>11.43</fb>
    <v>1</v>
  </rv>
  <rv s="0">
    <fb>157.53</fb>
    <v>1</v>
  </rv>
  <rv s="0">
    <fb>3.6576</fb>
    <v>1</v>
  </rv>
  <rv s="0">
    <fb>1.97</fb>
    <v>1</v>
  </rv>
  <rv s="0">
    <fb>0.28599999999999998</fb>
    <v>1</v>
  </rv>
  <rv s="0">
    <fb>105.71</fb>
    <v>1</v>
  </rv>
  <rv s="0">
    <fb>28.42</fb>
    <v>1</v>
  </rv>
  <rv s="0">
    <fb>25.75</fb>
    <v>1</v>
  </rv>
  <rv s="0">
    <fb>22.34</fb>
    <v>1</v>
  </rv>
  <rv s="0">
    <fb>175.01</fb>
    <v>1</v>
  </rv>
  <rv s="0">
    <fb>32.85</fb>
    <v>1</v>
  </rv>
  <rv s="0">
    <fb>7.96</fb>
    <v>1</v>
  </rv>
  <rv s="0">
    <fb>1.615</fb>
    <v>1</v>
  </rv>
  <rv s="0">
    <fb>8.4700000000000006</fb>
    <v>1</v>
  </rv>
  <rv s="0">
    <fb>37.99</fb>
    <v>1</v>
  </rv>
  <rv s="0">
    <fb>45139</fb>
    <v>0</v>
  </rv>
  <rv s="0">
    <fb>73.319999999999993</fb>
    <v>1</v>
  </rv>
  <rv s="0">
    <fb>273.52999999999997</fb>
    <v>1</v>
  </rv>
  <rv s="0">
    <fb>25.49</fb>
    <v>1</v>
  </rv>
  <rv s="0">
    <fb>271.49</fb>
    <v>1</v>
  </rv>
  <rv s="0">
    <fb>32.159999999999997</fb>
    <v>1</v>
  </rv>
  <rv s="0">
    <fb>4.24</fb>
    <v>1</v>
  </rv>
  <rv s="0">
    <fb>23.36</fb>
    <v>1</v>
  </rv>
  <rv s="0">
    <fb>10.84</fb>
    <v>1</v>
  </rv>
  <rv s="0">
    <fb>4.01</fb>
    <v>1</v>
  </rv>
  <rv s="0">
    <fb>165.08</fb>
    <v>1</v>
  </rv>
  <rv s="0">
    <fb>4.1020000000000003</fb>
    <v>1</v>
  </rv>
  <rv s="0">
    <fb>102.18</fb>
    <v>1</v>
  </rv>
  <rv s="0">
    <fb>28.96</fb>
    <v>1</v>
  </rv>
  <rv s="0">
    <fb>25.33</fb>
    <v>1</v>
  </rv>
  <rv s="0">
    <fb>21.95</fb>
    <v>1</v>
  </rv>
  <rv s="0">
    <fb>177.53</fb>
    <v>1</v>
  </rv>
  <rv s="0">
    <fb>35.299999999999997</fb>
    <v>1</v>
  </rv>
  <rv s="0">
    <fb>7.67</fb>
    <v>1</v>
  </rv>
  <rv s="0">
    <fb>8.7100000000000009</fb>
    <v>1</v>
  </rv>
  <rv s="0">
    <fb>37.020000000000003</fb>
    <v>1</v>
  </rv>
  <rv s="0">
    <fb>45170</fb>
    <v>0</v>
  </rv>
  <rv s="0">
    <fb>83.39</fb>
    <v>1</v>
  </rv>
  <rv s="0">
    <fb>250.8</fb>
    <v>1</v>
  </rv>
  <rv s="0">
    <fb>23.6</fb>
    <v>1</v>
  </rv>
  <rv s="0">
    <fb>255.32</fb>
    <v>1</v>
  </rv>
  <rv s="0">
    <fb>29.8</fb>
    <v>1</v>
  </rv>
  <rv s="0">
    <fb>21.45</fb>
    <v>1</v>
  </rv>
  <rv s="0">
    <fb>9.49</fb>
    <v>1</v>
  </rv>
  <rv s="0">
    <fb>154.32</fb>
    <v>1</v>
  </rv>
  <rv s="0">
    <fb>3.9782000000000002</fb>
    <v>1</v>
  </rv>
  <rv s="0">
    <fb>99.97</fb>
    <v>1</v>
  </rv>
  <rv s="0">
    <fb>29.07</fb>
    <v>1</v>
  </rv>
  <rv s="0">
    <fb>25.66</fb>
    <v>1</v>
  </rv>
  <rv s="0">
    <fb>21.15</fb>
    <v>1</v>
  </rv>
  <rv s="0">
    <fb>167.73</fb>
    <v>1</v>
  </rv>
  <rv s="0">
    <fb>33.799999999999997</fb>
    <v>1</v>
  </rv>
  <rv s="0">
    <fb>7.9</fb>
    <v>1</v>
  </rv>
  <rv s="0">
    <fb>1.64</fb>
    <v>1</v>
  </rv>
  <rv s="0">
    <fb>8.7799999999999994</fb>
    <v>1</v>
  </rv>
  <rv s="0">
    <fb>36.49</fb>
    <v>1</v>
  </rv>
  <rv s="0">
    <fb>45200</fb>
    <v>0</v>
  </rv>
  <rv s="0">
    <fb>74.540000000000006</fb>
    <v>1</v>
  </rv>
  <rv s="0">
    <fb>232.35</fb>
    <v>1</v>
  </rv>
  <rv s="0">
    <fb>21.79</fb>
    <v>1</v>
  </rv>
  <rv s="0">
    <fb>240.84</fb>
    <v>1</v>
  </rv>
  <rv s="0">
    <fb>3.54</fb>
    <v>1</v>
  </rv>
  <rv s="0">
    <fb>20.74</fb>
    <v>1</v>
  </rv>
  <rv s="0">
    <fb>6.48</fb>
    <v>1</v>
  </rv>
  <rv s="0">
    <fb>1.82</fb>
    <v>1</v>
  </rv>
  <rv s="0">
    <fb>8.67</fb>
    <v>1</v>
  </rv>
  <rv s="0">
    <fb>3.81</fb>
    <v>1</v>
  </rv>
  <rv s="0">
    <fb>143.71</fb>
    <v>1</v>
  </rv>
  <rv s="0">
    <fb>3.7740999999999998</fb>
    <v>1</v>
  </rv>
  <rv s="0">
    <fb>96.56</fb>
    <v>1</v>
  </rv>
  <rv s="0">
    <fb>28.05</fb>
    <v>1</v>
  </rv>
  <rv s="0">
    <fb>24.71</fb>
    <v>1</v>
  </rv>
  <rv s="0">
    <fb>20.6</fb>
    <v>1</v>
  </rv>
  <rv s="0">
    <fb>160.97999999999999</fb>
    <v>1</v>
  </rv>
  <rv s="0">
    <fb>31.86</fb>
    <v>1</v>
  </rv>
  <rv s="0">
    <fb>1.5449999999999999</fb>
    <v>1</v>
  </rv>
  <rv s="0">
    <fb>9.1300000000000008</fb>
    <v>1</v>
  </rv>
  <rv s="0">
    <fb>34.26</fb>
    <v>1</v>
  </rv>
  <rv s="0">
    <fb>45231</fb>
    <v>0</v>
  </rv>
  <rv s="0">
    <fb>88.41</fb>
    <v>1</v>
  </rv>
  <rv s="0">
    <fb>262.23</fb>
    <v>1</v>
  </rv>
  <rv s="0">
    <fb>24.34</fb>
    <v>1</v>
  </rv>
  <rv s="0">
    <fb>273.04000000000002</fb>
    <v>1</v>
  </rv>
  <rv s="0">
    <fb>29.17</fb>
    <v>1</v>
  </rv>
  <rv s="0">
    <fb>4.13</fb>
    <v>1</v>
  </rv>
  <rv s="0">
    <fb>22.75</fb>
    <v>1</v>
  </rv>
  <rv s="0">
    <fb>7.04</fb>
    <v>1</v>
  </rv>
  <rv s="0">
    <fb>2.06</fb>
    <v>1</v>
  </rv>
  <rv s="0">
    <fb>10.4</fb>
    <v>1</v>
  </rv>
  <rv s="0">
    <fb>3.82</fb>
    <v>1</v>
  </rv>
  <rv s="0">
    <fb>155.25</fb>
    <v>1</v>
  </rv>
  <rv s="0">
    <fb>3.4390000000000001</fb>
    <v>1</v>
  </rv>
  <rv s="0">
    <fb>2.44</fb>
    <v>1</v>
  </rv>
  <rv s="0">
    <fb>0.2235</fb>
    <v>1</v>
  </rv>
  <rv s="0">
    <fb>104.66</fb>
    <v>1</v>
  </rv>
  <rv s="0">
    <fb>28.4</fb>
    <v>1</v>
  </rv>
  <rv s="0">
    <fb>24.37</fb>
    <v>1</v>
  </rv>
  <rv s="0">
    <fb>21.37</fb>
    <v>1</v>
  </rv>
  <rv s="0">
    <fb>169.05</fb>
    <v>1</v>
  </rv>
  <rv s="0">
    <fb>6.91</fb>
    <v>1</v>
  </rv>
  <rv s="0">
    <fb>8.24</fb>
    <v>1</v>
  </rv>
  <rv s="0">
    <fb>31</fb>
    <v>1</v>
  </rv>
  <rv s="0">
    <fb>45261</fb>
    <v>0</v>
  </rv>
  <rv s="0">
    <fb>95.83</fb>
    <v>1</v>
  </rv>
  <rv s="0">
    <fb>286.64999999999998</fb>
    <v>1</v>
  </rv>
  <rv s="0">
    <fb>25.44</fb>
    <v>1</v>
  </rv>
  <rv s="0">
    <fb>298.67</fb>
    <v>1</v>
  </rv>
  <rv s="0">
    <fb>32.08</fb>
    <v>1</v>
  </rv>
  <rv s="0">
    <fb>25.3</fb>
    <v>1</v>
  </rv>
  <rv s="0">
    <fb>7.68</fb>
    <v>1</v>
  </rv>
  <rv s="0">
    <fb>12.04</fb>
    <v>1</v>
  </rv>
  <rv s="0">
    <fb>181.15</fb>
    <v>1</v>
  </rv>
  <rv s="0">
    <fb>3.2</fb>
    <v>1</v>
  </rv>
  <rv s="0">
    <fb>111.8</fb>
    <v>1</v>
  </rv>
  <rv s="0">
    <fb>30.7</fb>
    <v>1</v>
  </rv>
  <rv s="0">
    <fb>25.92</fb>
    <v>1</v>
  </rv>
  <rv s="0">
    <fb>183.63</fb>
    <v>1</v>
  </rv>
  <rv s="0">
    <fb>36.15</fb>
    <v>1</v>
  </rv>
  <rv s="0">
    <fb>7.6</fb>
    <v>1</v>
  </rv>
  <rv s="0">
    <fb>31.06</fb>
    <v>1</v>
  </rv>
  <rv s="0">
    <fb>45292</fb>
    <v>0</v>
  </rv>
  <rv s="0">
    <fb>101.56</fb>
    <v>1</v>
  </rv>
  <rv s="0">
    <fb>301.7</fb>
    <v>1</v>
  </rv>
  <rv s="0">
    <fb>29.2</fb>
    <v>1</v>
  </rv>
  <rv s="0">
    <fb>304.48</fb>
    <v>1</v>
  </rv>
  <rv s="0">
    <fb>32.020000000000003</fb>
    <v>1</v>
  </rv>
  <rv s="0">
    <fb>4.5599999999999996</fb>
    <v>1</v>
  </rv>
  <rv s="0">
    <fb>25.6</fb>
    <v>1</v>
  </rv>
  <rv s="0">
    <fb>2.17</fb>
    <v>1</v>
  </rv>
  <rv s="0">
    <fb>12.09</fb>
    <v>1</v>
  </rv>
  <rv s="0">
    <fb>183.94</fb>
    <v>1</v>
  </rv>
  <rv s="0">
    <fb>3.8542999999999998</fb>
    <v>1</v>
  </rv>
  <rv s="0">
    <fb>0.1832</fb>
    <v>1</v>
  </rv>
  <rv s="0">
    <fb>117.53</fb>
    <v>1</v>
  </rv>
  <rv s="0">
    <fb>32.6</fb>
    <v>1</v>
  </rv>
  <rv s="0">
    <fb>27.2</fb>
    <v>1</v>
  </rv>
  <rv s="0">
    <fb>24.18</fb>
    <v>1</v>
  </rv>
  <rv s="0">
    <fb>190.45</fb>
    <v>1</v>
  </rv>
  <rv s="0">
    <fb>36.369999999999997</fb>
    <v>1</v>
  </rv>
  <rv s="0">
    <fb>7.85</fb>
    <v>1</v>
  </rv>
  <rv s="0">
    <fb>1.66</fb>
    <v>1</v>
  </rv>
  <rv s="0">
    <fb>8.52</fb>
    <v>1</v>
  </rv>
  <rv s="0">
    <fb>32.409999999999997</fb>
    <v>1</v>
  </rv>
  <rv s="0">
    <fb>45323</fb>
    <v>0</v>
  </rv>
  <rv s="0">
    <fb>103.82</fb>
    <v>1</v>
  </rv>
  <rv s="0">
    <fb>286.24</fb>
    <v>1</v>
  </rv>
  <rv s="0">
    <fb>26.66</fb>
    <v>1</v>
  </rv>
  <rv s="0">
    <fb>350.17</fb>
    <v>1</v>
  </rv>
  <rv s="0">
    <fb>29.85</fb>
    <v>1</v>
  </rv>
  <rv s="0">
    <fb>4.49</fb>
    <v>1</v>
  </rv>
  <rv s="0">
    <fb>29.9</fb>
    <v>1</v>
  </rv>
  <rv s="0">
    <fb>7.36</fb>
    <v>1</v>
  </rv>
  <rv s="0">
    <fb>2.1800000000000002</fb>
    <v>1</v>
  </rv>
  <rv s="0">
    <fb>12.52</fb>
    <v>1</v>
  </rv>
  <rv s="0">
    <fb>194.11</fb>
    <v>1</v>
  </rv>
  <rv s="0">
    <fb>3.4171</fb>
    <v>1</v>
  </rv>
  <rv s="0">
    <fb>0.19220000000000001</fb>
    <v>1</v>
  </rv>
  <rv s="0">
    <fb>116.41</fb>
    <v>1</v>
  </rv>
  <rv s="0">
    <fb>33.840000000000003</fb>
    <v>1</v>
  </rv>
  <rv s="0">
    <fb>28.45</fb>
    <v>1</v>
  </rv>
  <rv s="0">
    <fb>26.35</fb>
    <v>1</v>
  </rv>
  <rv s="0">
    <fb>194.81</fb>
    <v>1</v>
  </rv>
  <rv s="0">
    <fb>39.4</fb>
    <v>1</v>
  </rv>
  <rv s="0">
    <fb>7.08</fb>
    <v>1</v>
  </rv>
  <rv s="0">
    <fb>8.99</fb>
    <v>1</v>
  </rv>
  <rv s="0">
    <fb>30.36</fb>
    <v>1</v>
  </rv>
  <rv s="0">
    <fb>45352</fb>
    <v>0</v>
  </rv>
  <rv s="0">
    <fb>103.75</fb>
    <v>1</v>
  </rv>
  <rv s="0">
    <fb>287.92</fb>
    <v>1</v>
  </rv>
  <rv s="0">
    <fb>30.15</fb>
    <v>1</v>
  </rv>
  <rv s="0">
    <fb>337.52</fb>
    <v>1</v>
  </rv>
  <rv s="0">
    <fb>29.41</fb>
    <v>1</v>
  </rv>
  <rv s="0">
    <fb>4.8499999999999996</fb>
    <v>1</v>
  </rv>
  <rv s="0">
    <fb>33.81</fb>
    <v>1</v>
  </rv>
  <rv s="0">
    <fb>7.91</fb>
    <v>1</v>
  </rv>
  <rv s="0">
    <fb>2.36</fb>
    <v>1</v>
  </rv>
  <rv s="0">
    <fb>13.75</fb>
    <v>1</v>
  </rv>
  <rv s="0">
    <fb>3.86</fb>
    <v>1</v>
  </rv>
  <rv s="0">
    <fb>185.47</fb>
    <v>1</v>
  </rv>
  <rv s="0">
    <fb>3.286</fb>
    <v>1</v>
  </rv>
  <rv s="0">
    <fb>3.91</fb>
    <v>1</v>
  </rv>
  <rv s="0">
    <fb>0.18770000000000001</fb>
    <v>1</v>
  </rv>
  <rv s="0">
    <fb>120.34</fb>
    <v>1</v>
  </rv>
  <rv s="0">
    <fb>34.64</fb>
    <v>1</v>
  </rv>
  <rv s="0">
    <fb>29.4</fb>
    <v>1</v>
  </rv>
  <rv s="0">
    <fb>26.1</fb>
    <v>1</v>
  </rv>
  <rv s="0">
    <fb>199.7</fb>
    <v>1</v>
  </rv>
  <rv s="0">
    <fb>39.79</fb>
    <v>1</v>
  </rv>
  <rv s="0">
    <fb>1.835</fb>
    <v>1</v>
  </rv>
  <rv s="0">
    <fb>9.1999999999999993</fb>
    <v>1</v>
  </rv>
  <rv s="0">
    <fb>30.5</fb>
    <v>1</v>
  </rv>
  <rv s="0">
    <fb>45383</fb>
    <v>0</v>
  </rv>
  <rv s="0">
    <fb>111.41</fb>
    <v>1</v>
  </rv>
  <rv s="0">
    <fb>276.76</fb>
    <v>1</v>
  </rv>
  <rv s="0">
    <fb>325.10000000000002</fb>
    <v>1</v>
  </rv>
  <rv s="0">
    <fb>26.77</fb>
    <v>1</v>
  </rv>
  <rv s="0">
    <fb>31.69</fb>
    <v>1</v>
  </rv>
  <rv s="0">
    <fb>7.12</fb>
    <v>1</v>
  </rv>
  <rv s="0">
    <fb>11.99</fb>
    <v>1</v>
  </rv>
  <rv s="0">
    <fb>3.67</fb>
    <v>1</v>
  </rv>
  <rv s="0">
    <fb>179.64</fb>
    <v>1</v>
  </rv>
  <rv s="0">
    <fb>114.54</fb>
    <v>1</v>
  </rv>
  <rv s="0">
    <fb>28.16</fb>
    <v>1</v>
  </rv>
  <rv s="0">
    <fb>25.96</fb>
    <v>1</v>
  </rv>
  <rv s="0">
    <fb>187.47</fb>
    <v>1</v>
  </rv>
  <rv s="0">
    <fb>36.81</fb>
    <v>1</v>
  </rv>
  <rv s="0">
    <fb>1.61</fb>
    <v>1</v>
  </rv>
  <rv s="0">
    <fb>9.75</fb>
    <v>1</v>
  </rv>
  <rv s="0">
    <fb>28.23</fb>
    <v>1</v>
  </rv>
  <rv s="0">
    <fb>45413</fb>
    <v>0</v>
  </rv>
  <rv s="0">
    <fb>120.12</fb>
    <v>1</v>
  </rv>
  <rv s="0">
    <fb>280.10000000000002</fb>
    <v>1</v>
  </rv>
  <rv s="0">
    <fb>31.4</fb>
    <v>1</v>
  </rv>
  <rv s="0">
    <fb>322.56</fb>
    <v>1</v>
  </rv>
  <rv s="0">
    <fb>24.33</fb>
    <v>1</v>
  </rv>
  <rv s="0">
    <fb>4.5</fb>
    <v>1</v>
  </rv>
  <rv s="0">
    <fb>33.520000000000003</fb>
    <v>1</v>
  </rv>
  <rv s="0">
    <fb>6.78</fb>
    <v>1</v>
  </rv>
  <rv s="0">
    <fb>1.96</fb>
    <v>1</v>
  </rv>
  <rv s="0">
    <fb>12.12</fb>
    <v>1</v>
  </rv>
  <rv s="0">
    <fb>3.47</fb>
    <v>1</v>
  </rv>
  <rv s="0">
    <fb>186.71</fb>
    <v>1</v>
  </rv>
  <rv s="0">
    <fb>3.3879999999999999</fb>
    <v>1</v>
  </rv>
  <rv s="0">
    <fb>0.16539999999999999</fb>
    <v>1</v>
  </rv>
  <rv s="0">
    <fb>119.54</fb>
    <v>1</v>
  </rv>
  <rv s="0">
    <fb>33.909999999999997</fb>
    <v>1</v>
  </rv>
  <rv s="0">
    <fb>28.25</fb>
    <v>1</v>
  </rv>
  <rv s="0">
    <fb>25.98</fb>
    <v>1</v>
  </rv>
  <rv s="0">
    <fb>190.95</fb>
    <v>1</v>
  </rv>
  <rv s="0">
    <fb>34.72</fb>
    <v>1</v>
  </rv>
  <rv s="0">
    <fb>7.63</fb>
    <v>1</v>
  </rv>
  <rv s="0">
    <fb>1.675</fb>
    <v>1</v>
  </rv>
  <rv s="0">
    <fb>10.19</fb>
    <v>1</v>
  </rv>
  <rv s="0">
    <fb>27.7</fb>
    <v>1</v>
  </rv>
  <rv s="0">
    <fb>45444</fb>
    <v>0</v>
  </rv>
  <rv s="0">
    <fb>143.26</fb>
    <v>1</v>
  </rv>
  <rv s="0">
    <fb>295.20999999999998</fb>
    <v>1</v>
  </rv>
  <rv s="0">
    <fb>29.1</fb>
    <v>1</v>
  </rv>
  <rv s="0">
    <fb>332.15</fb>
    <v>1</v>
  </rv>
  <rv s="0">
    <fb>26.3</fb>
    <v>1</v>
  </rv>
  <rv s="0">
    <fb>4.17</fb>
    <v>1</v>
  </rv>
  <rv s="0">
    <fb>34.75</fb>
    <v>1</v>
  </rv>
  <rv s="0">
    <fb>1.87</fb>
    <v>1</v>
  </rv>
  <rv s="0">
    <fb>11.18</fb>
    <v>1</v>
  </rv>
  <rv s="0">
    <fb>196.66</fb>
    <v>1</v>
  </rv>
  <rv s="0">
    <fb>3.3370000000000002</fb>
    <v>1</v>
  </rv>
  <rv s="0">
    <fb>4.42</fb>
    <v>1</v>
  </rv>
  <rv s="0">
    <fb>0.15190000000000001</fb>
    <v>1</v>
  </rv>
  <rv s="0">
    <fb>127.38</fb>
    <v>1</v>
  </rv>
  <rv s="0">
    <fb>36.229999999999997</fb>
    <v>1</v>
  </rv>
  <rv s="0">
    <fb>28.24</fb>
    <v>1</v>
  </rv>
  <rv s="0">
    <fb>204.69</fb>
    <v>1</v>
  </rv>
  <rv s="0">
    <fb>32.340000000000003</fb>
    <v>1</v>
  </rv>
  <rv s="0">
    <fb>7.66</fb>
    <v>1</v>
  </rv>
  <rv s="0">
    <fb>10.86</fb>
    <v>1</v>
  </rv>
  <rv s="0">
    <fb>28.21</fb>
    <v>1</v>
  </rv>
  <rv s="0">
    <fb>45474</fb>
    <v>0</v>
  </rv>
  <rv s="0">
    <fb>143.76</fb>
    <v>1</v>
  </rv>
  <rv s="0">
    <fb>309.72000000000003</fb>
    <v>1</v>
  </rv>
  <rv s="0">
    <fb>32.49</fb>
    <v>1</v>
  </rv>
  <rv s="0">
    <fb>345.01</fb>
    <v>1</v>
  </rv>
  <rv s="0">
    <fb>27.66</fb>
    <v>1</v>
  </rv>
  <rv s="0">
    <fb>4.5999999999999996</fb>
    <v>1</v>
  </rv>
  <rv s="0">
    <fb>35.1</fb>
    <v>1</v>
  </rv>
  <rv s="0">
    <fb>7.02</fb>
    <v>1</v>
  </rv>
  <rv s="0">
    <fb>2.14</fb>
    <v>1</v>
  </rv>
  <rv s="0">
    <fb>12.68</fb>
    <v>1</v>
  </rv>
  <rv s="0">
    <fb>3.94</fb>
    <v>1</v>
  </rv>
  <rv s="0">
    <fb>204.62</fb>
    <v>1</v>
  </rv>
  <rv s="0">
    <fb>3.4609000000000001</fb>
    <v>1</v>
  </rv>
  <rv s="0">
    <fb>4.4800000000000004</fb>
    <v>1</v>
  </rv>
  <rv s="0">
    <fb>0.17430000000000001</fb>
    <v>1</v>
  </rv>
  <rv s="0">
    <fb>137.49</fb>
    <v>1</v>
  </rv>
  <rv s="0">
    <fb>38.58</fb>
    <v>1</v>
  </rv>
  <rv s="0">
    <fb>29.05</fb>
    <v>1</v>
  </rv>
  <rv s="0">
    <fb>209.8</fb>
    <v>1</v>
  </rv>
  <rv s="0">
    <fb>33.47</fb>
    <v>1</v>
  </rv>
  <rv s="0">
    <fb>7.99</fb>
    <v>1</v>
  </rv>
  <rv s="0">
    <fb>10.49</fb>
    <v>1</v>
  </rv>
  <rv s="0">
    <fb>45505</fb>
    <v>0</v>
  </rv>
  <rv s="0">
    <fb>150.69999999999999</fb>
    <v>1</v>
  </rv>
  <rv s="0">
    <fb>307.16000000000003</fb>
    <v>1</v>
  </rv>
  <rv s="0">
    <fb>35.72</fb>
    <v>1</v>
  </rv>
  <rv s="0">
    <fb>300.37</fb>
    <v>1</v>
  </rv>
  <rv s="0">
    <fb>27.68</fb>
    <v>1</v>
  </rv>
  <rv s="0">
    <fb>5.0199999999999996</fb>
    <v>1</v>
  </rv>
  <rv s="0">
    <fb>7.22</fb>
    <v>1</v>
  </rv>
  <rv s="0">
    <fb>2.04</fb>
    <v>1</v>
  </rv>
  <rv s="0">
    <fb>14.49</fb>
    <v>1</v>
  </rv>
  <rv s="0">
    <fb>219</fb>
    <v>1</v>
  </rv>
  <rv s="0">
    <fb>3.6139000000000001</fb>
    <v>1</v>
  </rv>
  <rv s="0">
    <fb>4.34</fb>
    <v>1</v>
  </rv>
  <rv s="0">
    <fb>139.5</fb>
    <v>1</v>
  </rv>
  <rv s="0">
    <fb>38.17</fb>
    <v>1</v>
  </rv>
  <rv s="0">
    <fb>30.4</fb>
    <v>1</v>
  </rv>
  <rv s="0">
    <fb>31.24</fb>
    <v>1</v>
  </rv>
  <rv s="0">
    <fb>215.65</fb>
    <v>1</v>
  </rv>
  <rv s="0">
    <fb>28.93</fb>
    <v>1</v>
  </rv>
  <rv s="0">
    <fb>1.25</fb>
    <v>1</v>
  </rv>
  <rv s="0">
    <fb>9.9600000000000009</fb>
    <v>1</v>
  </rv>
  <rv s="0">
    <fb>27.19</fb>
    <v>1</v>
  </rv>
  <rv s="0">
    <fb>45536</fb>
    <v>0</v>
  </rv>
  <rv s="0">
    <fb>178.25</fb>
    <v>1</v>
  </rv>
  <rv s="0">
    <fb>286.27999999999997</fb>
    <v>1</v>
  </rv>
  <rv s="0">
    <fb>34.97</fb>
    <v>1</v>
  </rv>
  <rv s="0">
    <fb>282.08999999999997</fb>
    <v>1</v>
  </rv>
  <rv s="0">
    <fb>5.24</fb>
    <v>1</v>
  </rv>
  <rv s="0">
    <fb>36.99</fb>
    <v>1</v>
  </rv>
  <rv s="0">
    <fb>7.58</fb>
    <v>1</v>
  </rv>
  <rv s="0">
    <fb>15.97</fb>
    <v>1</v>
  </rv>
  <rv s="0">
    <fb>201</fb>
    <v>1</v>
  </rv>
  <rv s="0">
    <fb>3.5847000000000002</fb>
    <v>1</v>
  </rv>
  <rv s="0">
    <fb>5.41</fb>
    <v>1</v>
  </rv>
  <rv s="0">
    <fb>135.38999999999999</fb>
    <v>1</v>
  </rv>
  <rv s="0">
    <fb>37.35</fb>
    <v>1</v>
  </rv>
  <rv s="0">
    <fb>30.48</fb>
    <v>1</v>
  </rv>
  <rv s="0">
    <fb>31.72</fb>
    <v>1</v>
  </rv>
  <rv s="0">
    <fb>232.37</fb>
    <v>1</v>
  </rv>
  <rv s="0">
    <fb>30.53</fb>
    <v>1</v>
  </rv>
  <rv s="0">
    <fb>1.2150000000000001</fb>
    <v>1</v>
  </rv>
  <rv s="0">
    <fb>10.01</fb>
    <v>1</v>
  </rv>
  <rv s="0">
    <fb>25.2</fb>
    <v>1</v>
  </rv>
  <rv s="0">
    <fb>45566</fb>
    <v>0</v>
  </rv>
  <rv s="0">
    <fb>194.83</fb>
    <v>1</v>
  </rv>
  <rv s="0">
    <fb>286.95</fb>
    <v>1</v>
  </rv>
  <rv s="0">
    <fb>36.92</fb>
    <v>1</v>
  </rv>
  <rv s="0">
    <fb>283.22000000000003</fb>
    <v>1</v>
  </rv>
  <rv s="0">
    <fb>26.93</fb>
    <v>1</v>
  </rv>
  <rv s="0">
    <fb>5.18</fb>
    <v>1</v>
  </rv>
  <rv s="0">
    <fb>36.64</fb>
    <v>1</v>
  </rv>
  <rv s="0">
    <fb>7.17</fb>
    <v>1</v>
  </rv>
  <rv s="0">
    <fb>15.11</fb>
    <v>1</v>
  </rv>
  <rv s="0">
    <fb>226.92</fb>
    <v>1</v>
  </rv>
  <rv s="0">
    <fb>3.2932999999999999</fb>
    <v>1</v>
  </rv>
  <rv s="0">
    <fb>5.15</fb>
    <v>1</v>
  </rv>
  <rv s="0">
    <fb>0.1966</fb>
    <v>1</v>
  </rv>
  <rv s="0">
    <fb>142.75</fb>
    <v>1</v>
  </rv>
  <rv s="0">
    <fb>38.799999999999997</fb>
    <v>1</v>
  </rv>
  <rv s="0">
    <fb>32.119999999999997</fb>
    <v>1</v>
  </rv>
  <rv s="0">
    <fb>231.51</fb>
    <v>1</v>
  </rv>
  <rv s="0">
    <fb>27.9</fb>
    <v>1</v>
  </rv>
  <rv s="0">
    <fb>9.6300000000000008</fb>
    <v>1</v>
  </rv>
  <rv s="0">
    <fb>23.78</fb>
    <v>1</v>
  </rv>
  <rv s="0">
    <fb>45597</fb>
    <v>0</v>
  </rv>
  <rv s="0">
    <fb>251.89</fb>
    <v>1</v>
  </rv>
  <rv s="0">
    <fb>282.22000000000003</fb>
    <v>1</v>
  </rv>
  <rv s="0">
    <fb>38.4</fb>
    <v>1</v>
  </rv>
  <rv s="0">
    <fb>304.24</fb>
    <v>1</v>
  </rv>
  <rv s="0">
    <fb>28.57</fb>
    <v>1</v>
  </rv>
  <rv s="0">
    <fb>5.22</fb>
    <v>1</v>
  </rv>
  <rv s="0">
    <fb>7.28</fb>
    <v>1</v>
  </rv>
  <rv s="0">
    <fb>2.16</fb>
    <v>1</v>
  </rv>
  <rv s="0">
    <fb>15.72</fb>
    <v>1</v>
  </rv>
  <rv s="0">
    <fb>251.53</fb>
    <v>1</v>
  </rv>
  <rv s="0">
    <fb>3.2787000000000002</fb>
    <v>1</v>
  </rv>
  <rv s="0">
    <fb>5.58</fb>
    <v>1</v>
  </rv>
  <rv s="0">
    <fb>0.15640000000000001</fb>
    <v>1</v>
  </rv>
  <rv s="0">
    <fb>158.58000000000001</fb>
    <v>1</v>
  </rv>
  <rv s="0">
    <fb>39.1</fb>
    <v>1</v>
  </rv>
  <rv s="0">
    <fb>31.17</fb>
    <v>1</v>
  </rv>
  <rv s="0">
    <fb>231.11</fb>
    <v>1</v>
  </rv>
  <rv s="0">
    <fb>29.09</fb>
    <v>1</v>
  </rv>
  <rv s="0">
    <fb>6.61</fb>
    <v>1</v>
  </rv>
  <rv s="0">
    <fb>1.23</fb>
    <v>1</v>
  </rv>
  <rv s="0">
    <fb>10.87</fb>
    <v>1</v>
  </rv>
  <rv s="0">
    <fb>24.51</fb>
    <v>1</v>
  </rv>
  <rv s="0">
    <fb>45627</fb>
    <v>0</v>
  </rv>
  <rv s="0">
    <fb>250.12</fb>
    <v>1</v>
  </rv>
  <rv s="0">
    <fb>281.58</fb>
    <v>1</v>
  </rv>
  <rv s="0">
    <fb>36.770000000000003</fb>
    <v>1</v>
  </rv>
  <rv s="0">
    <fb>289.88</fb>
    <v>1</v>
  </rv>
  <rv s="0">
    <fb>27.01</fb>
    <v>1</v>
  </rv>
  <rv s="0">
    <fb>4.8</fb>
    <v>1</v>
  </rv>
  <rv s="0">
    <fb>35.64</fb>
    <v>1</v>
  </rv>
  <rv s="0">
    <fb>6.66</fb>
    <v>1</v>
  </rv>
  <rv s="0">
    <fb>1.875</fb>
    <v>1</v>
  </rv>
  <rv s="0">
    <fb>14.35</fb>
    <v>1</v>
  </rv>
  <rv s="0">
    <fb>233.31</fb>
    <v>1</v>
  </rv>
  <rv s="0">
    <fb>3.2713999999999999</fb>
    <v>1</v>
  </rv>
  <rv s="0">
    <fb>6.36</fb>
    <v>1</v>
  </rv>
  <rv s="0">
    <fb>153.25</fb>
    <v>1</v>
  </rv>
  <rv s="0">
    <fb>37.1</fb>
    <v>1</v>
  </rv>
  <rv s="0">
    <fb>32.32</fb>
    <v>1</v>
  </rv>
  <rv s="0">
    <fb>221.65</fb>
    <v>1</v>
  </rv>
  <rv s="0">
    <fb>28.19</fb>
    <v>1</v>
  </rv>
  <rv s="0">
    <fb>6.68</fb>
    <v>1</v>
  </rv>
  <rv s="0">
    <fb>1.395</fb>
    <v>1</v>
  </rv>
  <rv s="0">
    <fb>10.9</fb>
    <v>1</v>
  </rv>
  <rv s="0">
    <fb>24.6</fb>
    <v>1</v>
  </rv>
  <rv s="0">
    <fb>45658</fb>
    <v>0</v>
  </rv>
  <rv s="0">
    <fb>278.39999999999998</fb>
    <v>1</v>
  </rv>
  <rv s="0">
    <fb>280.43</fb>
    <v>1</v>
  </rv>
  <rv s="0">
    <fb>40.18</fb>
    <v>1</v>
  </rv>
  <rv s="0">
    <fb>319.63</fb>
    <v>1</v>
  </rv>
  <rv s="0">
    <fb>28.55</fb>
    <v>1</v>
  </rv>
  <rv s="0">
    <fb>36.450000000000003</fb>
    <v>1</v>
  </rv>
  <rv s="0">
    <fb>3.95</fb>
    <v>1</v>
  </rv>
  <rv s="0">
    <fb>249.73</fb>
    <v>1</v>
  </rv>
  <rv s="0">
    <fb>3.2058</fb>
    <v>1</v>
  </rv>
  <rv s="0">
    <fb>6.57</fb>
    <v>1</v>
  </rv>
  <rv s="0">
    <fb>160.56</fb>
    <v>1</v>
  </rv>
  <rv s="0">
    <fb>40.14</fb>
    <v>1</v>
  </rv>
  <rv s="0">
    <fb>30.62</fb>
    <v>1</v>
  </rv>
  <rv s="0">
    <fb>33.729999999999997</fb>
    <v>1</v>
  </rv>
  <rv s="0">
    <fb>240.8</fb>
    <v>1</v>
  </rv>
  <rv s="0">
    <fb>7.05</fb>
    <v>1</v>
  </rv>
  <rv s="0">
    <fb>10.45</fb>
    <v>1</v>
  </rv>
  <rv s="0">
    <fb>45689</fb>
    <v>0</v>
  </rv>
  <rv s="0">
    <fb>253.25</fb>
    <v>1</v>
  </rv>
  <rv s="0">
    <fb>260.57</fb>
    <v>1</v>
  </rv>
  <rv s="0">
    <fb>37.119999999999997</fb>
    <v>1</v>
  </rv>
  <rv s="0">
    <fb>258.86</fb>
    <v>1</v>
  </rv>
  <rv s="0">
    <fb>27.45</fb>
    <v>1</v>
  </rv>
  <rv s="0">
    <fb>5.09</fb>
    <v>1</v>
  </rv>
  <rv s="0">
    <fb>31.31</fb>
    <v>1</v>
  </rv>
  <rv s="0">
    <fb>7.32</fb>
    <v>1</v>
  </rv>
  <rv s="0">
    <fb>17.12</fb>
    <v>1</v>
  </rv>
  <rv s="0">
    <fb>4.1399999999999997</fb>
    <v>1</v>
  </rv>
  <rv s="0">
    <fb>238.16</fb>
    <v>1</v>
  </rv>
  <rv s="0">
    <fb>3.3734000000000002</fb>
    <v>1</v>
  </rv>
  <rv s="0">
    <fb>6.29</fb>
    <v>1</v>
  </rv>
  <rv s="0">
    <fb>0.14299999999999999</fb>
    <v>1</v>
  </rv>
  <rv s="0">
    <fb>156.74</fb>
    <v>1</v>
  </rv>
  <rv s="0">
    <fb>29.79</fb>
    <v>1</v>
  </rv>
  <rv s="0">
    <fb>31.81</fb>
    <v>1</v>
  </rv>
  <rv s="0">
    <fb>226.59</fb>
    <v>1</v>
  </rv>
  <rv s="0">
    <fb>26.51</fb>
    <v>1</v>
  </rv>
  <rv s="0">
    <fb>6.54</fb>
    <v>1</v>
  </rv>
  <rv s="0">
    <fb>10.94</fb>
    <v>1</v>
  </rv>
  <rv s="0">
    <fb>24.77</fb>
    <v>1</v>
  </rv>
  <rv s="0">
    <fb>45717</fb>
    <v>0</v>
  </rv>
  <rv s="0">
    <fb>199.79</fb>
    <v>1</v>
  </rv>
  <rv s="0">
    <fb>249.28</fb>
    <v>1</v>
  </rv>
  <rv s="0">
    <fb>34.96</fb>
    <v>1</v>
  </rv>
  <rv s="0">
    <fb>262.3</fb>
    <v>1</v>
  </rv>
  <rv s="0">
    <fb>25.76</fb>
    <v>1</v>
  </rv>
  <rv s="0">
    <fb>4.9000000000000004</fb>
    <v>1</v>
  </rv>
  <rv s="0">
    <fb>28.43</fb>
    <v>1</v>
  </rv>
  <rv s="0">
    <fb>16.18</fb>
    <v>1</v>
  </rv>
  <rv s="0">
    <fb>4.21</fb>
    <v>1</v>
  </rv>
  <rv s="0">
    <fb>219.55</fb>
    <v>1</v>
  </rv>
  <rv s="0">
    <fb>3.4973000000000001</fb>
    <v>1</v>
  </rv>
  <rv s="0">
    <fb>5.51</fb>
    <v>1</v>
  </rv>
  <rv s="0">
    <fb>0.10730000000000001</fb>
    <v>1</v>
  </rv>
  <rv s="0">
    <fb>150.93</fb>
    <v>1</v>
  </rv>
  <rv s="0">
    <fb>34.020000000000003</fb>
    <v>1</v>
  </rv>
  <rv s="0">
    <fb>31.57</fb>
    <v>1</v>
  </rv>
  <rv s="0">
    <fb>196.64</fb>
    <v>1</v>
  </rv>
  <rv s="0">
    <fb>23.42</fb>
    <v>1</v>
  </rv>
  <rv s="0">
    <fb>1.4350000000000001</fb>
    <v>1</v>
  </rv>
  <rv s="0">
    <fb>10.53</fb>
    <v>1</v>
  </rv>
  <rv s="0">
    <fb>23.12</fb>
    <v>1</v>
  </rv>
  <rv s="0">
    <fb>45748</fb>
    <v>0</v>
  </rv>
  <rv s="0">
    <fb>229.41</fb>
    <v>1</v>
  </rv>
  <rv s="0">
    <fb>251.13</fb>
    <v>1</v>
  </rv>
  <rv s="0">
    <fb>36.68</fb>
    <v>1</v>
  </rv>
  <rv s="0">
    <fb>274.58999999999997</fb>
    <v>1</v>
  </rv>
  <rv s="0">
    <fb>26.08</fb>
    <v>1</v>
  </rv>
  <rv s="0">
    <fb>5.49</fb>
    <v>1</v>
  </rv>
  <rv s="0">
    <fb>29.98</fb>
    <v>1</v>
  </rv>
  <rv s="0">
    <fb>2.2799999999999998</fb>
    <v>1</v>
  </rv>
  <rv s="0">
    <fb>16.899999999999999</fb>
    <v>1</v>
  </rv>
  <rv s="0">
    <fb>4.51</fb>
    <v>1</v>
  </rv>
  <rv s="0">
    <fb>248.23</fb>
    <v>1</v>
  </rv>
  <rv s="0">
    <fb>3.6867000000000001</fb>
    <v>1</v>
  </rv>
  <rv s="0">
    <fb>5.63</fb>
    <v>1</v>
  </rv>
  <rv s="0">
    <fb>8.9380000000000001E-2</fb>
    <v>1</v>
  </rv>
  <rv s="0">
    <fb>166.6</fb>
    <v>1</v>
  </rv>
  <rv s="0">
    <fb>36.130000000000003</fb>
    <v>1</v>
  </rv>
  <rv s="0">
    <fb>29.86</fb>
    <v>1</v>
  </rv>
  <rv s="0">
    <fb>32.840000000000003</fb>
    <v>1</v>
  </rv>
  <rv s="0">
    <fb>193.45</fb>
    <v>1</v>
  </rv>
  <rv s="0">
    <fb>23.7</fb>
    <v>1</v>
  </rv>
  <rv s="0">
    <fb>6.01</fb>
    <v>1</v>
  </rv>
  <rv s="0">
    <fb>1.175</fb>
    <v>1</v>
  </rv>
  <rv s="0">
    <fb>10.64</fb>
    <v>1</v>
  </rv>
  <rv s="0">
    <fb>45778</fb>
    <v>0</v>
  </rv>
  <rv s="0">
    <fb>282.01</fb>
    <v>1</v>
  </rv>
  <rv s="0">
    <fb>246.99</fb>
    <v>1</v>
  </rv>
  <rv s="0">
    <fb>37.92</fb>
    <v>1</v>
  </rv>
  <rv s="0">
    <fb>271.5</fb>
    <v>1</v>
  </rv>
  <rv s="0">
    <fb>26.67</fb>
    <v>1</v>
  </rv>
  <rv s="0">
    <fb>5.46</fb>
    <v>1</v>
  </rv>
  <rv s="0">
    <fb>32.92</fb>
    <v>1</v>
  </rv>
  <rv s="0">
    <fb>2.31</fb>
    <v>1</v>
  </rv>
  <rv s="0">
    <fb>18.170000000000002</fb>
    <v>1</v>
  </rv>
  <rv s="0">
    <fb>4.78</fb>
    <v>1</v>
  </rv>
  <rv s="0">
    <fb>239.71</fb>
    <v>1</v>
  </rv>
  <rv s="0">
    <fb>3.7523</fb>
    <v>1</v>
  </rv>
  <rv s="0">
    <fb>5.81</fb>
    <v>1</v>
  </rv>
  <rv s="0">
    <fb>9.3850000000000003E-2</fb>
    <v>1</v>
  </rv>
  <rv s="0">
    <fb>175.95</fb>
    <v>1</v>
  </rv>
  <rv s="0">
    <fb>38</fb>
    <v>1</v>
  </rv>
  <rv s="0">
    <fb>29.04</fb>
    <v>1</v>
  </rv>
  <rv s="0">
    <fb>32.56</fb>
    <v>1</v>
  </rv>
  <rv s="0">
    <fb>214.21</fb>
    <v>1</v>
  </rv>
  <rv s="0">
    <fb>25.53</fb>
    <v>1</v>
  </rv>
  <rv s="0">
    <fb>6.59</fb>
    <v>1</v>
  </rv>
  <rv s="0">
    <fb>1.345</fb>
    <v>1</v>
  </rv>
  <rv s="0">
    <fb>10.82</fb>
    <v>1</v>
  </rv>
  <rv s="0">
    <fb>22.25</fb>
    <v>1</v>
  </rv>
  <rv s="0">
    <fb>45809</fb>
    <v>0</v>
  </rv>
  <rv s="0">
    <fb>285.08</fb>
    <v>1</v>
  </rv>
  <rv s="0">
    <fb>239.48</fb>
    <v>1</v>
  </rv>
  <rv s="0">
    <fb>39.35</fb>
    <v>1</v>
  </rv>
  <rv s="0">
    <fb>300.42</fb>
    <v>1</v>
  </rv>
  <rv s="0">
    <fb>26.79</fb>
    <v>1</v>
  </rv>
  <rv s="0">
    <fb>5.36</fb>
    <v>1</v>
  </rv>
  <rv s="0">
    <fb>34.24</fb>
    <v>1</v>
  </rv>
  <rv s="0">
    <fb>6.65</fb>
    <v>1</v>
  </rv>
  <rv s="0">
    <fb>2.2000000000000002</fb>
    <v>1</v>
  </rv>
  <rv s="0">
    <fb>19.190000000000001</fb>
    <v>1</v>
  </rv>
  <rv s="0">
    <fb>4.84</fb>
    <v>1</v>
  </rv>
  <rv s="0">
    <fb>240.49</fb>
    <v>1</v>
  </rv>
  <rv s="0">
    <fb>3.8834</fb>
    <v>1</v>
  </rv>
  <rv s="0">
    <fb>5.95</fb>
    <v>1</v>
  </rv>
  <rv s="0">
    <fb>8.0439999999999998E-2</fb>
    <v>1</v>
  </rv>
  <rv s="0">
    <fb>184.75</fb>
    <v>1</v>
  </rv>
  <rv s="0">
    <fb>39.36</fb>
    <v>1</v>
  </rv>
  <rv s="0">
    <fb>29.16</fb>
    <v>1</v>
  </rv>
  <rv s="0">
    <fb>33.86</fb>
    <v>1</v>
  </rv>
  <rv s="0">
    <fb>228.73</fb>
    <v>1</v>
  </rv>
  <rv s="0">
    <fb>25.74</fb>
    <v>1</v>
  </rv>
  <rv s="0">
    <fb>10.79</fb>
    <v>1</v>
  </rv>
  <rv s="0">
    <fb>23.63</fb>
    <v>1</v>
  </rv>
  <rv s="0">
    <fb>45839</fb>
    <v>0</v>
  </rv>
  <rv s="0">
    <fb>321.89</fb>
    <v>1</v>
  </rv>
  <rv s="0">
    <fb>270.89999999999998</fb>
    <v>1</v>
  </rv>
  <rv s="0">
    <fb>42.45</fb>
    <v>1</v>
  </rv>
  <rv s="0">
    <fb>318.52</fb>
    <v>1</v>
  </rv>
  <rv s="0">
    <fb>27.61</fb>
    <v>1</v>
  </rv>
  <rv s="0">
    <fb>5.55</fb>
    <v>1</v>
  </rv>
  <rv s="0">
    <fb>35.18</fb>
    <v>1</v>
  </rv>
  <rv s="0">
    <fb>2.25</fb>
    <v>1</v>
  </rv>
  <rv s="0">
    <fb>20.2</fb>
    <v>1</v>
  </rv>
  <rv s="0">
    <fb>4.97</fb>
    <v>1</v>
  </rv>
  <rv s="0">
    <fb>4.0364000000000004</fb>
    <v>1</v>
  </rv>
  <rv s="0">
    <fb>5.37</fb>
    <v>1</v>
  </rv>
  <rv s="0">
    <fb>0.11169999999999999</fb>
    <v>1</v>
  </rv>
  <rv s="0">
    <fb>177.91</fb>
    <v>1</v>
  </rv>
  <rv s="0">
    <fb>38.909999999999997</fb>
    <v>1</v>
  </rv>
  <rv s="0">
    <fb>30.72</fb>
    <v>1</v>
  </rv>
  <rv s="0">
    <fb>33.82</fb>
    <v>1</v>
  </rv>
  <rv s="0">
    <fb>217.38</fb>
    <v>1</v>
  </rv>
  <rv s="0">
    <fb>27.35</fb>
    <v>1</v>
  </rv>
  <rv s="0">
    <fb>7.87</fb>
    <v>1</v>
  </rv>
  <rv s="0">
    <fb>1.17</fb>
    <v>1</v>
  </rv>
  <rv s="0">
    <fb>11.67</fb>
    <v>1</v>
  </rv>
  <rv s="0">
    <fb>26.59</fb>
    <v>1</v>
  </rv>
  <rv s="0">
    <fb>45870</fb>
    <v>0</v>
  </rv>
  <rv s="0">
    <fb>298.81</fb>
    <v>1</v>
  </rv>
  <rv s="0">
    <fb>212.89</fb>
    <v>1</v>
  </rv>
  <rv s="0">
    <fb>42.08</fb>
    <v>1</v>
  </rv>
  <rv s="0">
    <fb>301.55</fb>
    <v>1</v>
  </rv>
  <rv s="0">
    <fb>24.05</fb>
    <v>1</v>
  </rv>
  <rv s="0">
    <fb>6.2</fb>
    <v>1</v>
  </rv>
  <rv s="0">
    <fb>34.35</fb>
    <v>1</v>
  </rv>
  <rv s="0">
    <fb>23.43</fb>
    <v>1</v>
  </rv>
  <rv s="0">
    <fb>4.8899999999999997</fb>
    <v>1</v>
  </rv>
  <rv s="0">
    <fb>251.03</fb>
    <v>1</v>
  </rv>
  <rv s="0">
    <fb>7.83</fb>
    <v>1</v>
  </rv>
  <rv s="0">
    <fb>0.16089999999999999</fb>
    <v>1</v>
  </rv>
  <rv s="0">
    <fb>170.3</fb>
    <v>1</v>
  </rv>
  <rv s="0">
    <fb>42.79</fb>
    <v>1</v>
  </rv>
  <rv s="0">
    <fb>33.67</fb>
    <v>1</v>
  </rv>
  <rv s="0">
    <fb>38.61</fb>
    <v>1</v>
  </rv>
  <rv s="0">
    <fb>225.16</fb>
    <v>1</v>
  </rv>
  <rv s="0">
    <fb>8.02</fb>
    <v>1</v>
  </rv>
  <rv s="0">
    <fb>1.2</fb>
    <v>1</v>
  </rv>
  <rv s="0">
    <fb>12.92</fb>
    <v>1</v>
  </rv>
  <rv s="0">
    <fb>26.41</fb>
    <v>1</v>
  </rv>
  <rv s="0">
    <fb>45901</fb>
    <v>0</v>
  </rv>
  <rv s="0">
    <fb>308.29000000000002</fb>
    <v>1</v>
  </rv>
  <rv s="0">
    <fb>198.2</fb>
    <v>1</v>
  </rv>
  <rv s="0">
    <fb>41.03</fb>
    <v>1</v>
  </rv>
  <rv s="0">
    <fb>279.25</fb>
    <v>1</v>
  </rv>
  <rv s="0">
    <fb>21.44</fb>
    <v>1</v>
  </rv>
  <rv s="0">
    <fb>6.12</fb>
    <v>1</v>
  </rv>
  <rv s="0">
    <fb>32.78</fb>
    <v>1</v>
  </rv>
  <rv s="0">
    <fb>7.18</fb>
    <v>1</v>
  </rv>
  <rv s="0">
    <fb>4.82</fb>
    <v>1</v>
  </rv>
  <rv s="0">
    <fb>231.06</fb>
    <v>1</v>
  </rv>
  <rv s="0">
    <fb>6.99</fb>
    <v>1</v>
  </rv>
  <rv s="0">
    <fb>0.12959999999999999</fb>
    <v>1</v>
  </rv>
  <rv s="0">
    <fb>166.9</fb>
    <v>1</v>
  </rv>
  <rv s="0">
    <fb>44.15</fb>
    <v>1</v>
  </rv>
  <rv s="0">
    <fb>33.21</fb>
    <v>1</v>
  </rv>
  <rv s="0">
    <fb>38.97</fb>
    <v>1</v>
  </rv>
  <rv s="0">
    <fb>219.33</fb>
    <v>1</v>
  </rv>
  <rv s="0">
    <fb>29.91</fb>
    <v>1</v>
  </rv>
  <rv s="0">
    <fb>6.73</fb>
    <v>1</v>
  </rv>
  <rv s="0">
    <fb>1.145</fb>
    <v>1</v>
  </rv>
  <rv s="0">
    <fb>12.5</fb>
    <v>1</v>
  </rv>
  <rv s="0">
    <fb>23.03</fb>
    <v>1</v>
  </rv>
  <rv s="0">
    <fb>45931</fb>
    <v>0</v>
  </rv>
  <rv s="0">
    <fb>263.61</fb>
    <v>1</v>
  </rv>
  <rv s="0">
    <fb>178.5</fb>
    <v>1</v>
  </rv>
  <rv s="0">
    <fb>39.53</fb>
    <v>1</v>
  </rv>
  <rv s="0">
    <fb>287.16000000000003</fb>
    <v>1</v>
  </rv>
  <rv s="0">
    <fb>21.16</fb>
    <v>1</v>
  </rv>
  <rv s="0">
    <fb>33.03</fb>
    <v>1</v>
  </rv>
  <rv s="0">
    <fb>22.44</fb>
    <v>1</v>
  </rv>
  <rv s="0">
    <fb>4.88</fb>
    <v>1</v>
  </rv>
  <rv s="0">
    <fb>213.09</fb>
    <v>1</v>
  </rv>
  <rv s="0">
    <fb>4.0292000000000003</fb>
    <v>1</v>
  </rv>
  <rv s="0">
    <fb>7.03</fb>
    <v>1</v>
  </rv>
  <rv s="0">
    <fb>0.1341</fb>
    <v>1</v>
  </rv>
  <rv s="0">
    <fb>171.64</fb>
    <v>1</v>
  </rv>
  <rv s="0">
    <fb>43.62</fb>
    <v>1</v>
  </rv>
  <rv s="0">
    <fb>36.65</fb>
    <v>1</v>
  </rv>
  <rv s="0">
    <fb>38.74</fb>
    <v>1</v>
  </rv>
  <rv s="0">
    <fb>218.56</fb>
    <v>1</v>
  </rv>
  <rv s="0">
    <fb>1.24</fb>
    <v>1</v>
  </rv>
  <rv s="0">
    <fb>12.25</fb>
    <v>1</v>
  </rv>
  <rv s="0">
    <fb>24.8</fb>
    <v>1</v>
  </rv>
  <rv s="0">
    <fb>45962</fb>
    <v>0</v>
  </rv>
  <rv s="0">
    <fb>266.54000000000002</fb>
    <v>1</v>
  </rv>
  <rv s="0">
    <fb>186.3</fb>
    <v>1</v>
  </rv>
  <rv s="0">
    <fb>39.31</fb>
    <v>1</v>
  </rv>
  <rv s="0">
    <fb>279.06</fb>
    <v>1</v>
  </rv>
  <rv s="0">
    <fb>23.33</fb>
    <v>1</v>
  </rv>
  <rv s="0">
    <fb>6.02</fb>
    <v>1</v>
  </rv>
  <rv s="0">
    <fb>29.68</fb>
    <v>1</v>
  </rv>
  <rv s="0">
    <fb>7.16</fb>
    <v>1</v>
  </rv>
  <rv s="0">
    <fb>24.86</fb>
    <v>1</v>
  </rv>
  <rv s="0">
    <fb>4.92</fb>
    <v>1</v>
  </rv>
  <rv s="0">
    <fb>195.91</fb>
    <v>1</v>
  </rv>
  <rv s="0">
    <fb>3.75</fb>
    <v>1</v>
  </rv>
  <rv s="0">
    <fb>152.51</fb>
    <v>1</v>
  </rv>
  <rv s="0">
    <fb>40.1</fb>
    <v>1</v>
  </rv>
  <rv s="0">
    <fb>37.590000000000003</fb>
    <v>1</v>
  </rv>
  <rv s="0">
    <fb>197.04</fb>
    <v>1</v>
  </rv>
  <rv s="0">
    <fb>30.77</fb>
    <v>1</v>
  </rv>
  <rv s="0">
    <fb>6.44</fb>
    <v>1</v>
  </rv>
  <rv s="0">
    <fb>1.18</fb>
    <v>1</v>
  </rv>
  <rv s="0">
    <fb>11.68</fb>
    <v>1</v>
  </rv>
  <rv s="0">
    <fb>24.93</fb>
    <v>1</v>
  </rv>
  <rv s="0">
    <fb>45992</fb>
    <v>0</v>
  </rv>
  <rv s="0">
    <fb>220.87</fb>
    <v>1</v>
  </rv>
  <rv s="0">
    <fb>172.65</fb>
    <v>1</v>
  </rv>
  <rv s="0">
    <fb>35.94</fb>
    <v>1</v>
  </rv>
  <rv s="0">
    <fb>260.66000000000003</fb>
    <v>1</v>
  </rv>
  <rv s="0">
    <fb>22.61</fb>
    <v>1</v>
  </rv>
  <rv s="0">
    <fb>30.98</fb>
    <v>1</v>
  </rv>
  <rv s="0">
    <fb>6.93</fb>
    <v>1</v>
  </rv>
  <rv s="0">
    <fb>2.0499999999999998</fb>
    <v>1</v>
  </rv>
  <rv s="0">
    <fb>24.45</fb>
    <v>1</v>
  </rv>
  <rv s="0">
    <fb>4.87</fb>
    <v>1</v>
  </rv>
  <rv s="0">
    <fb>183.39</fb>
    <v>1</v>
  </rv>
  <rv s="0">
    <fb>3.79</fb>
    <v>1</v>
  </rv>
  <rv s="0">
    <fb>0.1</fb>
    <v>1</v>
  </rv>
  <rv s="0">
    <fb>160.57</fb>
    <v>1</v>
  </rv>
  <rv s="0">
    <fb>42.31</fb>
    <v>1</v>
  </rv>
  <rv s="0">
    <fb>36.340000000000003</fb>
    <v>1</v>
  </rv>
  <rv s="0">
    <fb>38.6</fb>
    <v>1</v>
  </rv>
  <rv s="0">
    <fb>203.2</fb>
    <v>1</v>
  </rv>
  <rv s="0">
    <fb>31.93</fb>
    <v>1</v>
  </rv>
  <rv s="0">
    <fb>6.17</fb>
    <v>1</v>
  </rv>
  <rv s="0">
    <fb>11.49</fb>
    <v>1</v>
  </rv>
  <rv s="0">
    <fb>23.59</fb>
    <v>1</v>
  </rv>
  <rv s="0">
    <fb>46023</fb>
    <v>0</v>
  </rv>
  <rv s="0">
    <fb>184.12</fb>
    <v>1</v>
  </rv>
  <rv s="0">
    <fb>181.42</fb>
    <v>1</v>
  </rv>
  <rv s="0">
    <fb>37.54</fb>
    <v>1</v>
  </rv>
  <rv s="0">
    <fb>269.10000000000002</fb>
    <v>1</v>
  </rv>
  <rv s="0">
    <fb>22.95</fb>
    <v>1</v>
  </rv>
  <rv s="0">
    <fb>5.39</fb>
    <v>1</v>
  </rv>
  <rv s="0">
    <fb>30.73</fb>
    <v>1</v>
  </rv>
  <rv s="0">
    <fb>6.72</fb>
    <v>1</v>
  </rv>
  <rv s="0">
    <fb>2</fb>
    <v>1</v>
  </rv>
  <rv s="0">
    <fb>23.01</fb>
    <v>1</v>
  </rv>
  <rv s="0">
    <fb>189.75</fb>
    <v>1</v>
  </rv>
  <rv s="0">
    <fb>3.87</fb>
    <v>1</v>
  </rv>
  <rv s="0">
    <fb>0.155</fb>
    <v>1</v>
  </rv>
  <rv s="0">
    <fb>149.36000000000001</fb>
    <v>1</v>
  </rv>
  <rv s="0">
    <fb>43.37</fb>
    <v>1</v>
  </rv>
  <rv s="0">
    <fb>36.700000000000003</fb>
    <v>1</v>
  </rv>
  <rv s="0">
    <fb>38.82</fb>
    <v>1</v>
  </rv>
  <rv s="0">
    <fb>212.18</fb>
    <v>1</v>
  </rv>
  <rv s="0">
    <fb>7.01</fb>
    <v>1</v>
  </rv>
  <rv s="0">
    <fb>11.8</fb>
    <v>1</v>
  </rv>
  <rv s="0">
    <fb>25.37</fb>
    <v>1</v>
  </rv>
  <rv s="0">
    <fb>22.04</fb>
    <v>1</v>
  </rv>
  <rv s="0">
    <fb>20.5</fb>
    <v>1</v>
  </rv>
  <rv s="0">
    <fb>20.92</fb>
    <v>1</v>
  </rv>
  <rv s="0">
    <fb>21.38</fb>
    <v>1</v>
  </rv>
  <rv s="0">
    <fb>18.39</fb>
    <v>1</v>
  </rv>
  <rv s="0">
    <fb>20.65</fb>
    <v>1</v>
  </rv>
  <rv s="0">
    <fb>22.6</fb>
    <v>1</v>
  </rv>
  <rv s="0">
    <fb>18.809999999999999</fb>
    <v>1</v>
  </rv>
  <rv s="0">
    <fb>20.32</fb>
    <v>1</v>
  </rv>
  <rv s="0">
    <fb>22.84</fb>
    <v>1</v>
  </rv>
  <rv s="0">
    <fb>20.76</fb>
    <v>1</v>
  </rv>
  <rv s="0">
    <fb>22.69</fb>
    <v>1</v>
  </rv>
  <rv s="0">
    <fb>22.13</fb>
    <v>1</v>
  </rv>
  <rv s="0">
    <fb>23.76</fb>
    <v>1</v>
  </rv>
  <rv s="0">
    <fb>23.23</fb>
    <v>1</v>
  </rv>
  <rv s="0">
    <fb>23.82</fb>
    <v>1</v>
  </rv>
  <rv s="0">
    <fb>28.74</fb>
    <v>1</v>
  </rv>
  <rv s="0">
    <fb>27.94</fb>
    <v>1</v>
  </rv>
  <rv s="0">
    <fb>27.63</fb>
    <v>1</v>
  </rv>
  <rv s="0">
    <fb>27.78</fb>
    <v>1</v>
  </rv>
  <rv s="0">
    <fb>31.14</fb>
    <v>1</v>
  </rv>
  <rv s="0">
    <fb>36.76</fb>
    <v>1</v>
  </rv>
  <rv s="0">
    <fb>36.08</fb>
    <v>1</v>
  </rv>
  <rv s="0">
    <fb>34.89</fb>
    <v>1</v>
  </rv>
  <rv s="0">
    <fb>35.25</fb>
    <v>1</v>
  </rv>
  <rv s="0">
    <fb>34.85</fb>
    <v>1</v>
  </rv>
  <rv s="0">
    <fb>37.86</fb>
    <v>1</v>
  </rv>
  <rv s="0">
    <fb>37.46</fb>
    <v>1</v>
  </rv>
  <rv s="0">
    <fb>37.78</fb>
    <v>1</v>
  </rv>
  <rv s="0">
    <fb>41.5</fb>
    <v>1</v>
  </rv>
  <rv s="0">
    <fb>36.03</fb>
    <v>1</v>
  </rv>
  <rv s="0">
    <fb>40.57</fb>
    <v>1</v>
  </rv>
  <rv s="0">
    <fb>31.49</fb>
    <v>1</v>
  </rv>
  <rv s="0">
    <fb>33.31</fb>
    <v>1</v>
  </rv>
  <rv s="0">
    <fb>35.56</fb>
    <v>1</v>
  </rv>
  <rv s="0">
    <fb>37.42</fb>
    <v>1</v>
  </rv>
  <rv s="0">
    <fb>38.18</fb>
    <v>1</v>
  </rv>
  <rv s="0">
    <fb>40.44</fb>
    <v>1</v>
  </rv>
  <rv s="0">
    <fb>36.78</fb>
    <v>1</v>
  </rv>
  <rv s="0">
    <fb>35.700000000000003</fb>
    <v>1</v>
  </rv>
  <rv s="0">
    <fb>34.770000000000003</fb>
    <v>1</v>
  </rv>
  <rv s="0">
    <fb>30.76</fb>
    <v>1</v>
  </rv>
  <rv s="1">
    <v>2</v>
    <v>XASX:PME</v>
    <v>Monthly</v>
    <v>44562</v>
    <v>46053</v>
    <v>0</v>
    <v>1</v>
    <v>639053280000000000,639126360207132644,0</v>
    <v>0</v>
    <v>aa8m6h</v>
    <v>XASX:PME</v>
    <v>1</v>
  </rv>
  <rv s="1">
    <v>2</v>
    <v>XASX:TPG</v>
    <v>Monthly</v>
    <v>44562</v>
    <v>46053</v>
    <v>0</v>
    <v>1</v>
    <v>639053280000000000,639126360208132697,0</v>
    <v>0</v>
    <v>bv12cw</v>
    <v>XASX:TPG</v>
    <v>2</v>
  </rv>
  <rv s="1">
    <v>2</v>
    <v>XASX:CSL</v>
    <v>Monthly</v>
    <v>44562</v>
    <v>46053</v>
    <v>0</v>
    <v>1</v>
    <v>639053280000000000,639126360204258246,0</v>
    <v>0</v>
    <v>aa5nnm</v>
    <v>XASX:CSL</v>
    <v>3</v>
  </rv>
  <rv s="1">
    <v>2</v>
    <v>XASX:COH</v>
    <v>Monthly</v>
    <v>44562</v>
    <v>46053</v>
    <v>0</v>
    <v>1</v>
    <v>639053280000000000,639126360205137211,0</v>
    <v>0</v>
    <v>aa5lgh</v>
    <v>XASX:COH</v>
    <v>4</v>
  </rv>
  <rv s="1">
    <v>2</v>
    <v>XASX:TLS</v>
    <v>Monthly</v>
    <v>44562</v>
    <v>46053</v>
    <v>0</v>
    <v>1</v>
    <v>639053280000000000,639126360202236323,0</v>
    <v>0</v>
    <v>aa9vc7</v>
    <v>XASX:TLS</v>
    <v>5</v>
  </rv>
  <rv s="1">
    <v>2</v>
    <v>XASX:GMG</v>
    <v>Monthly</v>
    <v>44562</v>
    <v>46053</v>
    <v>0</v>
    <v>1</v>
    <v>639053280000000000,639126360206134039,0</v>
    <v>0</v>
    <v>aa6m27</v>
    <v>XASX:GMG</v>
    <v>6</v>
  </rv>
  <rv s="1">
    <v>2</v>
    <v>XASX:SWP</v>
    <v>Monthly</v>
    <v>44562</v>
    <v>46053</v>
    <v>0</v>
    <v>1</v>
    <v>639053280000000000,639126360205260600,0</v>
    <v>0</v>
    <v>aa8wur</v>
    <v>XASX:SWP</v>
    <v>7</v>
  </rv>
  <rv s="1">
    <v>2</v>
    <v>XASX:REA</v>
    <v>Monthly</v>
    <v>44562</v>
    <v>46053</v>
    <v>0</v>
    <v>1</v>
    <v>639053280000000000,639126360206271020,0</v>
    <v>0</v>
    <v>aa8yc7</v>
    <v>XASX:REA</v>
    <v>8</v>
  </rv>
  <rv s="1">
    <v>2</v>
    <v>XASX:CAR</v>
    <v>Monthly</v>
    <v>44562</v>
    <v>46053</v>
    <v>0</v>
    <v>1</v>
    <v>639053280000000000,639126360208152515,0</v>
    <v>0</v>
    <v>aa5bw7</v>
    <v>XASX:CAR</v>
    <v>9</v>
  </rv>
  <rv s="1">
    <v>2</v>
    <v>XASX:SGP</v>
    <v>Monthly</v>
    <v>44562</v>
    <v>46053</v>
    <v>0</v>
    <v>1</v>
    <v>639053280000000000,639126360202124377,0</v>
    <v>0</v>
    <v>aa9cyc</v>
    <v>XASX:SGP</v>
    <v>10</v>
  </rv>
  <rv s="1">
    <v>2</v>
    <v>XASX:DXS</v>
    <v>Monthly</v>
    <v>44562</v>
    <v>46053</v>
    <v>0</v>
    <v>1</v>
    <v>639053280000000000,639126360203126963,0</v>
    <v>0</v>
    <v>aa5zkr</v>
    <v>XASX:DXS</v>
    <v>11</v>
  </rv>
  <rv s="1">
    <v>2</v>
    <v>XASX:ORG</v>
    <v>Monthly</v>
    <v>44562</v>
    <v>46053</v>
    <v>0</v>
    <v>1</v>
    <v>639053280000000000,639126360206146971,0</v>
    <v>0</v>
    <v>aa8f8m</v>
    <v>XASX:ORG</v>
    <v>12</v>
  </rv>
  <rv s="1">
    <v>2</v>
    <v>XASX:rmd</v>
    <v>Monthly</v>
    <v>44562</v>
    <v>46053</v>
    <v>0</v>
    <v>1</v>
    <v>639053280000000000,639126360204137953,0</v>
    <v>0</v>
    <v>aa93tc</v>
    <v>XASX:RMD</v>
    <v>13</v>
  </rv>
  <rv s="1">
    <v>2</v>
    <v>XASX:MGR</v>
    <v>Monthly</v>
    <v>44562</v>
    <v>46053</v>
    <v>0</v>
    <v>1</v>
    <v>639053280000000000,639126360203131021,0</v>
    <v>0</v>
    <v>aa7n27</v>
    <v>XASX:MGR</v>
    <v>14</v>
  </rv>
  <rv s="1">
    <v>2</v>
    <v>XASX:STO</v>
    <v>Monthly</v>
    <v>44562</v>
    <v>46053</v>
    <v>0</v>
    <v>1</v>
    <v>639053280000000000,639126360211164940,0</v>
    <v>0</v>
    <v>aa9lm7</v>
    <v>XASX:STO</v>
    <v>15</v>
  </rv>
  <rv s="1">
    <v>2</v>
    <v>XASX:CHC</v>
    <v>Monthly</v>
    <v>44562</v>
    <v>46053</v>
    <v>0</v>
    <v>1</v>
    <v>639053280000000000,639126360205138151,0</v>
    <v>0</v>
    <v>aa5hm7</v>
    <v>XASX:CHC</v>
    <v>16</v>
  </rv>
  <rv s="1">
    <v>2</v>
    <v>XASX:tua</v>
    <v>Monthly</v>
    <v>44562</v>
    <v>46053</v>
    <v>0</v>
    <v>1</v>
    <v>639053280000000000,639126360209153307,0</v>
    <v>0</v>
    <v>buzh1h</v>
    <v>XASX:TUA</v>
    <v>17</v>
  </rv>
  <rv s="1">
    <v>2</v>
    <v>XASX:WBC</v>
    <v>Monthly</v>
    <v>44562</v>
    <v>46053</v>
    <v>0</v>
    <v>1</v>
    <v>639053280000000000,639126360203238945,0</v>
    <v>0</v>
    <v>aaabr7</v>
    <v>XASX:WBC</v>
    <v>18</v>
  </rv>
  <rv s="1">
    <v>2</v>
    <v>XASX:CBA</v>
    <v>Monthly</v>
    <v>44562</v>
    <v>46053</v>
    <v>0</v>
    <v>1</v>
    <v>639053280000000000,639126360204125593,0</v>
    <v>0</v>
    <v>aa5cec</v>
    <v>XASX:CBA</v>
    <v>19</v>
  </rv>
  <rv s="1">
    <v>2</v>
    <v>XASX:NAB</v>
    <v>Monthly</v>
    <v>44562</v>
    <v>46053</v>
    <v>0</v>
    <v>1</v>
    <v>639053280000000000,639126360210163339,0</v>
    <v>0</v>
    <v>aa81zr</v>
    <v>XASX:NAB</v>
    <v>20</v>
  </rv>
  <rv s="1">
    <v>2</v>
    <v>XASX:ANZ</v>
    <v>Monthly</v>
    <v>44562</v>
    <v>46053</v>
    <v>0</v>
    <v>1</v>
    <v>639053280000000000,639126360202124121,0</v>
    <v>0</v>
    <v>aa4inm</v>
    <v>XASX:ANZ</v>
    <v>21</v>
  </rv>
  <rv s="1">
    <v>2</v>
    <v>XASX:MQG</v>
    <v>Monthly</v>
    <v>44562</v>
    <v>46053</v>
    <v>0</v>
    <v>1</v>
    <v>639053280000000000,639126360207145623,0</v>
    <v>0</v>
    <v>aa7tf2</v>
    <v>XASX:MQG</v>
    <v>22</v>
  </rv>
  <rv s="1">
    <v>2</v>
    <v>XASX:ALD</v>
    <v>Monthly</v>
    <v>44562</v>
    <v>46053</v>
    <v>0</v>
    <v>1</v>
    <v>639053280000000000,639126360207270942,0</v>
    <v>0</v>
    <v>aa5pxm</v>
    <v>XASX:ALD</v>
    <v>23</v>
  </rv>
  <rv s="1">
    <v>2</v>
    <v>XASX:WDS</v>
    <v>Monthly</v>
    <v>44562</v>
    <v>46053</v>
    <v>0</v>
    <v>1</v>
    <v>639053280000000000,639126360210138694,0</v>
    <v>0</v>
    <v>aaakz2</v>
    <v>XASX:WDS</v>
    <v>24</v>
  </rv>
  <rv s="1">
    <v>2</v>
    <v>XASX:BPT</v>
    <v>Monthly</v>
    <v>44562</v>
    <v>46053</v>
    <v>0</v>
    <v>1</v>
    <v>639053280000000000,639126360211134638,0</v>
    <v>0</v>
    <v>aa5677</v>
    <v>XASX:BPT</v>
    <v>25</v>
  </rv>
  <rv s="1">
    <v>2</v>
    <v>XASX:SHL</v>
    <v>Monthly</v>
    <v>44562</v>
    <v>46053</v>
    <v>0</v>
    <v>1</v>
    <v>639053280000000000,639126360209136920,0</v>
    <v>0</v>
    <v>aa9dur</v>
    <v>XASX:SHL</v>
    <v>26</v>
  </rv>
</rvData>
</file>

<file path=xl/richData/rdrichvaluestructure.xml><?xml version="1.0" encoding="utf-8"?>
<rvStructures xmlns="http://schemas.microsoft.com/office/spreadsheetml/2017/richdata" count="2">
  <s t="_formattednumber">
    <k n="_Format" t="spb"/>
  </s>
  <s t="_stockhistorycache">
    <k n="_Format" t="spb"/>
    <k n="Symbol" t="s"/>
    <k n="Interval" t="s"/>
    <k n="StartDate" t="i"/>
    <k n="EndDate" t="i"/>
    <k n="f1904" t="b"/>
    <k n="fdcompat" t="b"/>
    <k n="etag" t="s"/>
    <k n="Date" t="a"/>
    <k n="EntityId" t="s"/>
    <k n="Instrument" t="s"/>
    <k n="Close" t="a"/>
  </s>
</rvStructures>
</file>

<file path=xl/richData/rdsupportingpropertybag.xml><?xml version="1.0" encoding="utf-8"?>
<supportingPropertyBags xmlns="http://schemas.microsoft.com/office/spreadsheetml/2017/richdata2">
  <spbData count="3">
    <spb s="0">
      <v>1</v>
    </spb>
    <spb s="0">
      <v>2</v>
    </spb>
    <spb s="1">
      <v>1</v>
      <v>2</v>
    </spb>
  </spbData>
</supportingPropertyBags>
</file>

<file path=xl/richData/rdsupportingpropertybagstructure.xml><?xml version="1.0" encoding="utf-8"?>
<spbStructures xmlns="http://schemas.microsoft.com/office/spreadsheetml/2017/richdata2" count="2">
  <s>
    <k n="_Self" t="i"/>
  </s>
  <s>
    <k n="Date" t="i"/>
    <k n="Close"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2">
    <x:dxf>
      <x:numFmt numFmtId="19" formatCode="d/mm/yyyy"/>
    </x:dxf>
    <x:dxf>
      <x:numFmt numFmtId="0" formatCode="General"/>
    </x:dxf>
  </dxfs>
  <richProperties>
    <rPr n="NumberFormat" t="s"/>
  </richProperties>
  <richStyles>
    <rSty dxfid="0"/>
    <rSty dxfid="1">
      <rpv i="0">_-[$$-en-AU]* #,##0.00_-;-[$$-en-AU]* #,##0.00_-;_-[$$-en-AU]* "-"??_-;_-@_-</rpv>
    </rSty>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E16BD8-65F6-450A-8731-08ADC48AFC33}" name="Table1" displayName="Table1" ref="B58:D83" totalsRowShown="0" tableBorderDxfId="3">
  <autoFilter ref="B58:D83" xr:uid="{3AE16BD8-65F6-450A-8731-08ADC48AFC33}"/>
  <tableColumns count="3">
    <tableColumn id="1" xr3:uid="{7FD2FD8F-22DA-47CA-8E9E-1B07B2BA40C6}" name="Sectors" dataDxfId="2"/>
    <tableColumn id="2" xr3:uid="{342F2957-DC84-4577-A5DA-7A40DEDC3E8D}" name="Stock " dataDxfId="1"/>
    <tableColumn id="3" xr3:uid="{9E6EC0D5-B522-4BA8-8F67-1C0E5B5C9A7D}" name="Avg Monthly Return Rate" dataDxfId="0"/>
  </tableColumns>
  <tableStyleInfo name="TableStyleLight2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87FC1-6489-4899-90CB-EB154AAD8D90}">
  <sheetPr>
    <tabColor rgb="FF00B050"/>
  </sheetPr>
  <dimension ref="B1:CV83"/>
  <sheetViews>
    <sheetView topLeftCell="A33" zoomScale="70" zoomScaleNormal="70" workbookViewId="0">
      <selection activeCell="CD3" sqref="CD3:CF3"/>
    </sheetView>
  </sheetViews>
  <sheetFormatPr defaultRowHeight="14.25" x14ac:dyDescent="0.45"/>
  <cols>
    <col min="1" max="1" width="4.73046875" customWidth="1"/>
    <col min="2" max="2" width="14.19921875" bestFit="1" customWidth="1"/>
    <col min="3" max="3" width="21" bestFit="1" customWidth="1"/>
    <col min="4" max="4" width="22.59765625" customWidth="1"/>
    <col min="5" max="5" width="3.1328125" style="87" customWidth="1"/>
    <col min="6" max="6" width="9.19921875" bestFit="1" customWidth="1"/>
    <col min="7" max="8" width="9.1328125" bestFit="1" customWidth="1"/>
    <col min="9" max="9" width="3.1328125" customWidth="1"/>
    <col min="10" max="10" width="9.19921875" bestFit="1" customWidth="1"/>
    <col min="11" max="12" width="9.1328125" bestFit="1" customWidth="1"/>
    <col min="13" max="13" width="3" customWidth="1"/>
    <col min="14" max="14" width="9.19921875" bestFit="1" customWidth="1"/>
    <col min="15" max="16" width="9.1328125" bestFit="1" customWidth="1"/>
    <col min="17" max="17" width="3" customWidth="1"/>
    <col min="18" max="18" width="9.19921875" bestFit="1" customWidth="1"/>
    <col min="19" max="20" width="9.1328125" bestFit="1" customWidth="1"/>
    <col min="21" max="21" width="5.1328125" style="70" customWidth="1"/>
    <col min="22" max="22" width="9.19921875" bestFit="1" customWidth="1"/>
    <col min="23" max="24" width="9.1328125" bestFit="1" customWidth="1"/>
    <col min="25" max="25" width="3.9296875" customWidth="1"/>
    <col min="26" max="26" width="9.19921875" bestFit="1" customWidth="1"/>
    <col min="27" max="28" width="9.1328125" bestFit="1" customWidth="1"/>
    <col min="29" max="29" width="3.9296875" customWidth="1"/>
    <col min="30" max="30" width="9.19921875" bestFit="1" customWidth="1"/>
    <col min="31" max="32" width="9.1328125" bestFit="1" customWidth="1"/>
    <col min="33" max="33" width="3.3984375" customWidth="1"/>
    <col min="34" max="34" width="9.19921875" bestFit="1" customWidth="1"/>
    <col min="35" max="36" width="9.1328125" bestFit="1" customWidth="1"/>
    <col min="37" max="37" width="3.06640625" customWidth="1"/>
    <col min="41" max="41" width="4.73046875" customWidth="1"/>
    <col min="45" max="45" width="3.265625" customWidth="1"/>
    <col min="49" max="49" width="3.46484375" customWidth="1"/>
    <col min="53" max="53" width="3.3984375" customWidth="1"/>
    <col min="54" max="54" width="9.265625" bestFit="1" customWidth="1"/>
    <col min="55" max="56" width="9.19921875" bestFit="1" customWidth="1"/>
    <col min="57" max="57" width="3.265625" customWidth="1"/>
    <col min="58" max="58" width="9.33203125" bestFit="1" customWidth="1"/>
    <col min="59" max="60" width="9.19921875" bestFit="1" customWidth="1"/>
    <col min="61" max="61" width="4.265625" customWidth="1"/>
    <col min="62" max="62" width="9.33203125" bestFit="1" customWidth="1"/>
    <col min="63" max="63" width="9.19921875" bestFit="1" customWidth="1"/>
    <col min="64" max="64" width="10.86328125" customWidth="1"/>
    <col min="65" max="65" width="3.53125" customWidth="1"/>
    <col min="66" max="66" width="9.33203125" bestFit="1" customWidth="1"/>
    <col min="67" max="67" width="9.19921875" bestFit="1" customWidth="1"/>
    <col min="68" max="68" width="12.53125" customWidth="1"/>
    <col min="69" max="69" width="3.59765625" customWidth="1"/>
    <col min="70" max="70" width="9.33203125" bestFit="1" customWidth="1"/>
    <col min="71" max="72" width="9.19921875" bestFit="1" customWidth="1"/>
    <col min="73" max="73" width="3.1328125" customWidth="1"/>
    <col min="74" max="74" width="9.33203125" bestFit="1" customWidth="1"/>
    <col min="75" max="76" width="9.19921875" bestFit="1" customWidth="1"/>
    <col min="77" max="77" width="3.3984375" customWidth="1"/>
    <col min="78" max="78" width="9.33203125" bestFit="1" customWidth="1"/>
    <col min="79" max="80" width="9.19921875" bestFit="1" customWidth="1"/>
    <col min="81" max="81" width="5.73046875" customWidth="1"/>
    <col min="82" max="82" width="9.33203125" bestFit="1" customWidth="1"/>
    <col min="83" max="83" width="9" customWidth="1"/>
    <col min="84" max="84" width="9.1328125" bestFit="1" customWidth="1"/>
    <col min="85" max="85" width="4.1328125" customWidth="1"/>
    <col min="86" max="86" width="9.265625" bestFit="1" customWidth="1"/>
    <col min="87" max="88" width="9.1328125" bestFit="1" customWidth="1"/>
    <col min="89" max="89" width="4.6640625" customWidth="1"/>
    <col min="90" max="90" width="9.265625" bestFit="1" customWidth="1"/>
    <col min="91" max="92" width="9.1328125" bestFit="1" customWidth="1"/>
    <col min="93" max="93" width="4.59765625" customWidth="1"/>
    <col min="94" max="94" width="9.265625" bestFit="1" customWidth="1"/>
    <col min="95" max="96" width="9.1328125" bestFit="1" customWidth="1"/>
    <col min="97" max="97" width="4.73046875" customWidth="1"/>
    <col min="98" max="98" width="9.265625" bestFit="1" customWidth="1"/>
    <col min="99" max="99" width="9.1328125" bestFit="1" customWidth="1"/>
    <col min="100" max="100" width="12" customWidth="1"/>
  </cols>
  <sheetData>
    <row r="1" spans="2:100" x14ac:dyDescent="0.45">
      <c r="B1" s="236" t="s">
        <v>79</v>
      </c>
      <c r="C1" s="237"/>
      <c r="D1" s="237"/>
      <c r="E1" s="237"/>
      <c r="F1" s="237"/>
      <c r="G1" s="237"/>
      <c r="H1" s="237"/>
      <c r="I1" s="237"/>
      <c r="J1" s="237"/>
      <c r="K1" s="237"/>
      <c r="L1" s="237"/>
      <c r="M1" s="237"/>
      <c r="N1" s="237"/>
      <c r="O1" s="237"/>
      <c r="P1" s="237"/>
      <c r="Q1" s="237"/>
      <c r="R1" s="237"/>
      <c r="S1" s="237"/>
      <c r="T1" s="237"/>
      <c r="V1" s="235" t="s">
        <v>80</v>
      </c>
      <c r="W1" s="235"/>
      <c r="X1" s="235"/>
      <c r="Y1" s="235"/>
      <c r="Z1" s="235"/>
      <c r="AA1" s="235"/>
      <c r="AB1" s="235"/>
      <c r="AC1" s="235"/>
      <c r="AD1" s="235"/>
      <c r="AE1" s="235"/>
      <c r="AF1" s="235"/>
      <c r="AG1" s="235"/>
      <c r="AH1" s="235"/>
      <c r="AI1" s="235"/>
      <c r="AJ1" s="235"/>
      <c r="AK1" s="235"/>
      <c r="AL1" s="235"/>
      <c r="AM1" s="235"/>
      <c r="AN1" s="235"/>
      <c r="AP1" s="234" t="s">
        <v>81</v>
      </c>
      <c r="AQ1" s="234"/>
      <c r="AR1" s="234"/>
      <c r="AS1" s="234"/>
      <c r="AT1" s="234"/>
      <c r="AU1" s="234"/>
      <c r="AV1" s="234"/>
      <c r="AW1" s="234"/>
      <c r="AX1" s="234"/>
      <c r="AY1" s="234"/>
      <c r="AZ1" s="234"/>
      <c r="BA1" s="234"/>
      <c r="BB1" s="234"/>
      <c r="BC1" s="234"/>
      <c r="BD1" s="234"/>
      <c r="BE1" s="234"/>
      <c r="BF1" s="234"/>
      <c r="BG1" s="234"/>
      <c r="BH1" s="234"/>
      <c r="BJ1" s="232" t="s">
        <v>82</v>
      </c>
      <c r="BK1" s="233"/>
      <c r="BL1" s="233"/>
      <c r="BM1" s="233"/>
      <c r="BN1" s="233"/>
      <c r="BO1" s="233"/>
      <c r="BP1" s="233"/>
      <c r="BQ1" s="233"/>
      <c r="BR1" s="233"/>
      <c r="BS1" s="233"/>
      <c r="BT1" s="233"/>
      <c r="BU1" s="233"/>
      <c r="BV1" s="233"/>
      <c r="BW1" s="233"/>
      <c r="BX1" s="233"/>
      <c r="BY1" s="233"/>
      <c r="BZ1" s="233"/>
      <c r="CA1" s="233"/>
      <c r="CB1" s="233"/>
      <c r="CD1" s="231" t="s">
        <v>292</v>
      </c>
      <c r="CE1" s="231"/>
      <c r="CF1" s="231"/>
      <c r="CG1" s="231"/>
      <c r="CH1" s="231"/>
      <c r="CI1" s="231"/>
      <c r="CJ1" s="231"/>
      <c r="CK1" s="231"/>
      <c r="CL1" s="231"/>
      <c r="CM1" s="231"/>
      <c r="CN1" s="231"/>
      <c r="CO1" s="231"/>
      <c r="CP1" s="231"/>
      <c r="CQ1" s="231"/>
      <c r="CR1" s="231"/>
      <c r="CS1" s="231"/>
      <c r="CT1" s="231"/>
      <c r="CU1" s="231"/>
      <c r="CV1" s="231"/>
    </row>
    <row r="2" spans="2:100" x14ac:dyDescent="0.45">
      <c r="B2" s="237"/>
      <c r="C2" s="237"/>
      <c r="D2" s="237"/>
      <c r="E2" s="237"/>
      <c r="F2" s="237"/>
      <c r="G2" s="237"/>
      <c r="H2" s="237"/>
      <c r="I2" s="237"/>
      <c r="J2" s="237"/>
      <c r="K2" s="237"/>
      <c r="L2" s="237"/>
      <c r="M2" s="237"/>
      <c r="N2" s="237"/>
      <c r="O2" s="237"/>
      <c r="P2" s="237"/>
      <c r="Q2" s="237"/>
      <c r="R2" s="237"/>
      <c r="S2" s="237"/>
      <c r="T2" s="237"/>
      <c r="V2" s="235"/>
      <c r="W2" s="235"/>
      <c r="X2" s="235"/>
      <c r="Y2" s="235"/>
      <c r="Z2" s="235"/>
      <c r="AA2" s="235"/>
      <c r="AB2" s="235"/>
      <c r="AC2" s="235"/>
      <c r="AD2" s="235"/>
      <c r="AE2" s="235"/>
      <c r="AF2" s="235"/>
      <c r="AG2" s="235"/>
      <c r="AH2" s="235"/>
      <c r="AI2" s="235"/>
      <c r="AJ2" s="235"/>
      <c r="AK2" s="235"/>
      <c r="AL2" s="235"/>
      <c r="AM2" s="235"/>
      <c r="AN2" s="235"/>
      <c r="AP2" s="234"/>
      <c r="AQ2" s="234"/>
      <c r="AR2" s="234"/>
      <c r="AS2" s="234"/>
      <c r="AT2" s="234"/>
      <c r="AU2" s="234"/>
      <c r="AV2" s="234"/>
      <c r="AW2" s="234"/>
      <c r="AX2" s="234"/>
      <c r="AY2" s="234"/>
      <c r="AZ2" s="234"/>
      <c r="BA2" s="234"/>
      <c r="BB2" s="234"/>
      <c r="BC2" s="234"/>
      <c r="BD2" s="234"/>
      <c r="BE2" s="234"/>
      <c r="BF2" s="234"/>
      <c r="BG2" s="234"/>
      <c r="BH2" s="234"/>
      <c r="BJ2" s="233"/>
      <c r="BK2" s="233"/>
      <c r="BL2" s="233"/>
      <c r="BM2" s="233"/>
      <c r="BN2" s="233"/>
      <c r="BO2" s="233"/>
      <c r="BP2" s="233"/>
      <c r="BQ2" s="233"/>
      <c r="BR2" s="233"/>
      <c r="BS2" s="233"/>
      <c r="BT2" s="233"/>
      <c r="BU2" s="233"/>
      <c r="BV2" s="233"/>
      <c r="BW2" s="233"/>
      <c r="BX2" s="233"/>
      <c r="BY2" s="233"/>
      <c r="BZ2" s="233"/>
      <c r="CA2" s="233"/>
      <c r="CB2" s="233"/>
      <c r="CD2" s="231"/>
      <c r="CE2" s="231"/>
      <c r="CF2" s="231"/>
      <c r="CG2" s="231"/>
      <c r="CH2" s="231"/>
      <c r="CI2" s="231"/>
      <c r="CJ2" s="231"/>
      <c r="CK2" s="231"/>
      <c r="CL2" s="231"/>
      <c r="CM2" s="231"/>
      <c r="CN2" s="231"/>
      <c r="CO2" s="231"/>
      <c r="CP2" s="231"/>
      <c r="CQ2" s="231"/>
      <c r="CR2" s="231"/>
      <c r="CS2" s="231"/>
      <c r="CT2" s="231"/>
      <c r="CU2" s="231"/>
      <c r="CV2" s="231"/>
    </row>
    <row r="3" spans="2:100" ht="34.15" customHeight="1" x14ac:dyDescent="0.45">
      <c r="B3" s="230" t="s">
        <v>60</v>
      </c>
      <c r="C3" s="230"/>
      <c r="D3" s="230"/>
      <c r="E3" s="88"/>
      <c r="F3" s="230" t="s">
        <v>132</v>
      </c>
      <c r="G3" s="230"/>
      <c r="H3" s="230"/>
      <c r="I3" s="89"/>
      <c r="J3" s="230" t="s">
        <v>133</v>
      </c>
      <c r="K3" s="230"/>
      <c r="L3" s="230"/>
      <c r="M3" s="89"/>
      <c r="N3" s="230" t="s">
        <v>134</v>
      </c>
      <c r="O3" s="230"/>
      <c r="P3" s="230"/>
      <c r="Q3" s="89"/>
      <c r="R3" s="230" t="s">
        <v>135</v>
      </c>
      <c r="S3" s="230"/>
      <c r="T3" s="230"/>
      <c r="V3" s="230" t="s">
        <v>136</v>
      </c>
      <c r="W3" s="230"/>
      <c r="X3" s="230"/>
      <c r="Y3" s="89"/>
      <c r="Z3" s="230" t="s">
        <v>137</v>
      </c>
      <c r="AA3" s="230"/>
      <c r="AB3" s="230"/>
      <c r="AC3" s="89"/>
      <c r="AD3" s="230" t="s">
        <v>138</v>
      </c>
      <c r="AE3" s="230"/>
      <c r="AF3" s="230"/>
      <c r="AG3" s="89"/>
      <c r="AH3" s="230" t="s">
        <v>139</v>
      </c>
      <c r="AI3" s="230"/>
      <c r="AJ3" s="230"/>
      <c r="AK3" s="89"/>
      <c r="AL3" s="230" t="s">
        <v>140</v>
      </c>
      <c r="AM3" s="230"/>
      <c r="AN3" s="230"/>
      <c r="AP3" s="230" t="s">
        <v>141</v>
      </c>
      <c r="AQ3" s="230"/>
      <c r="AR3" s="230"/>
      <c r="AS3" s="89"/>
      <c r="AT3" s="230" t="s">
        <v>142</v>
      </c>
      <c r="AU3" s="230"/>
      <c r="AV3" s="230"/>
      <c r="AW3" s="89"/>
      <c r="AX3" s="230" t="s">
        <v>143</v>
      </c>
      <c r="AY3" s="230"/>
      <c r="AZ3" s="230"/>
      <c r="BA3" s="89"/>
      <c r="BB3" s="230" t="s">
        <v>144</v>
      </c>
      <c r="BC3" s="230"/>
      <c r="BD3" s="230"/>
      <c r="BE3" s="89"/>
      <c r="BF3" s="230" t="s">
        <v>145</v>
      </c>
      <c r="BG3" s="230"/>
      <c r="BH3" s="230"/>
      <c r="BJ3" s="230" t="s">
        <v>116</v>
      </c>
      <c r="BK3" s="230"/>
      <c r="BL3" s="230"/>
      <c r="BM3" s="89"/>
      <c r="BN3" s="230" t="s">
        <v>146</v>
      </c>
      <c r="BO3" s="230"/>
      <c r="BP3" s="230"/>
      <c r="BQ3" s="89"/>
      <c r="BR3" s="230" t="s">
        <v>147</v>
      </c>
      <c r="BS3" s="230"/>
      <c r="BT3" s="230"/>
      <c r="BU3" s="89"/>
      <c r="BV3" s="230" t="s">
        <v>148</v>
      </c>
      <c r="BW3" s="230"/>
      <c r="BX3" s="230"/>
      <c r="BY3" s="89"/>
      <c r="BZ3" s="230" t="s">
        <v>149</v>
      </c>
      <c r="CA3" s="230"/>
      <c r="CB3" s="230"/>
      <c r="CD3" s="230" t="s">
        <v>150</v>
      </c>
      <c r="CE3" s="230"/>
      <c r="CF3" s="230"/>
      <c r="CG3" s="89"/>
      <c r="CH3" s="230" t="s">
        <v>151</v>
      </c>
      <c r="CI3" s="230"/>
      <c r="CJ3" s="230"/>
      <c r="CL3" s="230" t="s">
        <v>152</v>
      </c>
      <c r="CM3" s="230"/>
      <c r="CN3" s="230"/>
      <c r="CP3" s="230" t="s">
        <v>153</v>
      </c>
      <c r="CQ3" s="230"/>
      <c r="CR3" s="230"/>
      <c r="CT3" s="230" t="s">
        <v>154</v>
      </c>
      <c r="CU3" s="230"/>
      <c r="CV3" s="230"/>
    </row>
    <row r="4" spans="2:100" ht="42.75" x14ac:dyDescent="0.45">
      <c r="B4" s="49" t="str" cm="1">
        <f t="array" aca="1" ref="B4:C53" ca="1">_xlfn.STOCKHISTORY("XASX:PME","01-01-2022","01-01-2026",2,1,0,1)</f>
        <v>Date</v>
      </c>
      <c r="C4" s="50" t="str">
        <f ca="1"/>
        <v>Close</v>
      </c>
      <c r="D4" s="48" t="s">
        <v>11</v>
      </c>
      <c r="E4" s="88"/>
      <c r="F4" s="49" t="str" cm="1">
        <f t="array" aca="1" ref="F4:G53" ca="1">_xlfn.STOCKHISTORY("XASX:CSL","01-01-2022","01-01-2026",2,1,0,1)</f>
        <v>Date</v>
      </c>
      <c r="G4" s="50" t="str">
        <f ca="1"/>
        <v>Close</v>
      </c>
      <c r="H4" s="48" t="s">
        <v>11</v>
      </c>
      <c r="I4" s="89"/>
      <c r="J4" s="49" t="str" cm="1">
        <f t="array" aca="1" ref="J4:K53" ca="1">_xlfn.STOCKHISTORY("XASX:rmd","01-01-2022","01-01-2026",2,1,0,1)</f>
        <v>Date</v>
      </c>
      <c r="K4" s="50" t="str">
        <f ca="1"/>
        <v>Close</v>
      </c>
      <c r="L4" s="48" t="s">
        <v>11</v>
      </c>
      <c r="M4" s="89"/>
      <c r="N4" s="49" t="str" cm="1">
        <f t="array" aca="1" ref="N4:O53" ca="1">_xlfn.STOCKHISTORY("XASX:COH","01-01-2022","01-01-2026",2,1,0,1)</f>
        <v>Date</v>
      </c>
      <c r="O4" s="50" t="str">
        <f ca="1"/>
        <v>Close</v>
      </c>
      <c r="P4" s="48" t="s">
        <v>11</v>
      </c>
      <c r="Q4" s="89"/>
      <c r="R4" s="49" t="str" cm="1">
        <f t="array" aca="1" ref="R4:S53" ca="1">_xlfn.STOCKHISTORY("XASX:SHL","01-01-2022","01-01-2026",2,1,0,1)</f>
        <v>Date</v>
      </c>
      <c r="S4" s="50" t="str">
        <f ca="1"/>
        <v>Close</v>
      </c>
      <c r="T4" s="48" t="s">
        <v>11</v>
      </c>
      <c r="V4" s="49" t="str" cm="1">
        <f t="array" aca="1" ref="V4:W53" ca="1">_xlfn.STOCKHISTORY("XASX:SGP","01-01-2022","01-01-2026",2,1,0,1)</f>
        <v>Date</v>
      </c>
      <c r="W4" s="50" t="str">
        <f ca="1"/>
        <v>Close</v>
      </c>
      <c r="X4" s="48" t="s">
        <v>11</v>
      </c>
      <c r="Y4" s="89"/>
      <c r="Z4" s="49" t="str" cm="1">
        <f t="array" aca="1" ref="Z4:AA53" ca="1">_xlfn.STOCKHISTORY("XASX:GMG","01-01-2022","01-01-2026",2,1,0,1)</f>
        <v>Date</v>
      </c>
      <c r="AA4" s="50" t="str">
        <f ca="1"/>
        <v>Close</v>
      </c>
      <c r="AB4" s="48" t="s">
        <v>11</v>
      </c>
      <c r="AC4" s="89"/>
      <c r="AD4" s="49" t="str" cm="1">
        <f t="array" aca="1" ref="AD4:AE53" ca="1">_xlfn.STOCKHISTORY("XASX:DXS","01-01-2022","01-01-2026",2,1,0,1)</f>
        <v>Date</v>
      </c>
      <c r="AE4" s="50" t="str">
        <f ca="1"/>
        <v>Close</v>
      </c>
      <c r="AF4" s="48" t="s">
        <v>11</v>
      </c>
      <c r="AG4" s="89"/>
      <c r="AH4" s="49" t="str" cm="1">
        <f t="array" aca="1" ref="AH4:AI53" ca="1">_xlfn.STOCKHISTORY("XASX:MGR","01-01-2022","01-01-2026",2,1,0,1)</f>
        <v>Date</v>
      </c>
      <c r="AI4" s="50" t="str">
        <f ca="1"/>
        <v>Close</v>
      </c>
      <c r="AJ4" s="48" t="s">
        <v>11</v>
      </c>
      <c r="AK4" s="89"/>
      <c r="AL4" s="49" t="str" cm="1">
        <f t="array" aca="1" ref="AL4:AM53" ca="1">_xlfn.STOCKHISTORY("XASX:CHC","01-01-2022","01-01-2026",2,1,0,1)</f>
        <v>Date</v>
      </c>
      <c r="AM4" s="50" t="str">
        <f ca="1"/>
        <v>Close</v>
      </c>
      <c r="AN4" s="48" t="s">
        <v>11</v>
      </c>
      <c r="AP4" s="49" t="str" cm="1">
        <f t="array" aca="1" ref="AP4:AQ53" ca="1">_xlfn.STOCKHISTORY("XASX:TLS","01-01-2022","01-01-2026",2,1,0,1)</f>
        <v>Date</v>
      </c>
      <c r="AQ4" s="50" t="str">
        <f ca="1"/>
        <v>Close</v>
      </c>
      <c r="AR4" s="48" t="s">
        <v>11</v>
      </c>
      <c r="AS4" s="89"/>
      <c r="AT4" s="49" t="str" cm="1">
        <f t="array" aca="1" ref="AT4:AU53" ca="1">_xlfn.STOCKHISTORY("XASX:REA","01-01-2022","01-01-2026",2,1,0,1)</f>
        <v>Date</v>
      </c>
      <c r="AU4" s="50" t="str">
        <f ca="1"/>
        <v>Close</v>
      </c>
      <c r="AV4" s="48" t="s">
        <v>11</v>
      </c>
      <c r="AW4" s="89"/>
      <c r="AX4" s="49" t="str" cm="1">
        <f t="array" aca="1" ref="AX4:AY53" ca="1">_xlfn.STOCKHISTORY("XASX:TPG","01-01-2022","01-01-2026",2,1,0,1)</f>
        <v>Date</v>
      </c>
      <c r="AY4" s="50" t="str">
        <f ca="1"/>
        <v>Close</v>
      </c>
      <c r="AZ4" s="48" t="s">
        <v>11</v>
      </c>
      <c r="BA4" s="89"/>
      <c r="BB4" s="49" t="str" cm="1">
        <f t="array" aca="1" ref="BB4:BC53" ca="1">_xlfn.STOCKHISTORY("XASX:tua","01-01-2022","01-01-2026",2,1,0,1)</f>
        <v>Date</v>
      </c>
      <c r="BC4" s="50" t="str">
        <f ca="1"/>
        <v>Close</v>
      </c>
      <c r="BD4" s="48" t="s">
        <v>11</v>
      </c>
      <c r="BE4" s="89"/>
      <c r="BF4" s="49" t="str" cm="1">
        <f t="array" aca="1" ref="BF4:BG53" ca="1">_xlfn.STOCKHISTORY("XASX:SWP","01-01-2022","01-01-2026",2,1,0,1)</f>
        <v>Date</v>
      </c>
      <c r="BG4" s="50" t="str">
        <f ca="1"/>
        <v>Close</v>
      </c>
      <c r="BH4" s="48" t="s">
        <v>11</v>
      </c>
      <c r="BJ4" s="49" t="str" cm="1">
        <f t="array" aca="1" ref="BJ4:BK53" ca="1">_xlfn.STOCKHISTORY("XASX:CBA","01-01-2022","01-01-2026",2,1,0,1)</f>
        <v>Date</v>
      </c>
      <c r="BK4" s="50" t="str">
        <f ca="1"/>
        <v>Close</v>
      </c>
      <c r="BL4" s="48" t="s">
        <v>11</v>
      </c>
      <c r="BM4" s="89"/>
      <c r="BN4" s="49" t="str" cm="1">
        <f t="array" aca="1" ref="BN4:BO53" ca="1">_xlfn.STOCKHISTORY("XASX:NAB","01-01-2022","01-01-2026",2,1,0,1)</f>
        <v>Date</v>
      </c>
      <c r="BO4" s="50" t="str">
        <f ca="1"/>
        <v>Close</v>
      </c>
      <c r="BP4" s="48" t="s">
        <v>11</v>
      </c>
      <c r="BQ4" s="89"/>
      <c r="BR4" s="49" t="str" cm="1">
        <f t="array" aca="1" ref="BR4:BS53" ca="1">_xlfn.STOCKHISTORY("XASX:ANZ","01-01-2022","01-01-2026",2,1,0,1)</f>
        <v>Date</v>
      </c>
      <c r="BS4" s="50" t="str">
        <f ca="1"/>
        <v>Close</v>
      </c>
      <c r="BT4" s="48" t="s">
        <v>11</v>
      </c>
      <c r="BU4" s="89"/>
      <c r="BV4" s="49" t="str" cm="1">
        <f t="array" aca="1" ref="BV4:BW53" ca="1">_xlfn.STOCKHISTORY("XASX:WBC","01-01-2022","01-01-2026",2,1,0,1)</f>
        <v>Date</v>
      </c>
      <c r="BW4" s="50" t="str">
        <f ca="1"/>
        <v>Close</v>
      </c>
      <c r="BX4" s="48" t="s">
        <v>11</v>
      </c>
      <c r="BY4" s="89"/>
      <c r="BZ4" s="49" t="str" cm="1">
        <f t="array" aca="1" ref="BZ4:CA53" ca="1">_xlfn.STOCKHISTORY("XASX:MQG","01-01-2022","01-01-2026",2,1,0,1)</f>
        <v>Date</v>
      </c>
      <c r="CA4" s="50" t="str">
        <f ca="1"/>
        <v>Close</v>
      </c>
      <c r="CB4" s="48" t="s">
        <v>11</v>
      </c>
      <c r="CD4" s="49" t="str" cm="1">
        <f t="array" aca="1" ref="CD4:CE53" ca="1">_xlfn.STOCKHISTORY("XASX:ALD","01-01-2022","01-01-2026",2,1,0,1)</f>
        <v>Date</v>
      </c>
      <c r="CE4" s="50" t="str">
        <f ca="1"/>
        <v>Close</v>
      </c>
      <c r="CF4" s="48" t="s">
        <v>11</v>
      </c>
      <c r="CG4" s="89"/>
      <c r="CH4" s="49" t="str" cm="1">
        <f t="array" aca="1" ref="CH4:CI53" ca="1">_xlfn.STOCKHISTORY("XASX:STO","01-01-2022","01-01-2026",2,1,0,1)</f>
        <v>Date</v>
      </c>
      <c r="CI4" s="50" t="str">
        <f ca="1"/>
        <v>Close</v>
      </c>
      <c r="CJ4" s="48" t="s">
        <v>11</v>
      </c>
      <c r="CL4" s="49" t="str" cm="1">
        <f t="array" aca="1" ref="CL4:CM53" ca="1">_xlfn.STOCKHISTORY("XASX:BPT","01-01-2022","01-01-2026",2,1,0,1)</f>
        <v>Date</v>
      </c>
      <c r="CM4" s="50" t="str">
        <f ca="1"/>
        <v>Close</v>
      </c>
      <c r="CN4" s="48" t="s">
        <v>11</v>
      </c>
      <c r="CP4" s="49" t="str" cm="1">
        <f t="array" aca="1" ref="CP4:CQ53" ca="1">_xlfn.STOCKHISTORY("XASX:ORG","01-01-2022","01-01-2026",2,1,0,1)</f>
        <v>Date</v>
      </c>
      <c r="CQ4" s="50" t="str">
        <f ca="1"/>
        <v>Close</v>
      </c>
      <c r="CR4" s="48" t="s">
        <v>11</v>
      </c>
      <c r="CT4" s="49" t="str" cm="1">
        <f t="array" aca="1" ref="CT4:CU53" ca="1">_xlfn.STOCKHISTORY("XASX:WDS","01-01-2022","01-01-2026",2,1,0,1)</f>
        <v>Date</v>
      </c>
      <c r="CU4" s="50" t="str">
        <f ca="1"/>
        <v>Close</v>
      </c>
      <c r="CV4" s="48" t="s">
        <v>11</v>
      </c>
    </row>
    <row r="5" spans="2:100" x14ac:dyDescent="0.45">
      <c r="B5" s="18" vm="1">
        <f ca="1"/>
        <v>44562</v>
      </c>
      <c r="C5" s="18" vm="2">
        <f ca="1"/>
        <v>45.1</v>
      </c>
      <c r="D5" s="7"/>
      <c r="E5" s="88"/>
      <c r="F5" s="18" vm="1">
        <f ca="1"/>
        <v>44562</v>
      </c>
      <c r="G5" s="18" vm="3">
        <f ca="1"/>
        <v>260.35000000000002</v>
      </c>
      <c r="H5" s="7"/>
      <c r="I5" s="89"/>
      <c r="J5" s="18" vm="1">
        <f ca="1"/>
        <v>44562</v>
      </c>
      <c r="K5" s="18" vm="4">
        <f ca="1"/>
        <v>31.9</v>
      </c>
      <c r="L5" s="7"/>
      <c r="M5" s="89"/>
      <c r="N5" s="18" vm="1">
        <f ca="1"/>
        <v>44562</v>
      </c>
      <c r="O5" s="18" vm="5">
        <f ca="1"/>
        <v>192.55</v>
      </c>
      <c r="P5" s="7"/>
      <c r="Q5" s="89"/>
      <c r="R5" s="18" vm="1">
        <f ca="1"/>
        <v>44562</v>
      </c>
      <c r="S5" s="18" vm="6">
        <f ca="1"/>
        <v>37.909999999999997</v>
      </c>
      <c r="T5" s="7"/>
      <c r="V5" s="18" vm="1">
        <f ca="1"/>
        <v>44562</v>
      </c>
      <c r="W5" s="18" vm="7">
        <f ca="1"/>
        <v>4.04</v>
      </c>
      <c r="X5" s="7"/>
      <c r="Y5" s="89"/>
      <c r="Z5" s="18" vm="1">
        <f ca="1"/>
        <v>44562</v>
      </c>
      <c r="AA5" s="18" vm="8">
        <f ca="1"/>
        <v>23.19</v>
      </c>
      <c r="AB5" s="7"/>
      <c r="AC5" s="89"/>
      <c r="AD5" s="18" vm="1">
        <f ca="1"/>
        <v>44562</v>
      </c>
      <c r="AE5" s="18" vm="9">
        <f ca="1"/>
        <v>10.25</v>
      </c>
      <c r="AF5" s="7"/>
      <c r="AG5" s="89"/>
      <c r="AH5" s="18" vm="1">
        <f ca="1"/>
        <v>44562</v>
      </c>
      <c r="AI5" s="18" vm="10">
        <f ca="1"/>
        <v>2.61</v>
      </c>
      <c r="AJ5" s="7"/>
      <c r="AK5" s="89"/>
      <c r="AL5" s="18" vm="1">
        <f ca="1"/>
        <v>44562</v>
      </c>
      <c r="AM5" s="18" vm="11">
        <f ca="1"/>
        <v>16.760000000000002</v>
      </c>
      <c r="AN5" s="7"/>
      <c r="AP5" s="18" vm="1">
        <f ca="1"/>
        <v>44562</v>
      </c>
      <c r="AQ5" s="18" vm="12">
        <f ca="1"/>
        <v>3.92</v>
      </c>
      <c r="AR5" s="7"/>
      <c r="AS5" s="89"/>
      <c r="AT5" s="18" vm="1">
        <f ca="1"/>
        <v>44562</v>
      </c>
      <c r="AU5" s="18" vm="13">
        <f ca="1"/>
        <v>145.1</v>
      </c>
      <c r="AV5" s="7"/>
      <c r="AW5" s="89"/>
      <c r="AX5" s="18" vm="1">
        <f ca="1"/>
        <v>44562</v>
      </c>
      <c r="AY5" s="18" vm="14">
        <f ca="1"/>
        <v>4.2987000000000002</v>
      </c>
      <c r="AZ5" s="7"/>
      <c r="BA5" s="89"/>
      <c r="BB5" s="18" vm="1">
        <f ca="1"/>
        <v>44562</v>
      </c>
      <c r="BC5" s="18" vm="15">
        <f ca="1"/>
        <v>1.915</v>
      </c>
      <c r="BD5" s="7"/>
      <c r="BE5" s="89"/>
      <c r="BF5" s="18" vm="1">
        <f ca="1"/>
        <v>44562</v>
      </c>
      <c r="BG5" s="18" vm="16">
        <f ca="1"/>
        <v>1.1798</v>
      </c>
      <c r="BH5" s="7"/>
      <c r="BJ5" s="18" vm="1">
        <f ca="1"/>
        <v>44562</v>
      </c>
      <c r="BK5" s="18" vm="17">
        <f ca="1"/>
        <v>93.74</v>
      </c>
      <c r="BL5" s="7"/>
      <c r="BM5" s="89"/>
      <c r="BN5" s="18" vm="1">
        <f ca="1"/>
        <v>44562</v>
      </c>
      <c r="BO5" s="18" vm="18">
        <f ca="1"/>
        <v>27.13</v>
      </c>
      <c r="BP5" s="7"/>
      <c r="BQ5" s="89"/>
      <c r="BR5" s="18" vm="1">
        <f ca="1"/>
        <v>44562</v>
      </c>
      <c r="BS5" s="18" vm="19">
        <f ca="1"/>
        <v>26.53</v>
      </c>
      <c r="BT5" s="7"/>
      <c r="BU5" s="89"/>
      <c r="BV5" s="18" vm="1">
        <f ca="1"/>
        <v>44562</v>
      </c>
      <c r="BW5" s="18" vm="20">
        <f ca="1"/>
        <v>20.3</v>
      </c>
      <c r="BX5" s="7"/>
      <c r="BY5" s="89"/>
      <c r="BZ5" s="18" vm="1">
        <f ca="1"/>
        <v>44562</v>
      </c>
      <c r="CA5" s="18" vm="21">
        <f ca="1"/>
        <v>183.62</v>
      </c>
      <c r="CB5" s="7"/>
      <c r="CD5" s="18" vm="1">
        <f ca="1"/>
        <v>44562</v>
      </c>
      <c r="CE5" s="18" vm="22">
        <f ca="1"/>
        <v>29.73</v>
      </c>
      <c r="CF5" s="7"/>
      <c r="CG5" s="89"/>
      <c r="CH5" s="18" vm="1">
        <f ca="1"/>
        <v>44562</v>
      </c>
      <c r="CI5" s="18" vm="23">
        <f ca="1"/>
        <v>7.14</v>
      </c>
      <c r="CJ5" s="7"/>
      <c r="CL5" s="18" vm="1">
        <f ca="1"/>
        <v>44562</v>
      </c>
      <c r="CM5" s="18" vm="24">
        <f ca="1"/>
        <v>1.48</v>
      </c>
      <c r="CN5" s="7"/>
      <c r="CP5" s="18" vm="1">
        <f ca="1"/>
        <v>44562</v>
      </c>
      <c r="CQ5" s="18" vm="25">
        <f ca="1"/>
        <v>5.62</v>
      </c>
      <c r="CR5" s="7"/>
      <c r="CT5" s="18" vm="1">
        <f ca="1"/>
        <v>44562</v>
      </c>
      <c r="CU5" s="18" vm="26">
        <f ca="1"/>
        <v>25.07</v>
      </c>
      <c r="CV5" s="7"/>
    </row>
    <row r="6" spans="2:100" x14ac:dyDescent="0.45">
      <c r="B6" s="18" vm="27">
        <f ca="1"/>
        <v>44593</v>
      </c>
      <c r="C6" s="18" vm="28">
        <f ca="1"/>
        <v>46.73</v>
      </c>
      <c r="D6" s="7">
        <f ca="1">(C6-C5)/C5</f>
        <v>3.6141906873614085E-2</v>
      </c>
      <c r="E6" s="88"/>
      <c r="F6" s="18" vm="27">
        <f ca="1"/>
        <v>44593</v>
      </c>
      <c r="G6" s="18" vm="29">
        <f ca="1"/>
        <v>259.98</v>
      </c>
      <c r="H6" s="7">
        <f ca="1">(G6-G5)/G5</f>
        <v>-1.4211638179374092E-3</v>
      </c>
      <c r="I6" s="89"/>
      <c r="J6" s="18" vm="27">
        <f ca="1"/>
        <v>44593</v>
      </c>
      <c r="K6" s="18" vm="30">
        <f ca="1"/>
        <v>33.4</v>
      </c>
      <c r="L6" s="7">
        <f ca="1">(K6-K5)/K5</f>
        <v>4.7021943573667714E-2</v>
      </c>
      <c r="M6" s="89"/>
      <c r="N6" s="18" vm="27">
        <f ca="1"/>
        <v>44593</v>
      </c>
      <c r="O6" s="18" vm="31">
        <f ca="1"/>
        <v>222.9</v>
      </c>
      <c r="P6" s="7">
        <f ca="1">(O6-O5)/O5</f>
        <v>0.15762139703972991</v>
      </c>
      <c r="Q6" s="89"/>
      <c r="R6" s="18" vm="27">
        <f ca="1"/>
        <v>44593</v>
      </c>
      <c r="S6" s="18" vm="32">
        <f ca="1"/>
        <v>35.049999999999997</v>
      </c>
      <c r="T6" s="7">
        <f ca="1">(S6-S5)/S5</f>
        <v>-7.5441835927195985E-2</v>
      </c>
      <c r="V6" s="18" vm="27">
        <f ca="1"/>
        <v>44593</v>
      </c>
      <c r="W6" s="18" vm="33">
        <f ca="1"/>
        <v>4.16</v>
      </c>
      <c r="X6" s="7">
        <f ca="1">(W6-W5)/W5</f>
        <v>2.9702970297029729E-2</v>
      </c>
      <c r="Y6" s="89"/>
      <c r="Z6" s="18" vm="27">
        <f ca="1"/>
        <v>44593</v>
      </c>
      <c r="AA6" s="18" vm="34">
        <f ca="1"/>
        <v>22.23</v>
      </c>
      <c r="AB6" s="7">
        <f ca="1">(AA6-AA5)/AA5</f>
        <v>-4.1397153945666267E-2</v>
      </c>
      <c r="AC6" s="89"/>
      <c r="AD6" s="18" vm="27">
        <f ca="1"/>
        <v>44593</v>
      </c>
      <c r="AE6" s="18" vm="35">
        <f ca="1"/>
        <v>10.92</v>
      </c>
      <c r="AF6" s="7">
        <f ca="1">(AE6-AE5)/AE5</f>
        <v>6.5365853658536574E-2</v>
      </c>
      <c r="AG6" s="89"/>
      <c r="AH6" s="18" vm="27">
        <f ca="1"/>
        <v>44593</v>
      </c>
      <c r="AI6" s="18" vm="36">
        <f ca="1"/>
        <v>2.59</v>
      </c>
      <c r="AJ6" s="7">
        <f ca="1">(AI6-AI5)/AI5</f>
        <v>-7.662835249042153E-3</v>
      </c>
      <c r="AK6" s="89"/>
      <c r="AL6" s="18" vm="27">
        <f ca="1"/>
        <v>44593</v>
      </c>
      <c r="AM6" s="18" vm="37">
        <f ca="1"/>
        <v>16.77</v>
      </c>
      <c r="AN6" s="7">
        <f ca="1">(AM6-AM5)/AM5</f>
        <v>5.9665871121706497E-4</v>
      </c>
      <c r="AP6" s="18" vm="27">
        <f ca="1"/>
        <v>44593</v>
      </c>
      <c r="AQ6" s="18" vm="38">
        <f ca="1"/>
        <v>3.96</v>
      </c>
      <c r="AR6" s="7">
        <f ca="1">(AQ6-AQ5)/AQ5</f>
        <v>1.0204081632653071E-2</v>
      </c>
      <c r="AS6" s="89"/>
      <c r="AT6" s="18" vm="27">
        <f ca="1"/>
        <v>44593</v>
      </c>
      <c r="AU6" s="18" vm="39">
        <f ca="1"/>
        <v>131.68</v>
      </c>
      <c r="AV6" s="7">
        <f ca="1">(AU6-AU5)/AU5</f>
        <v>-9.2487939352170839E-2</v>
      </c>
      <c r="AW6" s="89"/>
      <c r="AX6" s="18" vm="27">
        <f ca="1"/>
        <v>44593</v>
      </c>
      <c r="AY6" s="18" vm="40">
        <f ca="1"/>
        <v>4.0728999999999997</v>
      </c>
      <c r="AZ6" s="7">
        <f ca="1">(AY6-AY5)/AY5</f>
        <v>-5.2527508316467873E-2</v>
      </c>
      <c r="BA6" s="89"/>
      <c r="BB6" s="18" vm="27">
        <f ca="1"/>
        <v>44593</v>
      </c>
      <c r="BC6" s="18" vm="41">
        <f ca="1"/>
        <v>1.925</v>
      </c>
      <c r="BD6" s="7">
        <f ca="1">(BC6-BC5)/BC5</f>
        <v>5.2219321148825109E-3</v>
      </c>
      <c r="BE6" s="89"/>
      <c r="BF6" s="18" vm="27">
        <f ca="1"/>
        <v>44593</v>
      </c>
      <c r="BG6" s="18" vm="42">
        <f ca="1"/>
        <v>1.0726</v>
      </c>
      <c r="BH6" s="7">
        <f ca="1">(BG6-BG5)/BG5</f>
        <v>-9.0862858111544306E-2</v>
      </c>
      <c r="BJ6" s="18" vm="27">
        <f ca="1"/>
        <v>44593</v>
      </c>
      <c r="BK6" s="18" vm="43">
        <f ca="1"/>
        <v>93.46</v>
      </c>
      <c r="BL6" s="7">
        <f ca="1">(BK6-BK5)/BK5</f>
        <v>-2.9869852784297113E-3</v>
      </c>
      <c r="BM6" s="89"/>
      <c r="BN6" s="18" vm="27">
        <f ca="1"/>
        <v>44593</v>
      </c>
      <c r="BO6" s="18" vm="44">
        <f ca="1"/>
        <v>28.94</v>
      </c>
      <c r="BP6" s="7">
        <f ca="1">(BO6-BO5)/BO5</f>
        <v>6.6715812753409598E-2</v>
      </c>
      <c r="BQ6" s="89"/>
      <c r="BR6" s="18" vm="27">
        <f ca="1"/>
        <v>44593</v>
      </c>
      <c r="BS6" s="18" vm="45">
        <f ca="1"/>
        <v>26.01</v>
      </c>
      <c r="BT6" s="7">
        <f ca="1">(BS6-BS5)/BS5</f>
        <v>-1.9600452318130401E-2</v>
      </c>
      <c r="BU6" s="89"/>
      <c r="BV6" s="18" vm="27">
        <f ca="1"/>
        <v>44593</v>
      </c>
      <c r="BW6" s="18" vm="46">
        <f ca="1"/>
        <v>22.81</v>
      </c>
      <c r="BX6" s="7">
        <f ca="1">(BW6-BW5)/BW5</f>
        <v>0.12364532019704423</v>
      </c>
      <c r="BY6" s="89"/>
      <c r="BZ6" s="18" vm="27">
        <f ca="1"/>
        <v>44593</v>
      </c>
      <c r="CA6" s="18" vm="47">
        <f ca="1"/>
        <v>180.78</v>
      </c>
      <c r="CB6" s="7">
        <f ca="1">(CA6-CA5)/CA5</f>
        <v>-1.5466724757651691E-2</v>
      </c>
      <c r="CD6" s="18" vm="27">
        <f ca="1"/>
        <v>44593</v>
      </c>
      <c r="CE6" s="18" vm="48">
        <f ca="1"/>
        <v>29.47</v>
      </c>
      <c r="CF6" s="7">
        <f ca="1">(CE6-CE5)/CE5</f>
        <v>-8.745375042045124E-3</v>
      </c>
      <c r="CG6" s="89"/>
      <c r="CH6" s="18" vm="27">
        <f ca="1"/>
        <v>44593</v>
      </c>
      <c r="CI6" s="18" vm="49">
        <f ca="1"/>
        <v>7.26</v>
      </c>
      <c r="CJ6" s="7">
        <f ca="1">(CI6-CI5)/CI5</f>
        <v>1.6806722689075647E-2</v>
      </c>
      <c r="CL6" s="18" vm="27">
        <f ca="1"/>
        <v>44593</v>
      </c>
      <c r="CM6" s="18" vm="50">
        <f ca="1"/>
        <v>1.5249999999999999</v>
      </c>
      <c r="CN6" s="7">
        <f ca="1">(CM6-CM5)/CM5</f>
        <v>3.0405405405405359E-2</v>
      </c>
      <c r="CP6" s="18" vm="27">
        <f ca="1"/>
        <v>44593</v>
      </c>
      <c r="CQ6" s="18" vm="51">
        <f ca="1"/>
        <v>5.7</v>
      </c>
      <c r="CR6" s="7">
        <f ca="1">(CQ6-CQ5)/CQ5</f>
        <v>1.4234875444839871E-2</v>
      </c>
      <c r="CT6" s="18" vm="27">
        <f ca="1"/>
        <v>44593</v>
      </c>
      <c r="CU6" s="18" vm="52">
        <f ca="1"/>
        <v>28.54</v>
      </c>
      <c r="CV6" s="7">
        <f ca="1">(CU6-CU5)/CU5</f>
        <v>0.13841244515356996</v>
      </c>
    </row>
    <row r="7" spans="2:100" x14ac:dyDescent="0.45">
      <c r="B7" s="18" vm="53">
        <f ca="1"/>
        <v>44621</v>
      </c>
      <c r="C7" s="18" vm="54">
        <f ca="1"/>
        <v>48.99</v>
      </c>
      <c r="D7" s="7">
        <f t="shared" ref="D7:D53" ca="1" si="0">(C7-C6)/C6</f>
        <v>4.8362936015407774E-2</v>
      </c>
      <c r="E7" s="88"/>
      <c r="F7" s="18" vm="53">
        <f ca="1"/>
        <v>44621</v>
      </c>
      <c r="G7" s="18" vm="55">
        <f ca="1"/>
        <v>268.14999999999998</v>
      </c>
      <c r="H7" s="7">
        <f t="shared" ref="H7:H53" ca="1" si="1">(G7-G6)/G6</f>
        <v>3.1425494268789746E-2</v>
      </c>
      <c r="I7" s="89"/>
      <c r="J7" s="18" vm="53">
        <f ca="1"/>
        <v>44621</v>
      </c>
      <c r="K7" s="18" vm="56">
        <f ca="1"/>
        <v>32.42</v>
      </c>
      <c r="L7" s="7">
        <f t="shared" ref="L7:L53" ca="1" si="2">(K7-K6)/K6</f>
        <v>-2.9341317365269369E-2</v>
      </c>
      <c r="M7" s="89"/>
      <c r="N7" s="18" vm="53">
        <f ca="1"/>
        <v>44621</v>
      </c>
      <c r="O7" s="18" vm="57">
        <f ca="1"/>
        <v>225.33</v>
      </c>
      <c r="P7" s="7">
        <f t="shared" ref="P7:P53" ca="1" si="3">(O7-O6)/O6</f>
        <v>1.0901749663526276E-2</v>
      </c>
      <c r="Q7" s="89"/>
      <c r="R7" s="18" vm="53">
        <f ca="1"/>
        <v>44621</v>
      </c>
      <c r="S7" s="18" vm="58">
        <f ca="1"/>
        <v>35.479999999999997</v>
      </c>
      <c r="T7" s="7">
        <f t="shared" ref="T7:T53" ca="1" si="4">(S7-S6)/S6</f>
        <v>1.22681883024251E-2</v>
      </c>
      <c r="V7" s="18" vm="53">
        <f ca="1"/>
        <v>44621</v>
      </c>
      <c r="W7" s="18" vm="59">
        <f ca="1"/>
        <v>4.2699999999999996</v>
      </c>
      <c r="X7" s="7">
        <f t="shared" ref="X7:X53" ca="1" si="5">(W7-W6)/W6</f>
        <v>2.6442307692307553E-2</v>
      </c>
      <c r="Y7" s="89"/>
      <c r="Z7" s="18" vm="53">
        <f ca="1"/>
        <v>44621</v>
      </c>
      <c r="AA7" s="18" vm="60">
        <f ca="1"/>
        <v>22.89</v>
      </c>
      <c r="AB7" s="7">
        <f t="shared" ref="AB7:AB53" ca="1" si="6">(AA7-AA6)/AA6</f>
        <v>2.9689608636977064E-2</v>
      </c>
      <c r="AC7" s="89"/>
      <c r="AD7" s="18" vm="53">
        <f ca="1"/>
        <v>44621</v>
      </c>
      <c r="AE7" s="18" vm="61">
        <f ca="1"/>
        <v>10.95</v>
      </c>
      <c r="AF7" s="7">
        <f t="shared" ref="AF7:AF53" ca="1" si="7">(AE7-AE6)/AE6</f>
        <v>2.7472527472526889E-3</v>
      </c>
      <c r="AG7" s="89"/>
      <c r="AH7" s="18" vm="53">
        <f ca="1"/>
        <v>44621</v>
      </c>
      <c r="AI7" s="18" vm="62">
        <f ca="1"/>
        <v>2.4900000000000002</v>
      </c>
      <c r="AJ7" s="7">
        <f t="shared" ref="AJ7:AJ53" ca="1" si="8">(AI7-AI6)/AI6</f>
        <v>-3.8610038610038477E-2</v>
      </c>
      <c r="AK7" s="89"/>
      <c r="AL7" s="18" vm="53">
        <f ca="1"/>
        <v>44621</v>
      </c>
      <c r="AM7" s="18" vm="63">
        <f ca="1"/>
        <v>16.510000000000002</v>
      </c>
      <c r="AN7" s="7">
        <f t="shared" ref="AN7:AN53" ca="1" si="9">(AM7-AM6)/AM6</f>
        <v>-1.550387596899213E-2</v>
      </c>
      <c r="AP7" s="18" vm="53">
        <f ca="1"/>
        <v>44621</v>
      </c>
      <c r="AQ7" s="18" vm="38">
        <f ca="1"/>
        <v>3.96</v>
      </c>
      <c r="AR7" s="7">
        <f t="shared" ref="AR7:AR53" ca="1" si="10">(AQ7-AQ6)/AQ6</f>
        <v>0</v>
      </c>
      <c r="AS7" s="89"/>
      <c r="AT7" s="18" vm="53">
        <f ca="1"/>
        <v>44621</v>
      </c>
      <c r="AU7" s="18" vm="64">
        <f ca="1"/>
        <v>135.47</v>
      </c>
      <c r="AV7" s="7">
        <f t="shared" ref="AV7:AV53" ca="1" si="11">(AU7-AU6)/AU6</f>
        <v>2.8781895504252673E-2</v>
      </c>
      <c r="AW7" s="89"/>
      <c r="AX7" s="18" vm="53">
        <f ca="1"/>
        <v>44621</v>
      </c>
      <c r="AY7" s="18" vm="65">
        <f ca="1"/>
        <v>4.4080000000000004</v>
      </c>
      <c r="AZ7" s="7">
        <f t="shared" ref="AZ7:AZ53" ca="1" si="12">(AY7-AY6)/AY6</f>
        <v>8.2275528493211389E-2</v>
      </c>
      <c r="BA7" s="89"/>
      <c r="BB7" s="18" vm="53">
        <f ca="1"/>
        <v>44621</v>
      </c>
      <c r="BC7" s="18" vm="66">
        <f ca="1"/>
        <v>1.8</v>
      </c>
      <c r="BD7" s="7">
        <f t="shared" ref="BD7:BD53" ca="1" si="13">(BC7-BC6)/BC6</f>
        <v>-6.4935064935064929E-2</v>
      </c>
      <c r="BE7" s="89"/>
      <c r="BF7" s="18" vm="53">
        <f ca="1"/>
        <v>44621</v>
      </c>
      <c r="BG7" s="18" vm="42">
        <f ca="1"/>
        <v>1.0726</v>
      </c>
      <c r="BH7" s="7">
        <f t="shared" ref="BH7:BH53" ca="1" si="14">(BG7-BG6)/BG6</f>
        <v>0</v>
      </c>
      <c r="BJ7" s="18" vm="53">
        <f ca="1"/>
        <v>44621</v>
      </c>
      <c r="BK7" s="18" vm="67">
        <f ca="1"/>
        <v>105.77</v>
      </c>
      <c r="BL7" s="7">
        <f t="shared" ref="BL7:BL53" ca="1" si="15">(BK7-BK6)/BK6</f>
        <v>0.13171410228974967</v>
      </c>
      <c r="BM7" s="89"/>
      <c r="BN7" s="18" vm="53">
        <f ca="1"/>
        <v>44621</v>
      </c>
      <c r="BO7" s="18" vm="68">
        <f ca="1"/>
        <v>32.35</v>
      </c>
      <c r="BP7" s="7">
        <f t="shared" ref="BP7:BP53" ca="1" si="16">(BO7-BO6)/BO6</f>
        <v>0.11782999308914996</v>
      </c>
      <c r="BQ7" s="89"/>
      <c r="BR7" s="18" vm="53">
        <f ca="1"/>
        <v>44621</v>
      </c>
      <c r="BS7" s="18" vm="69">
        <f ca="1"/>
        <v>27.6</v>
      </c>
      <c r="BT7" s="7">
        <f t="shared" ref="BT7:BT53" ca="1" si="17">(BS7-BS6)/BS6</f>
        <v>6.1130334486735861E-2</v>
      </c>
      <c r="BU7" s="89"/>
      <c r="BV7" s="18" vm="53">
        <f ca="1"/>
        <v>44621</v>
      </c>
      <c r="BW7" s="18" vm="70">
        <f ca="1"/>
        <v>24.24</v>
      </c>
      <c r="BX7" s="7">
        <f t="shared" ref="BX7:BX53" ca="1" si="18">(BW7-BW6)/BW6</f>
        <v>6.2691801841297662E-2</v>
      </c>
      <c r="BY7" s="89"/>
      <c r="BZ7" s="18" vm="53">
        <f ca="1"/>
        <v>44621</v>
      </c>
      <c r="CA7" s="18" vm="71">
        <f ca="1"/>
        <v>203.27</v>
      </c>
      <c r="CB7" s="7">
        <f t="shared" ref="CB7:CB53" ca="1" si="19">(CA7-CA6)/CA6</f>
        <v>0.12440535457462114</v>
      </c>
      <c r="CD7" s="18" vm="53">
        <f ca="1"/>
        <v>44621</v>
      </c>
      <c r="CE7" s="18" vm="72">
        <f ca="1"/>
        <v>30.64</v>
      </c>
      <c r="CF7" s="7">
        <f t="shared" ref="CF7:CF53" ca="1" si="20">(CE7-CE6)/CE6</f>
        <v>3.9701391245334297E-2</v>
      </c>
      <c r="CG7" s="89"/>
      <c r="CH7" s="18" vm="53">
        <f ca="1"/>
        <v>44621</v>
      </c>
      <c r="CI7" s="18" vm="73">
        <f ca="1"/>
        <v>7.74</v>
      </c>
      <c r="CJ7" s="7">
        <f t="shared" ref="CJ7:CJ53" ca="1" si="21">(CI7-CI6)/CI6</f>
        <v>6.61157024793389E-2</v>
      </c>
      <c r="CL7" s="18" vm="53">
        <f ca="1"/>
        <v>44621</v>
      </c>
      <c r="CM7" s="18" vm="74">
        <f ca="1"/>
        <v>1.5549999999999999</v>
      </c>
      <c r="CN7" s="7">
        <f t="shared" ref="CN7:CN53" ca="1" si="22">(CM7-CM6)/CM6</f>
        <v>1.9672131147541003E-2</v>
      </c>
      <c r="CP7" s="18" vm="53">
        <f ca="1"/>
        <v>44621</v>
      </c>
      <c r="CQ7" s="18" vm="75">
        <f ca="1"/>
        <v>6.23</v>
      </c>
      <c r="CR7" s="7">
        <f t="shared" ref="CR7:CR53" ca="1" si="23">(CQ7-CQ6)/CQ6</f>
        <v>9.2982456140350916E-2</v>
      </c>
      <c r="CT7" s="18" vm="53">
        <f ca="1"/>
        <v>44621</v>
      </c>
      <c r="CU7" s="18" vm="76">
        <f ca="1"/>
        <v>32.1</v>
      </c>
      <c r="CV7" s="7">
        <f t="shared" ref="CV7:CV53" ca="1" si="24">(CU7-CU6)/CU6</f>
        <v>0.12473721093202531</v>
      </c>
    </row>
    <row r="8" spans="2:100" x14ac:dyDescent="0.45">
      <c r="B8" s="18" vm="77">
        <f ca="1"/>
        <v>44652</v>
      </c>
      <c r="C8" s="18" vm="78">
        <f ca="1"/>
        <v>47.48</v>
      </c>
      <c r="D8" s="7">
        <f t="shared" ca="1" si="0"/>
        <v>-3.0822616860583896E-2</v>
      </c>
      <c r="E8" s="88"/>
      <c r="F8" s="18" vm="77">
        <f ca="1"/>
        <v>44652</v>
      </c>
      <c r="G8" s="18" vm="79">
        <f ca="1"/>
        <v>273.3</v>
      </c>
      <c r="H8" s="7">
        <f t="shared" ca="1" si="1"/>
        <v>1.9205668469140534E-2</v>
      </c>
      <c r="I8" s="89"/>
      <c r="J8" s="18" vm="77">
        <f ca="1"/>
        <v>44652</v>
      </c>
      <c r="K8" s="18" vm="80">
        <f ca="1"/>
        <v>29.14</v>
      </c>
      <c r="L8" s="7">
        <f t="shared" ca="1" si="2"/>
        <v>-0.10117211597779152</v>
      </c>
      <c r="M8" s="89"/>
      <c r="N8" s="18" vm="77">
        <f ca="1"/>
        <v>44652</v>
      </c>
      <c r="O8" s="18" vm="81">
        <f ca="1"/>
        <v>231.74</v>
      </c>
      <c r="P8" s="7">
        <f t="shared" ca="1" si="3"/>
        <v>2.8447166378200845E-2</v>
      </c>
      <c r="Q8" s="89"/>
      <c r="R8" s="18" vm="77">
        <f ca="1"/>
        <v>44652</v>
      </c>
      <c r="S8" s="18" vm="82">
        <f ca="1"/>
        <v>36.729999999999997</v>
      </c>
      <c r="T8" s="7">
        <f t="shared" ca="1" si="4"/>
        <v>3.5231116121758742E-2</v>
      </c>
      <c r="V8" s="18" vm="77">
        <f ca="1"/>
        <v>44652</v>
      </c>
      <c r="W8" s="18" vm="33">
        <f ca="1"/>
        <v>4.16</v>
      </c>
      <c r="X8" s="7">
        <f t="shared" ca="1" si="5"/>
        <v>-2.5761124121779728E-2</v>
      </c>
      <c r="Y8" s="89"/>
      <c r="Z8" s="18" vm="77">
        <f ca="1"/>
        <v>44652</v>
      </c>
      <c r="AA8" s="18" vm="83">
        <f ca="1"/>
        <v>23.98</v>
      </c>
      <c r="AB8" s="7">
        <f t="shared" ca="1" si="6"/>
        <v>4.7619047619047609E-2</v>
      </c>
      <c r="AC8" s="89"/>
      <c r="AD8" s="18" vm="77">
        <f ca="1"/>
        <v>44652</v>
      </c>
      <c r="AE8" s="18" vm="84">
        <f ca="1"/>
        <v>11.17</v>
      </c>
      <c r="AF8" s="7">
        <f t="shared" ca="1" si="7"/>
        <v>2.0091324200913301E-2</v>
      </c>
      <c r="AG8" s="89"/>
      <c r="AH8" s="18" vm="77">
        <f ca="1"/>
        <v>44652</v>
      </c>
      <c r="AI8" s="18" vm="85">
        <f ca="1"/>
        <v>2.42</v>
      </c>
      <c r="AJ8" s="7">
        <f t="shared" ca="1" si="8"/>
        <v>-2.8112449799196897E-2</v>
      </c>
      <c r="AK8" s="89"/>
      <c r="AL8" s="18" vm="77">
        <f ca="1"/>
        <v>44652</v>
      </c>
      <c r="AM8" s="18" vm="86">
        <f ca="1"/>
        <v>15.66</v>
      </c>
      <c r="AN8" s="7">
        <f t="shared" ca="1" si="9"/>
        <v>-5.1483949121744477E-2</v>
      </c>
      <c r="AP8" s="18" vm="77">
        <f ca="1"/>
        <v>44652</v>
      </c>
      <c r="AQ8" s="18" vm="7">
        <f ca="1"/>
        <v>4.04</v>
      </c>
      <c r="AR8" s="7">
        <f t="shared" ca="1" si="10"/>
        <v>2.0202020202020221E-2</v>
      </c>
      <c r="AS8" s="89"/>
      <c r="AT8" s="18" vm="77">
        <f ca="1"/>
        <v>44652</v>
      </c>
      <c r="AU8" s="18" vm="87">
        <f ca="1"/>
        <v>129.41999999999999</v>
      </c>
      <c r="AV8" s="7">
        <f t="shared" ca="1" si="11"/>
        <v>-4.4659334169927005E-2</v>
      </c>
      <c r="AW8" s="89"/>
      <c r="AX8" s="18" vm="77">
        <f ca="1"/>
        <v>44652</v>
      </c>
      <c r="AY8" s="18" vm="88">
        <f ca="1"/>
        <v>4.2842000000000002</v>
      </c>
      <c r="AZ8" s="7">
        <f t="shared" ca="1" si="12"/>
        <v>-2.8085299455535419E-2</v>
      </c>
      <c r="BA8" s="89"/>
      <c r="BB8" s="18" vm="77">
        <f ca="1"/>
        <v>44652</v>
      </c>
      <c r="BC8" s="18" vm="89">
        <f ca="1"/>
        <v>1.6</v>
      </c>
      <c r="BD8" s="7">
        <f t="shared" ca="1" si="13"/>
        <v>-0.11111111111111108</v>
      </c>
      <c r="BE8" s="89"/>
      <c r="BF8" s="18" vm="77">
        <f ca="1"/>
        <v>44652</v>
      </c>
      <c r="BG8" s="18" vm="90">
        <f ca="1"/>
        <v>0.91169999999999995</v>
      </c>
      <c r="BH8" s="7">
        <f t="shared" ca="1" si="14"/>
        <v>-0.1500093231400336</v>
      </c>
      <c r="BJ8" s="18" vm="77">
        <f ca="1"/>
        <v>44652</v>
      </c>
      <c r="BK8" s="18" vm="91">
        <f ca="1"/>
        <v>103.88</v>
      </c>
      <c r="BL8" s="7">
        <f t="shared" ca="1" si="15"/>
        <v>-1.7868960953011256E-2</v>
      </c>
      <c r="BM8" s="89"/>
      <c r="BN8" s="18" vm="77">
        <f ca="1"/>
        <v>44652</v>
      </c>
      <c r="BO8" s="18" vm="92">
        <f ca="1"/>
        <v>32.630000000000003</v>
      </c>
      <c r="BP8" s="7">
        <f t="shared" ca="1" si="16"/>
        <v>8.6553323029366653E-3</v>
      </c>
      <c r="BQ8" s="89"/>
      <c r="BR8" s="18" vm="77">
        <f ca="1"/>
        <v>44652</v>
      </c>
      <c r="BS8" s="18" vm="93">
        <f ca="1"/>
        <v>27.3</v>
      </c>
      <c r="BT8" s="7">
        <f t="shared" ca="1" si="17"/>
        <v>-1.086956521739133E-2</v>
      </c>
      <c r="BU8" s="89"/>
      <c r="BV8" s="18" vm="77">
        <f ca="1"/>
        <v>44652</v>
      </c>
      <c r="BW8" s="18" vm="94">
        <f ca="1"/>
        <v>23.87</v>
      </c>
      <c r="BX8" s="7">
        <f t="shared" ca="1" si="18"/>
        <v>-1.5264026402640159E-2</v>
      </c>
      <c r="BY8" s="89"/>
      <c r="BZ8" s="18" vm="77">
        <f ca="1"/>
        <v>44652</v>
      </c>
      <c r="CA8" s="18" vm="95">
        <f ca="1"/>
        <v>206.98</v>
      </c>
      <c r="CB8" s="7">
        <f t="shared" ca="1" si="19"/>
        <v>1.8251586559748015E-2</v>
      </c>
      <c r="CD8" s="18" vm="77">
        <f ca="1"/>
        <v>44652</v>
      </c>
      <c r="CE8" s="18" vm="96">
        <f ca="1"/>
        <v>33.85</v>
      </c>
      <c r="CF8" s="7">
        <f t="shared" ca="1" si="20"/>
        <v>0.10476501305483031</v>
      </c>
      <c r="CG8" s="89"/>
      <c r="CH8" s="18" vm="77">
        <f ca="1"/>
        <v>44652</v>
      </c>
      <c r="CI8" s="18" vm="97">
        <f ca="1"/>
        <v>8</v>
      </c>
      <c r="CJ8" s="7">
        <f t="shared" ca="1" si="21"/>
        <v>3.3591731266149845E-2</v>
      </c>
      <c r="CL8" s="18" vm="77">
        <f ca="1"/>
        <v>44652</v>
      </c>
      <c r="CM8" s="18" vm="98">
        <f ca="1"/>
        <v>1.625</v>
      </c>
      <c r="CN8" s="7">
        <f t="shared" ca="1" si="22"/>
        <v>4.5016077170418049E-2</v>
      </c>
      <c r="CP8" s="18" vm="77">
        <f ca="1"/>
        <v>44652</v>
      </c>
      <c r="CQ8" s="18" vm="99">
        <f ca="1"/>
        <v>6.84</v>
      </c>
      <c r="CR8" s="7">
        <f t="shared" ca="1" si="23"/>
        <v>9.7913322632423652E-2</v>
      </c>
      <c r="CT8" s="18" vm="77">
        <f ca="1"/>
        <v>44652</v>
      </c>
      <c r="CU8" s="18" vm="100">
        <f ca="1"/>
        <v>31.15</v>
      </c>
      <c r="CV8" s="7">
        <f t="shared" ca="1" si="24"/>
        <v>-2.9595015576324074E-2</v>
      </c>
    </row>
    <row r="9" spans="2:100" x14ac:dyDescent="0.45">
      <c r="B9" s="18" vm="101">
        <f ca="1"/>
        <v>44682</v>
      </c>
      <c r="C9" s="18" vm="102">
        <f ca="1"/>
        <v>42.13</v>
      </c>
      <c r="D9" s="7">
        <f t="shared" ca="1" si="0"/>
        <v>-0.11267902274641943</v>
      </c>
      <c r="E9" s="88"/>
      <c r="F9" s="18" vm="101">
        <f ca="1"/>
        <v>44682</v>
      </c>
      <c r="G9" s="18" vm="103">
        <f ca="1"/>
        <v>271.83</v>
      </c>
      <c r="H9" s="7">
        <f t="shared" ca="1" si="1"/>
        <v>-5.3787047200879153E-3</v>
      </c>
      <c r="I9" s="89"/>
      <c r="J9" s="18" vm="101">
        <f ca="1"/>
        <v>44682</v>
      </c>
      <c r="K9" s="18" vm="104">
        <f ca="1"/>
        <v>29.18</v>
      </c>
      <c r="L9" s="7">
        <f t="shared" ca="1" si="2"/>
        <v>1.3726835964309933E-3</v>
      </c>
      <c r="M9" s="89"/>
      <c r="N9" s="18" vm="101">
        <f ca="1"/>
        <v>44682</v>
      </c>
      <c r="O9" s="18" vm="105">
        <f ca="1"/>
        <v>222.97</v>
      </c>
      <c r="P9" s="7">
        <f t="shared" ca="1" si="3"/>
        <v>-3.7844135669284587E-2</v>
      </c>
      <c r="Q9" s="89"/>
      <c r="R9" s="18" vm="101">
        <f ca="1"/>
        <v>44682</v>
      </c>
      <c r="S9" s="18" vm="106">
        <f ca="1"/>
        <v>36.659999999999997</v>
      </c>
      <c r="T9" s="7">
        <f t="shared" ca="1" si="4"/>
        <v>-1.9057990743261719E-3</v>
      </c>
      <c r="V9" s="18" vm="101">
        <f ca="1"/>
        <v>44682</v>
      </c>
      <c r="W9" s="18" vm="107">
        <f ca="1"/>
        <v>4</v>
      </c>
      <c r="X9" s="7">
        <f t="shared" ca="1" si="5"/>
        <v>-3.8461538461538491E-2</v>
      </c>
      <c r="Y9" s="89"/>
      <c r="Z9" s="18" vm="101">
        <f ca="1"/>
        <v>44682</v>
      </c>
      <c r="AA9" s="18" vm="108">
        <f ca="1"/>
        <v>20.55</v>
      </c>
      <c r="AB9" s="7">
        <f t="shared" ca="1" si="6"/>
        <v>-0.14303586321934944</v>
      </c>
      <c r="AC9" s="89"/>
      <c r="AD9" s="18" vm="101">
        <f ca="1"/>
        <v>44682</v>
      </c>
      <c r="AE9" s="18" vm="109">
        <f ca="1"/>
        <v>10.48</v>
      </c>
      <c r="AF9" s="7">
        <f t="shared" ca="1" si="7"/>
        <v>-6.1772605192479811E-2</v>
      </c>
      <c r="AG9" s="89"/>
      <c r="AH9" s="18" vm="101">
        <f ca="1"/>
        <v>44682</v>
      </c>
      <c r="AI9" s="18" vm="110">
        <f ca="1"/>
        <v>2.2599999999999998</v>
      </c>
      <c r="AJ9" s="7">
        <f t="shared" ca="1" si="8"/>
        <v>-6.61157024793389E-2</v>
      </c>
      <c r="AK9" s="89"/>
      <c r="AL9" s="18" vm="101">
        <f ca="1"/>
        <v>44682</v>
      </c>
      <c r="AM9" s="18" vm="111">
        <f ca="1"/>
        <v>13.27</v>
      </c>
      <c r="AN9" s="7">
        <f t="shared" ca="1" si="9"/>
        <v>-0.15261813537675611</v>
      </c>
      <c r="AP9" s="18" vm="101">
        <f ca="1"/>
        <v>44682</v>
      </c>
      <c r="AQ9" s="18" vm="112">
        <f ca="1"/>
        <v>3.88</v>
      </c>
      <c r="AR9" s="7">
        <f t="shared" ca="1" si="10"/>
        <v>-3.9603960396039639E-2</v>
      </c>
      <c r="AS9" s="89"/>
      <c r="AT9" s="18" vm="101">
        <f ca="1"/>
        <v>44682</v>
      </c>
      <c r="AU9" s="18" vm="113">
        <f ca="1"/>
        <v>112.61</v>
      </c>
      <c r="AV9" s="7">
        <f t="shared" ca="1" si="11"/>
        <v>-0.12988718899706375</v>
      </c>
      <c r="AW9" s="89"/>
      <c r="AX9" s="18" vm="101">
        <f ca="1"/>
        <v>44682</v>
      </c>
      <c r="AY9" s="18" vm="114">
        <f ca="1"/>
        <v>4.1894999999999998</v>
      </c>
      <c r="AZ9" s="7">
        <f t="shared" ca="1" si="12"/>
        <v>-2.21044769151768E-2</v>
      </c>
      <c r="BA9" s="89"/>
      <c r="BB9" s="18" vm="101">
        <f ca="1"/>
        <v>44682</v>
      </c>
      <c r="BC9" s="18" vm="115">
        <f ca="1"/>
        <v>1.32</v>
      </c>
      <c r="BD9" s="7">
        <f t="shared" ca="1" si="13"/>
        <v>-0.17500000000000002</v>
      </c>
      <c r="BE9" s="89"/>
      <c r="BF9" s="18" vm="101">
        <f ca="1"/>
        <v>44682</v>
      </c>
      <c r="BG9" s="18" vm="116">
        <f ca="1"/>
        <v>0.62570000000000003</v>
      </c>
      <c r="BH9" s="7">
        <f t="shared" ca="1" si="14"/>
        <v>-0.31369968191290987</v>
      </c>
      <c r="BJ9" s="18" vm="101">
        <f ca="1"/>
        <v>44682</v>
      </c>
      <c r="BK9" s="18" vm="117">
        <f ca="1"/>
        <v>104.36</v>
      </c>
      <c r="BL9" s="7">
        <f t="shared" ca="1" si="15"/>
        <v>4.6207162110127459E-3</v>
      </c>
      <c r="BM9" s="89"/>
      <c r="BN9" s="18" vm="101">
        <f ca="1"/>
        <v>44682</v>
      </c>
      <c r="BO9" s="18" vm="118">
        <f ca="1"/>
        <v>31.26</v>
      </c>
      <c r="BP9" s="7">
        <f t="shared" ca="1" si="16"/>
        <v>-4.1985902543671495E-2</v>
      </c>
      <c r="BQ9" s="89"/>
      <c r="BR9" s="18" vm="101">
        <f ca="1"/>
        <v>44682</v>
      </c>
      <c r="BS9" s="18" vm="119">
        <f ca="1"/>
        <v>25.04</v>
      </c>
      <c r="BT9" s="7">
        <f t="shared" ca="1" si="17"/>
        <v>-8.2783882783882837E-2</v>
      </c>
      <c r="BU9" s="89"/>
      <c r="BV9" s="18" vm="101">
        <f ca="1"/>
        <v>44682</v>
      </c>
      <c r="BW9" s="18" vm="94">
        <f ca="1"/>
        <v>23.87</v>
      </c>
      <c r="BX9" s="7">
        <f t="shared" ca="1" si="18"/>
        <v>0</v>
      </c>
      <c r="BY9" s="89"/>
      <c r="BZ9" s="18" vm="101">
        <f ca="1"/>
        <v>44682</v>
      </c>
      <c r="CA9" s="18" vm="120">
        <f ca="1"/>
        <v>185.98</v>
      </c>
      <c r="CB9" s="7">
        <f t="shared" ca="1" si="19"/>
        <v>-0.10145907817180404</v>
      </c>
      <c r="CD9" s="18" vm="101">
        <f ca="1"/>
        <v>44682</v>
      </c>
      <c r="CE9" s="18" vm="121">
        <f ca="1"/>
        <v>33.36</v>
      </c>
      <c r="CF9" s="7">
        <f t="shared" ca="1" si="20"/>
        <v>-1.4475627769571698E-2</v>
      </c>
      <c r="CG9" s="89"/>
      <c r="CH9" s="18" vm="101">
        <f ca="1"/>
        <v>44682</v>
      </c>
      <c r="CI9" s="18" vm="122">
        <f ca="1"/>
        <v>8.1999999999999993</v>
      </c>
      <c r="CJ9" s="7">
        <f t="shared" ca="1" si="21"/>
        <v>2.4999999999999911E-2</v>
      </c>
      <c r="CL9" s="18" vm="101">
        <f ca="1"/>
        <v>44682</v>
      </c>
      <c r="CM9" s="18" vm="123">
        <f ca="1"/>
        <v>1.7250000000000001</v>
      </c>
      <c r="CN9" s="7">
        <f t="shared" ca="1" si="22"/>
        <v>6.153846153846159E-2</v>
      </c>
      <c r="CP9" s="18" vm="101">
        <f ca="1"/>
        <v>44682</v>
      </c>
      <c r="CQ9" s="18" vm="124">
        <f ca="1"/>
        <v>6.85</v>
      </c>
      <c r="CR9" s="7">
        <f t="shared" ca="1" si="23"/>
        <v>1.4619883040935362E-3</v>
      </c>
      <c r="CT9" s="18" vm="101">
        <f ca="1"/>
        <v>44682</v>
      </c>
      <c r="CU9" s="18" vm="125">
        <f ca="1"/>
        <v>29.76</v>
      </c>
      <c r="CV9" s="7">
        <f t="shared" ca="1" si="24"/>
        <v>-4.4622792937399583E-2</v>
      </c>
    </row>
    <row r="10" spans="2:100" x14ac:dyDescent="0.45">
      <c r="B10" s="18" vm="126">
        <f ca="1"/>
        <v>44713</v>
      </c>
      <c r="C10" s="18" vm="127">
        <f ca="1"/>
        <v>42.25</v>
      </c>
      <c r="D10" s="7">
        <f t="shared" ca="1" si="0"/>
        <v>2.8483266081176699E-3</v>
      </c>
      <c r="E10" s="88"/>
      <c r="F10" s="18" vm="126">
        <f ca="1"/>
        <v>44713</v>
      </c>
      <c r="G10" s="18" vm="128">
        <f ca="1"/>
        <v>269.06</v>
      </c>
      <c r="H10" s="7">
        <f t="shared" ca="1" si="1"/>
        <v>-1.0190192399661487E-2</v>
      </c>
      <c r="I10" s="89"/>
      <c r="J10" s="18" vm="126">
        <f ca="1"/>
        <v>44713</v>
      </c>
      <c r="K10" s="18" vm="129">
        <f ca="1"/>
        <v>30.69</v>
      </c>
      <c r="L10" s="7">
        <f t="shared" ca="1" si="2"/>
        <v>5.1747772446881481E-2</v>
      </c>
      <c r="M10" s="89"/>
      <c r="N10" s="18" vm="126">
        <f ca="1"/>
        <v>44713</v>
      </c>
      <c r="O10" s="18" vm="130">
        <f ca="1"/>
        <v>198.7</v>
      </c>
      <c r="P10" s="7">
        <f t="shared" ca="1" si="3"/>
        <v>-0.10884872404359336</v>
      </c>
      <c r="Q10" s="89"/>
      <c r="R10" s="18" vm="126">
        <f ca="1"/>
        <v>44713</v>
      </c>
      <c r="S10" s="18" vm="131">
        <f ca="1"/>
        <v>33.01</v>
      </c>
      <c r="T10" s="7">
        <f t="shared" ca="1" si="4"/>
        <v>-9.9563557010365497E-2</v>
      </c>
      <c r="V10" s="18" vm="126">
        <f ca="1"/>
        <v>44713</v>
      </c>
      <c r="W10" s="18" vm="132">
        <f ca="1"/>
        <v>3.61</v>
      </c>
      <c r="X10" s="7">
        <f t="shared" ca="1" si="5"/>
        <v>-9.7500000000000031E-2</v>
      </c>
      <c r="Y10" s="89"/>
      <c r="Z10" s="18" vm="126">
        <f ca="1"/>
        <v>44713</v>
      </c>
      <c r="AA10" s="18" vm="133">
        <f ca="1"/>
        <v>17.84</v>
      </c>
      <c r="AB10" s="7">
        <f t="shared" ca="1" si="6"/>
        <v>-0.13187347931873483</v>
      </c>
      <c r="AC10" s="89"/>
      <c r="AD10" s="18" vm="126">
        <f ca="1"/>
        <v>44713</v>
      </c>
      <c r="AE10" s="18" vm="134">
        <f ca="1"/>
        <v>8.8800000000000008</v>
      </c>
      <c r="AF10" s="7">
        <f t="shared" ca="1" si="7"/>
        <v>-0.15267175572519079</v>
      </c>
      <c r="AG10" s="89"/>
      <c r="AH10" s="18" vm="126">
        <f ca="1"/>
        <v>44713</v>
      </c>
      <c r="AI10" s="18" vm="135">
        <f ca="1"/>
        <v>1.9750000000000001</v>
      </c>
      <c r="AJ10" s="7">
        <f t="shared" ca="1" si="8"/>
        <v>-0.12610619469026538</v>
      </c>
      <c r="AK10" s="89"/>
      <c r="AL10" s="18" vm="126">
        <f ca="1"/>
        <v>44713</v>
      </c>
      <c r="AM10" s="18" vm="136">
        <f ca="1"/>
        <v>10.83</v>
      </c>
      <c r="AN10" s="7">
        <f t="shared" ca="1" si="9"/>
        <v>-0.18387339864355687</v>
      </c>
      <c r="AP10" s="18" vm="126">
        <f ca="1"/>
        <v>44713</v>
      </c>
      <c r="AQ10" s="18" vm="137">
        <f ca="1"/>
        <v>3.85</v>
      </c>
      <c r="AR10" s="7">
        <f t="shared" ca="1" si="10"/>
        <v>-7.7319587628865479E-3</v>
      </c>
      <c r="AS10" s="89"/>
      <c r="AT10" s="18" vm="126">
        <f ca="1"/>
        <v>44713</v>
      </c>
      <c r="AU10" s="18" vm="138">
        <f ca="1"/>
        <v>111.83</v>
      </c>
      <c r="AV10" s="7">
        <f t="shared" ca="1" si="11"/>
        <v>-6.9265606962081623E-3</v>
      </c>
      <c r="AW10" s="89"/>
      <c r="AX10" s="18" vm="126">
        <f ca="1"/>
        <v>44713</v>
      </c>
      <c r="AY10" s="18" vm="139">
        <f ca="1"/>
        <v>4.3497000000000003</v>
      </c>
      <c r="AZ10" s="7">
        <f t="shared" ca="1" si="12"/>
        <v>3.8238453276047399E-2</v>
      </c>
      <c r="BA10" s="89"/>
      <c r="BB10" s="18" vm="126">
        <f ca="1"/>
        <v>44713</v>
      </c>
      <c r="BC10" s="18" vm="140">
        <f ca="1"/>
        <v>1.1100000000000001</v>
      </c>
      <c r="BD10" s="7">
        <f t="shared" ca="1" si="13"/>
        <v>-0.15909090909090906</v>
      </c>
      <c r="BE10" s="89"/>
      <c r="BF10" s="18" vm="126">
        <f ca="1"/>
        <v>44713</v>
      </c>
      <c r="BG10" s="18" vm="141">
        <f ca="1"/>
        <v>0.50049999999999994</v>
      </c>
      <c r="BH10" s="7">
        <f t="shared" ca="1" si="14"/>
        <v>-0.20009589260028782</v>
      </c>
      <c r="BJ10" s="18" vm="126">
        <f ca="1"/>
        <v>44713</v>
      </c>
      <c r="BK10" s="18" vm="142">
        <f ca="1"/>
        <v>90.38</v>
      </c>
      <c r="BL10" s="7">
        <f t="shared" ca="1" si="15"/>
        <v>-0.13395937140666925</v>
      </c>
      <c r="BM10" s="89"/>
      <c r="BN10" s="18" vm="126">
        <f ca="1"/>
        <v>44713</v>
      </c>
      <c r="BO10" s="18" vm="143">
        <f ca="1"/>
        <v>27.39</v>
      </c>
      <c r="BP10" s="7">
        <f t="shared" ca="1" si="16"/>
        <v>-0.12380038387715933</v>
      </c>
      <c r="BQ10" s="89"/>
      <c r="BR10" s="18" vm="126">
        <f ca="1"/>
        <v>44713</v>
      </c>
      <c r="BS10" s="18" vm="144">
        <f ca="1"/>
        <v>22.03</v>
      </c>
      <c r="BT10" s="7">
        <f t="shared" ca="1" si="17"/>
        <v>-0.12020766773162932</v>
      </c>
      <c r="BU10" s="89"/>
      <c r="BV10" s="18" vm="126">
        <f ca="1"/>
        <v>44713</v>
      </c>
      <c r="BW10" s="18" vm="145">
        <f ca="1"/>
        <v>19.5</v>
      </c>
      <c r="BX10" s="7">
        <f t="shared" ca="1" si="18"/>
        <v>-0.18307498952660248</v>
      </c>
      <c r="BY10" s="89"/>
      <c r="BZ10" s="18" vm="126">
        <f ca="1"/>
        <v>44713</v>
      </c>
      <c r="CA10" s="18" vm="146">
        <f ca="1"/>
        <v>164.51</v>
      </c>
      <c r="CB10" s="7">
        <f t="shared" ca="1" si="19"/>
        <v>-0.11544252070115066</v>
      </c>
      <c r="CD10" s="18" vm="126">
        <f ca="1"/>
        <v>44713</v>
      </c>
      <c r="CE10" s="18" vm="147">
        <f ca="1"/>
        <v>34.229999999999997</v>
      </c>
      <c r="CF10" s="7">
        <f t="shared" ca="1" si="20"/>
        <v>2.6079136690647407E-2</v>
      </c>
      <c r="CG10" s="89"/>
      <c r="CH10" s="18" vm="126">
        <f ca="1"/>
        <v>44713</v>
      </c>
      <c r="CI10" s="18" vm="148">
        <f ca="1"/>
        <v>7.42</v>
      </c>
      <c r="CJ10" s="7">
        <f t="shared" ca="1" si="21"/>
        <v>-9.5121951219512127E-2</v>
      </c>
      <c r="CL10" s="18" vm="126">
        <f ca="1"/>
        <v>44713</v>
      </c>
      <c r="CM10" s="18" vm="123">
        <f ca="1"/>
        <v>1.7250000000000001</v>
      </c>
      <c r="CN10" s="7">
        <f t="shared" ca="1" si="22"/>
        <v>0</v>
      </c>
      <c r="CP10" s="18" vm="126">
        <f ca="1"/>
        <v>44713</v>
      </c>
      <c r="CQ10" s="18" vm="149">
        <f ca="1"/>
        <v>5.73</v>
      </c>
      <c r="CR10" s="7">
        <f t="shared" ca="1" si="23"/>
        <v>-0.16350364963503639</v>
      </c>
      <c r="CT10" s="18" vm="126">
        <f ca="1"/>
        <v>44713</v>
      </c>
      <c r="CU10" s="18" vm="150">
        <f ca="1"/>
        <v>31.84</v>
      </c>
      <c r="CV10" s="7">
        <f t="shared" ca="1" si="24"/>
        <v>6.9892473118279508E-2</v>
      </c>
    </row>
    <row r="11" spans="2:100" x14ac:dyDescent="0.45">
      <c r="B11" s="18" vm="151">
        <f ca="1"/>
        <v>44743</v>
      </c>
      <c r="C11" s="18" vm="152">
        <f ca="1"/>
        <v>49.54</v>
      </c>
      <c r="D11" s="7">
        <f t="shared" ca="1" si="0"/>
        <v>0.17254437869822484</v>
      </c>
      <c r="E11" s="88"/>
      <c r="F11" s="18" vm="151">
        <f ca="1"/>
        <v>44743</v>
      </c>
      <c r="G11" s="18" vm="153">
        <f ca="1"/>
        <v>289.83999999999997</v>
      </c>
      <c r="H11" s="7">
        <f t="shared" ca="1" si="1"/>
        <v>7.7231844198319979E-2</v>
      </c>
      <c r="I11" s="89"/>
      <c r="J11" s="18" vm="151">
        <f ca="1"/>
        <v>44743</v>
      </c>
      <c r="K11" s="18" vm="154">
        <f ca="1"/>
        <v>34.21</v>
      </c>
      <c r="L11" s="7">
        <f t="shared" ca="1" si="2"/>
        <v>0.1146953405017921</v>
      </c>
      <c r="M11" s="89"/>
      <c r="N11" s="18" vm="151">
        <f ca="1"/>
        <v>44743</v>
      </c>
      <c r="O11" s="18" vm="155">
        <f ca="1"/>
        <v>214.23</v>
      </c>
      <c r="P11" s="7">
        <f t="shared" ca="1" si="3"/>
        <v>7.8158027176648229E-2</v>
      </c>
      <c r="Q11" s="89"/>
      <c r="R11" s="18" vm="151">
        <f ca="1"/>
        <v>44743</v>
      </c>
      <c r="S11" s="18" vm="156">
        <f ca="1"/>
        <v>34.270000000000003</v>
      </c>
      <c r="T11" s="7">
        <f t="shared" ca="1" si="4"/>
        <v>3.8170251438958046E-2</v>
      </c>
      <c r="V11" s="18" vm="151">
        <f ca="1"/>
        <v>44743</v>
      </c>
      <c r="W11" s="18" vm="137">
        <f ca="1"/>
        <v>3.85</v>
      </c>
      <c r="X11" s="7">
        <f t="shared" ca="1" si="5"/>
        <v>6.6481994459833854E-2</v>
      </c>
      <c r="Y11" s="89"/>
      <c r="Z11" s="18" vm="151">
        <f ca="1"/>
        <v>44743</v>
      </c>
      <c r="AA11" s="18" vm="157">
        <f ca="1"/>
        <v>20.7</v>
      </c>
      <c r="AB11" s="7">
        <f t="shared" ca="1" si="6"/>
        <v>0.16031390134529144</v>
      </c>
      <c r="AC11" s="89"/>
      <c r="AD11" s="18" vm="151">
        <f ca="1"/>
        <v>44743</v>
      </c>
      <c r="AE11" s="18" vm="158">
        <f ca="1"/>
        <v>9.52</v>
      </c>
      <c r="AF11" s="7">
        <f t="shared" ca="1" si="7"/>
        <v>7.2072072072071933E-2</v>
      </c>
      <c r="AG11" s="89"/>
      <c r="AH11" s="18" vm="151">
        <f ca="1"/>
        <v>44743</v>
      </c>
      <c r="AI11" s="18" vm="159">
        <f ca="1"/>
        <v>2.15</v>
      </c>
      <c r="AJ11" s="7">
        <f t="shared" ca="1" si="8"/>
        <v>8.8607594936708764E-2</v>
      </c>
      <c r="AK11" s="89"/>
      <c r="AL11" s="18" vm="151">
        <f ca="1"/>
        <v>44743</v>
      </c>
      <c r="AM11" s="18" vm="160">
        <f ca="1"/>
        <v>12.74</v>
      </c>
      <c r="AN11" s="7">
        <f t="shared" ca="1" si="9"/>
        <v>0.17636195752539244</v>
      </c>
      <c r="AP11" s="18" vm="151">
        <f ca="1"/>
        <v>44743</v>
      </c>
      <c r="AQ11" s="18" vm="161">
        <f ca="1"/>
        <v>3.89</v>
      </c>
      <c r="AR11" s="7">
        <f t="shared" ca="1" si="10"/>
        <v>1.0389610389610398E-2</v>
      </c>
      <c r="AS11" s="89"/>
      <c r="AT11" s="18" vm="151">
        <f ca="1"/>
        <v>44743</v>
      </c>
      <c r="AU11" s="18" vm="162">
        <f ca="1"/>
        <v>125.06</v>
      </c>
      <c r="AV11" s="7">
        <f t="shared" ca="1" si="11"/>
        <v>0.11830456943575073</v>
      </c>
      <c r="AW11" s="89"/>
      <c r="AX11" s="18" vm="151">
        <f ca="1"/>
        <v>44743</v>
      </c>
      <c r="AY11" s="18" vm="163">
        <f ca="1"/>
        <v>4.6193</v>
      </c>
      <c r="AZ11" s="7">
        <f t="shared" ca="1" si="12"/>
        <v>6.198128606570559E-2</v>
      </c>
      <c r="BA11" s="89"/>
      <c r="BB11" s="18" vm="151">
        <f ca="1"/>
        <v>44743</v>
      </c>
      <c r="BC11" s="18" vm="74">
        <f ca="1"/>
        <v>1.5549999999999999</v>
      </c>
      <c r="BD11" s="7">
        <f t="shared" ca="1" si="13"/>
        <v>0.40090090090090075</v>
      </c>
      <c r="BE11" s="89"/>
      <c r="BF11" s="18" vm="151">
        <f ca="1"/>
        <v>44743</v>
      </c>
      <c r="BG11" s="18" vm="164">
        <f ca="1"/>
        <v>0.58540000000000003</v>
      </c>
      <c r="BH11" s="7">
        <f t="shared" ca="1" si="14"/>
        <v>0.16963036963036981</v>
      </c>
      <c r="BJ11" s="18" vm="151">
        <f ca="1"/>
        <v>44743</v>
      </c>
      <c r="BK11" s="18" vm="165">
        <f ca="1"/>
        <v>100.77</v>
      </c>
      <c r="BL11" s="7">
        <f t="shared" ca="1" si="15"/>
        <v>0.11495906173932287</v>
      </c>
      <c r="BM11" s="89"/>
      <c r="BN11" s="18" vm="151">
        <f ca="1"/>
        <v>44743</v>
      </c>
      <c r="BO11" s="18" vm="166">
        <f ca="1"/>
        <v>30.6</v>
      </c>
      <c r="BP11" s="7">
        <f t="shared" ca="1" si="16"/>
        <v>0.11719605695509312</v>
      </c>
      <c r="BQ11" s="89"/>
      <c r="BR11" s="18" vm="151">
        <f ca="1"/>
        <v>44743</v>
      </c>
      <c r="BS11" s="18" vm="167">
        <f ca="1"/>
        <v>22.9</v>
      </c>
      <c r="BT11" s="7">
        <f t="shared" ca="1" si="17"/>
        <v>3.9491602360417495E-2</v>
      </c>
      <c r="BU11" s="89"/>
      <c r="BV11" s="18" vm="151">
        <f ca="1"/>
        <v>44743</v>
      </c>
      <c r="BW11" s="18" vm="168">
        <f ca="1"/>
        <v>21.51</v>
      </c>
      <c r="BX11" s="7">
        <f t="shared" ca="1" si="18"/>
        <v>0.10307692307692316</v>
      </c>
      <c r="BY11" s="89"/>
      <c r="BZ11" s="18" vm="151">
        <f ca="1"/>
        <v>44743</v>
      </c>
      <c r="CA11" s="18" vm="169">
        <f ca="1"/>
        <v>181.13</v>
      </c>
      <c r="CB11" s="7">
        <f t="shared" ca="1" si="19"/>
        <v>0.10102729317366729</v>
      </c>
      <c r="CD11" s="18" vm="151">
        <f ca="1"/>
        <v>44743</v>
      </c>
      <c r="CE11" s="18" vm="170">
        <f ca="1"/>
        <v>33.5</v>
      </c>
      <c r="CF11" s="7">
        <f t="shared" ca="1" si="20"/>
        <v>-2.1326321939818784E-2</v>
      </c>
      <c r="CG11" s="89"/>
      <c r="CH11" s="18" vm="151">
        <f ca="1"/>
        <v>44743</v>
      </c>
      <c r="CI11" s="18" vm="171">
        <f ca="1"/>
        <v>7.3</v>
      </c>
      <c r="CJ11" s="7">
        <f t="shared" ca="1" si="21"/>
        <v>-1.6172506738544489E-2</v>
      </c>
      <c r="CL11" s="18" vm="151">
        <f ca="1"/>
        <v>44743</v>
      </c>
      <c r="CM11" s="18" vm="172">
        <f ca="1"/>
        <v>1.8149999999999999</v>
      </c>
      <c r="CN11" s="7">
        <f t="shared" ca="1" si="22"/>
        <v>5.2173913043478175E-2</v>
      </c>
      <c r="CP11" s="18" vm="151">
        <f ca="1"/>
        <v>44743</v>
      </c>
      <c r="CQ11" s="18" vm="173">
        <f ca="1"/>
        <v>5.94</v>
      </c>
      <c r="CR11" s="7">
        <f t="shared" ca="1" si="23"/>
        <v>3.6649214659685854E-2</v>
      </c>
      <c r="CT11" s="18" vm="151">
        <f ca="1"/>
        <v>44743</v>
      </c>
      <c r="CU11" s="18" vm="174">
        <f ca="1"/>
        <v>31.98</v>
      </c>
      <c r="CV11" s="7">
        <f t="shared" ca="1" si="24"/>
        <v>4.3969849246231337E-3</v>
      </c>
    </row>
    <row r="12" spans="2:100" x14ac:dyDescent="0.45">
      <c r="B12" s="18" vm="175">
        <f ca="1"/>
        <v>44774</v>
      </c>
      <c r="C12" s="18" vm="176">
        <f ca="1"/>
        <v>54.48</v>
      </c>
      <c r="D12" s="7">
        <f t="shared" ca="1" si="0"/>
        <v>9.9717400080742785E-2</v>
      </c>
      <c r="E12" s="88"/>
      <c r="F12" s="18" vm="175">
        <f ca="1"/>
        <v>44774</v>
      </c>
      <c r="G12" s="18" vm="177">
        <f ca="1"/>
        <v>293.54000000000002</v>
      </c>
      <c r="H12" s="7">
        <f t="shared" ca="1" si="1"/>
        <v>1.2765663814518513E-2</v>
      </c>
      <c r="I12" s="89"/>
      <c r="J12" s="18" vm="175">
        <f ca="1"/>
        <v>44774</v>
      </c>
      <c r="K12" s="18" vm="178">
        <f ca="1"/>
        <v>32.130000000000003</v>
      </c>
      <c r="L12" s="7">
        <f t="shared" ca="1" si="2"/>
        <v>-6.0800935399006086E-2</v>
      </c>
      <c r="M12" s="89"/>
      <c r="N12" s="18" vm="175">
        <f ca="1"/>
        <v>44774</v>
      </c>
      <c r="O12" s="18" vm="179">
        <f ca="1"/>
        <v>214.3</v>
      </c>
      <c r="P12" s="7">
        <f t="shared" ca="1" si="3"/>
        <v>3.267516220885105E-4</v>
      </c>
      <c r="Q12" s="89"/>
      <c r="R12" s="18" vm="175">
        <f ca="1"/>
        <v>44774</v>
      </c>
      <c r="S12" s="18" vm="180">
        <f ca="1"/>
        <v>34</v>
      </c>
      <c r="T12" s="7">
        <f t="shared" ca="1" si="4"/>
        <v>-7.8786110300555334E-3</v>
      </c>
      <c r="V12" s="18" vm="175">
        <f ca="1"/>
        <v>44774</v>
      </c>
      <c r="W12" s="18" vm="181">
        <f ca="1"/>
        <v>3.62</v>
      </c>
      <c r="X12" s="7">
        <f t="shared" ca="1" si="5"/>
        <v>-5.9740259740259732E-2</v>
      </c>
      <c r="Y12" s="89"/>
      <c r="Z12" s="18" vm="175">
        <f ca="1"/>
        <v>44774</v>
      </c>
      <c r="AA12" s="18" vm="182">
        <f ca="1"/>
        <v>19.670000000000002</v>
      </c>
      <c r="AB12" s="7">
        <f t="shared" ca="1" si="6"/>
        <v>-4.9758454106280076E-2</v>
      </c>
      <c r="AC12" s="89"/>
      <c r="AD12" s="18" vm="175">
        <f ca="1"/>
        <v>44774</v>
      </c>
      <c r="AE12" s="18" vm="183">
        <f ca="1"/>
        <v>8.73</v>
      </c>
      <c r="AF12" s="7">
        <f t="shared" ca="1" si="7"/>
        <v>-8.2983193277310838E-2</v>
      </c>
      <c r="AG12" s="89"/>
      <c r="AH12" s="18" vm="175">
        <f ca="1"/>
        <v>44774</v>
      </c>
      <c r="AI12" s="18" vm="184">
        <f ca="1"/>
        <v>2.1</v>
      </c>
      <c r="AJ12" s="7">
        <f t="shared" ca="1" si="8"/>
        <v>-2.3255813953488292E-2</v>
      </c>
      <c r="AK12" s="89"/>
      <c r="AL12" s="18" vm="175">
        <f ca="1"/>
        <v>44774</v>
      </c>
      <c r="AM12" s="18" vm="185">
        <f ca="1"/>
        <v>13.51</v>
      </c>
      <c r="AN12" s="7">
        <f t="shared" ca="1" si="9"/>
        <v>6.0439560439560405E-2</v>
      </c>
      <c r="AP12" s="18" vm="175">
        <f ca="1"/>
        <v>44774</v>
      </c>
      <c r="AQ12" s="18" vm="186">
        <f ca="1"/>
        <v>3.97</v>
      </c>
      <c r="AR12" s="7">
        <f t="shared" ca="1" si="10"/>
        <v>2.0565552699228811E-2</v>
      </c>
      <c r="AS12" s="89"/>
      <c r="AT12" s="18" vm="175">
        <f ca="1"/>
        <v>44774</v>
      </c>
      <c r="AU12" s="18" vm="187">
        <f ca="1"/>
        <v>127.55</v>
      </c>
      <c r="AV12" s="7">
        <f t="shared" ca="1" si="11"/>
        <v>1.9910442987366023E-2</v>
      </c>
      <c r="AW12" s="89"/>
      <c r="AX12" s="18" vm="175">
        <f ca="1"/>
        <v>44774</v>
      </c>
      <c r="AY12" s="18" vm="188">
        <f ca="1"/>
        <v>3.8980000000000001</v>
      </c>
      <c r="AZ12" s="7">
        <f t="shared" ca="1" si="12"/>
        <v>-0.15614920009525249</v>
      </c>
      <c r="BA12" s="89"/>
      <c r="BB12" s="18" vm="175">
        <f ca="1"/>
        <v>44774</v>
      </c>
      <c r="BC12" s="18" vm="189">
        <f ca="1"/>
        <v>1.49</v>
      </c>
      <c r="BD12" s="7">
        <f t="shared" ca="1" si="13"/>
        <v>-4.1800643086816684E-2</v>
      </c>
      <c r="BE12" s="89"/>
      <c r="BF12" s="18" vm="175">
        <f ca="1"/>
        <v>44774</v>
      </c>
      <c r="BG12" s="18" vm="190">
        <f ca="1"/>
        <v>0.38429999999999997</v>
      </c>
      <c r="BH12" s="7">
        <f t="shared" ca="1" si="14"/>
        <v>-0.34352579432866426</v>
      </c>
      <c r="BJ12" s="18" vm="175">
        <f ca="1"/>
        <v>44774</v>
      </c>
      <c r="BK12" s="18" vm="191">
        <f ca="1"/>
        <v>97.47</v>
      </c>
      <c r="BL12" s="7">
        <f t="shared" ca="1" si="15"/>
        <v>-3.2747841619529594E-2</v>
      </c>
      <c r="BM12" s="89"/>
      <c r="BN12" s="18" vm="175">
        <f ca="1"/>
        <v>44774</v>
      </c>
      <c r="BO12" s="18" vm="192">
        <f ca="1"/>
        <v>30.59</v>
      </c>
      <c r="BP12" s="7">
        <f t="shared" ca="1" si="16"/>
        <v>-3.2679738562096608E-4</v>
      </c>
      <c r="BQ12" s="89"/>
      <c r="BR12" s="18" vm="175">
        <f ca="1"/>
        <v>44774</v>
      </c>
      <c r="BS12" s="18" vm="193">
        <f ca="1"/>
        <v>22.83</v>
      </c>
      <c r="BT12" s="7">
        <f t="shared" ca="1" si="17"/>
        <v>-3.0567685589519777E-3</v>
      </c>
      <c r="BU12" s="89"/>
      <c r="BV12" s="18" vm="175">
        <f ca="1"/>
        <v>44774</v>
      </c>
      <c r="BW12" s="18" vm="194">
        <f ca="1"/>
        <v>21.61</v>
      </c>
      <c r="BX12" s="7">
        <f t="shared" ca="1" si="18"/>
        <v>4.649000464899947E-3</v>
      </c>
      <c r="BY12" s="89"/>
      <c r="BZ12" s="18" vm="175">
        <f ca="1"/>
        <v>44774</v>
      </c>
      <c r="CA12" s="18" vm="195">
        <f ca="1"/>
        <v>177.26</v>
      </c>
      <c r="CB12" s="7">
        <f t="shared" ca="1" si="19"/>
        <v>-2.1365869817258347E-2</v>
      </c>
      <c r="CD12" s="18" vm="175">
        <f ca="1"/>
        <v>44774</v>
      </c>
      <c r="CE12" s="18" vm="196">
        <f ca="1"/>
        <v>34.58</v>
      </c>
      <c r="CF12" s="7">
        <f t="shared" ca="1" si="20"/>
        <v>3.2238805970149199E-2</v>
      </c>
      <c r="CG12" s="89"/>
      <c r="CH12" s="18" vm="175">
        <f ca="1"/>
        <v>44774</v>
      </c>
      <c r="CI12" s="18" vm="197">
        <f ca="1"/>
        <v>7.89</v>
      </c>
      <c r="CJ12" s="7">
        <f t="shared" ca="1" si="21"/>
        <v>8.0821917808219165E-2</v>
      </c>
      <c r="CL12" s="18" vm="175">
        <f ca="1"/>
        <v>44774</v>
      </c>
      <c r="CM12" s="18" vm="198">
        <f ca="1"/>
        <v>1.71</v>
      </c>
      <c r="CN12" s="7">
        <f t="shared" ca="1" si="22"/>
        <v>-5.7851239669421482E-2</v>
      </c>
      <c r="CP12" s="18" vm="175">
        <f ca="1"/>
        <v>44774</v>
      </c>
      <c r="CQ12" s="18" vm="199">
        <f ca="1"/>
        <v>6.31</v>
      </c>
      <c r="CR12" s="7">
        <f t="shared" ca="1" si="23"/>
        <v>6.2289562289562152E-2</v>
      </c>
      <c r="CT12" s="18" vm="175">
        <f ca="1"/>
        <v>44774</v>
      </c>
      <c r="CU12" s="18" vm="200">
        <f ca="1"/>
        <v>34.25</v>
      </c>
      <c r="CV12" s="7">
        <f t="shared" ca="1" si="24"/>
        <v>7.0981863664790479E-2</v>
      </c>
    </row>
    <row r="13" spans="2:100" x14ac:dyDescent="0.45">
      <c r="B13" s="18" vm="201">
        <f ca="1"/>
        <v>44805</v>
      </c>
      <c r="C13" s="18" vm="202">
        <f ca="1"/>
        <v>50.19</v>
      </c>
      <c r="D13" s="7">
        <f t="shared" ca="1" si="0"/>
        <v>-7.8744493392070472E-2</v>
      </c>
      <c r="E13" s="88"/>
      <c r="F13" s="18" vm="201">
        <f ca="1"/>
        <v>44805</v>
      </c>
      <c r="G13" s="18" vm="203">
        <f ca="1"/>
        <v>285.02</v>
      </c>
      <c r="H13" s="7">
        <f t="shared" ca="1" si="1"/>
        <v>-2.902500511003624E-2</v>
      </c>
      <c r="I13" s="89"/>
      <c r="J13" s="18" vm="201">
        <f ca="1"/>
        <v>44805</v>
      </c>
      <c r="K13" s="18" vm="204">
        <f ca="1"/>
        <v>33.83</v>
      </c>
      <c r="L13" s="7">
        <f t="shared" ca="1" si="2"/>
        <v>5.2910052910052775E-2</v>
      </c>
      <c r="M13" s="89"/>
      <c r="N13" s="18" vm="201">
        <f ca="1"/>
        <v>44805</v>
      </c>
      <c r="O13" s="18" vm="205">
        <f ca="1"/>
        <v>194.54</v>
      </c>
      <c r="P13" s="7">
        <f t="shared" ca="1" si="3"/>
        <v>-9.2207186187587581E-2</v>
      </c>
      <c r="Q13" s="89"/>
      <c r="R13" s="18" vm="201">
        <f ca="1"/>
        <v>44805</v>
      </c>
      <c r="S13" s="18" vm="206">
        <f ca="1"/>
        <v>30.58</v>
      </c>
      <c r="T13" s="7">
        <f t="shared" ca="1" si="4"/>
        <v>-0.1005882352941177</v>
      </c>
      <c r="V13" s="18" vm="201">
        <f ca="1"/>
        <v>44805</v>
      </c>
      <c r="W13" s="18" vm="207">
        <f ca="1"/>
        <v>3.27</v>
      </c>
      <c r="X13" s="7">
        <f t="shared" ca="1" si="5"/>
        <v>-9.6685082872928194E-2</v>
      </c>
      <c r="Y13" s="89"/>
      <c r="Z13" s="18" vm="201">
        <f ca="1"/>
        <v>44805</v>
      </c>
      <c r="AA13" s="18" vm="208">
        <f ca="1"/>
        <v>15.78</v>
      </c>
      <c r="AB13" s="7">
        <f t="shared" ca="1" si="6"/>
        <v>-0.19776309100152525</v>
      </c>
      <c r="AC13" s="89"/>
      <c r="AD13" s="18" vm="201">
        <f ca="1"/>
        <v>44805</v>
      </c>
      <c r="AE13" s="18" vm="209">
        <f ca="1"/>
        <v>7.72</v>
      </c>
      <c r="AF13" s="7">
        <f t="shared" ca="1" si="7"/>
        <v>-0.11569301260022917</v>
      </c>
      <c r="AG13" s="89"/>
      <c r="AH13" s="18" vm="201">
        <f ca="1"/>
        <v>44805</v>
      </c>
      <c r="AI13" s="18" vm="210">
        <f ca="1"/>
        <v>1.9450000000000001</v>
      </c>
      <c r="AJ13" s="7">
        <f t="shared" ca="1" si="8"/>
        <v>-7.3809523809523825E-2</v>
      </c>
      <c r="AK13" s="89"/>
      <c r="AL13" s="18" vm="201">
        <f ca="1"/>
        <v>44805</v>
      </c>
      <c r="AM13" s="18" vm="211">
        <f ca="1"/>
        <v>11.48</v>
      </c>
      <c r="AN13" s="7">
        <f t="shared" ca="1" si="9"/>
        <v>-0.1502590673575129</v>
      </c>
      <c r="AP13" s="18" vm="201">
        <f ca="1"/>
        <v>44805</v>
      </c>
      <c r="AQ13" s="18" vm="137">
        <f ca="1"/>
        <v>3.85</v>
      </c>
      <c r="AR13" s="7">
        <f t="shared" ca="1" si="10"/>
        <v>-3.0226700251889196E-2</v>
      </c>
      <c r="AS13" s="89"/>
      <c r="AT13" s="18" vm="201">
        <f ca="1"/>
        <v>44805</v>
      </c>
      <c r="AU13" s="18" vm="212">
        <f ca="1"/>
        <v>114.85</v>
      </c>
      <c r="AV13" s="7">
        <f t="shared" ca="1" si="11"/>
        <v>-9.9568796550372429E-2</v>
      </c>
      <c r="AW13" s="89"/>
      <c r="AX13" s="18" vm="201">
        <f ca="1"/>
        <v>44805</v>
      </c>
      <c r="AY13" s="18" vm="213">
        <f ca="1"/>
        <v>3.5337000000000001</v>
      </c>
      <c r="AZ13" s="7">
        <f t="shared" ca="1" si="12"/>
        <v>-9.3458183683940502E-2</v>
      </c>
      <c r="BA13" s="89"/>
      <c r="BB13" s="18" vm="201">
        <f ca="1"/>
        <v>44805</v>
      </c>
      <c r="BC13" s="18" vm="214">
        <f ca="1"/>
        <v>1.4750000000000001</v>
      </c>
      <c r="BD13" s="7">
        <f t="shared" ca="1" si="13"/>
        <v>-1.0067114093959667E-2</v>
      </c>
      <c r="BE13" s="89"/>
      <c r="BF13" s="18" vm="201">
        <f ca="1"/>
        <v>44805</v>
      </c>
      <c r="BG13" s="18" vm="215">
        <f ca="1"/>
        <v>0.34410000000000002</v>
      </c>
      <c r="BH13" s="7">
        <f t="shared" ca="1" si="14"/>
        <v>-0.10460577673692417</v>
      </c>
      <c r="BJ13" s="18" vm="201">
        <f ca="1"/>
        <v>44805</v>
      </c>
      <c r="BK13" s="18" vm="216">
        <f ca="1"/>
        <v>90.7</v>
      </c>
      <c r="BL13" s="7">
        <f t="shared" ca="1" si="15"/>
        <v>-6.9457268903252239E-2</v>
      </c>
      <c r="BM13" s="89"/>
      <c r="BN13" s="18" vm="201">
        <f ca="1"/>
        <v>44805</v>
      </c>
      <c r="BO13" s="18" vm="217">
        <f ca="1"/>
        <v>28.81</v>
      </c>
      <c r="BP13" s="7">
        <f t="shared" ca="1" si="16"/>
        <v>-5.8188950637463259E-2</v>
      </c>
      <c r="BQ13" s="89"/>
      <c r="BR13" s="18" vm="201">
        <f ca="1"/>
        <v>44805</v>
      </c>
      <c r="BS13" s="18" vm="218">
        <f ca="1"/>
        <v>22.8</v>
      </c>
      <c r="BT13" s="7">
        <f t="shared" ca="1" si="17"/>
        <v>-1.3140604467804461E-3</v>
      </c>
      <c r="BU13" s="89"/>
      <c r="BV13" s="18" vm="201">
        <f ca="1"/>
        <v>44805</v>
      </c>
      <c r="BW13" s="18" vm="219">
        <f ca="1"/>
        <v>20.64</v>
      </c>
      <c r="BX13" s="7">
        <f t="shared" ca="1" si="18"/>
        <v>-4.4886626561776902E-2</v>
      </c>
      <c r="BY13" s="89"/>
      <c r="BZ13" s="18" vm="201">
        <f ca="1"/>
        <v>44805</v>
      </c>
      <c r="CA13" s="18" vm="220">
        <f ca="1"/>
        <v>152.74</v>
      </c>
      <c r="CB13" s="7">
        <f t="shared" ca="1" si="19"/>
        <v>-0.13832787995035531</v>
      </c>
      <c r="CD13" s="18" vm="201">
        <f ca="1"/>
        <v>44805</v>
      </c>
      <c r="CE13" s="18" vm="221">
        <f ca="1"/>
        <v>28.75</v>
      </c>
      <c r="CF13" s="7">
        <f t="shared" ca="1" si="20"/>
        <v>-0.16859456333140541</v>
      </c>
      <c r="CG13" s="89"/>
      <c r="CH13" s="18" vm="201">
        <f ca="1"/>
        <v>44805</v>
      </c>
      <c r="CI13" s="18" vm="222">
        <f ca="1"/>
        <v>7.09</v>
      </c>
      <c r="CJ13" s="7">
        <f t="shared" ca="1" si="21"/>
        <v>-0.10139416983523446</v>
      </c>
      <c r="CL13" s="18" vm="201">
        <f ca="1"/>
        <v>44805</v>
      </c>
      <c r="CM13" s="18" vm="223">
        <f ca="1"/>
        <v>1.4850000000000001</v>
      </c>
      <c r="CN13" s="7">
        <f t="shared" ca="1" si="22"/>
        <v>-0.13157894736842099</v>
      </c>
      <c r="CP13" s="18" vm="201">
        <f ca="1"/>
        <v>44805</v>
      </c>
      <c r="CQ13" s="18" vm="224">
        <f ca="1"/>
        <v>5.17</v>
      </c>
      <c r="CR13" s="7">
        <f t="shared" ca="1" si="23"/>
        <v>-0.18066561014263072</v>
      </c>
      <c r="CT13" s="18" vm="201">
        <f ca="1"/>
        <v>44805</v>
      </c>
      <c r="CU13" s="18" vm="225">
        <f ca="1"/>
        <v>31.66</v>
      </c>
      <c r="CV13" s="7">
        <f t="shared" ca="1" si="24"/>
        <v>-7.5620437956204378E-2</v>
      </c>
    </row>
    <row r="14" spans="2:100" x14ac:dyDescent="0.45">
      <c r="B14" s="18" vm="226">
        <f ca="1"/>
        <v>44835</v>
      </c>
      <c r="C14" s="18" vm="227">
        <f ca="1"/>
        <v>55.82</v>
      </c>
      <c r="D14" s="7">
        <f t="shared" ca="1" si="0"/>
        <v>0.1121737397888026</v>
      </c>
      <c r="E14" s="88"/>
      <c r="F14" s="18" vm="226">
        <f ca="1"/>
        <v>44835</v>
      </c>
      <c r="G14" s="18" vm="228">
        <f ca="1"/>
        <v>280.48</v>
      </c>
      <c r="H14" s="7">
        <f t="shared" ca="1" si="1"/>
        <v>-1.5928706757420405E-2</v>
      </c>
      <c r="I14" s="89"/>
      <c r="J14" s="18" vm="226">
        <f ca="1"/>
        <v>44835</v>
      </c>
      <c r="K14" s="18" vm="229">
        <f ca="1"/>
        <v>34.049999999999997</v>
      </c>
      <c r="L14" s="7">
        <f t="shared" ca="1" si="2"/>
        <v>6.5031037540644069E-3</v>
      </c>
      <c r="M14" s="89"/>
      <c r="N14" s="18" vm="226">
        <f ca="1"/>
        <v>44835</v>
      </c>
      <c r="O14" s="18" vm="230">
        <f ca="1"/>
        <v>199.71</v>
      </c>
      <c r="P14" s="7">
        <f t="shared" ca="1" si="3"/>
        <v>2.6575511462938295E-2</v>
      </c>
      <c r="Q14" s="89"/>
      <c r="R14" s="18" vm="226">
        <f ca="1"/>
        <v>44835</v>
      </c>
      <c r="S14" s="18" vm="231">
        <f ca="1"/>
        <v>32.770000000000003</v>
      </c>
      <c r="T14" s="7">
        <f t="shared" ca="1" si="4"/>
        <v>7.1615434924787599E-2</v>
      </c>
      <c r="V14" s="18" vm="226">
        <f ca="1"/>
        <v>44835</v>
      </c>
      <c r="W14" s="18" vm="232">
        <f ca="1"/>
        <v>3.6</v>
      </c>
      <c r="X14" s="7">
        <f t="shared" ca="1" si="5"/>
        <v>0.10091743119266057</v>
      </c>
      <c r="Y14" s="89"/>
      <c r="Z14" s="18" vm="226">
        <f ca="1"/>
        <v>44835</v>
      </c>
      <c r="AA14" s="18" vm="233">
        <f ca="1"/>
        <v>17</v>
      </c>
      <c r="AB14" s="7">
        <f t="shared" ca="1" si="6"/>
        <v>7.7313054499366332E-2</v>
      </c>
      <c r="AC14" s="89"/>
      <c r="AD14" s="18" vm="226">
        <f ca="1"/>
        <v>44835</v>
      </c>
      <c r="AE14" s="18" vm="234">
        <f ca="1"/>
        <v>7.76</v>
      </c>
      <c r="AF14" s="7">
        <f t="shared" ca="1" si="7"/>
        <v>5.1813471502590719E-3</v>
      </c>
      <c r="AG14" s="89"/>
      <c r="AH14" s="18" vm="226">
        <f ca="1"/>
        <v>44835</v>
      </c>
      <c r="AI14" s="18" vm="235">
        <f ca="1"/>
        <v>2.0699999999999998</v>
      </c>
      <c r="AJ14" s="7">
        <f t="shared" ca="1" si="8"/>
        <v>6.426735218508986E-2</v>
      </c>
      <c r="AK14" s="89"/>
      <c r="AL14" s="18" vm="226">
        <f ca="1"/>
        <v>44835</v>
      </c>
      <c r="AM14" s="18" vm="236">
        <f ca="1"/>
        <v>12.94</v>
      </c>
      <c r="AN14" s="7">
        <f t="shared" ca="1" si="9"/>
        <v>0.12717770034843198</v>
      </c>
      <c r="AP14" s="18" vm="226">
        <f ca="1"/>
        <v>44835</v>
      </c>
      <c r="AQ14" s="18" vm="12">
        <f ca="1"/>
        <v>3.92</v>
      </c>
      <c r="AR14" s="7">
        <f t="shared" ca="1" si="10"/>
        <v>1.8181818181818139E-2</v>
      </c>
      <c r="AS14" s="89"/>
      <c r="AT14" s="18" vm="226">
        <f ca="1"/>
        <v>44835</v>
      </c>
      <c r="AU14" s="18" vm="237">
        <f ca="1"/>
        <v>121.59</v>
      </c>
      <c r="AV14" s="7">
        <f t="shared" ca="1" si="11"/>
        <v>5.8685241619503781E-2</v>
      </c>
      <c r="AW14" s="89"/>
      <c r="AX14" s="18" vm="226">
        <f ca="1"/>
        <v>44835</v>
      </c>
      <c r="AY14" s="18" vm="238">
        <f ca="1"/>
        <v>3.5701000000000001</v>
      </c>
      <c r="AZ14" s="7">
        <f t="shared" ca="1" si="12"/>
        <v>1.0300817839658145E-2</v>
      </c>
      <c r="BA14" s="89"/>
      <c r="BB14" s="18" vm="226">
        <f ca="1"/>
        <v>44835</v>
      </c>
      <c r="BC14" s="18" vm="115">
        <f ca="1"/>
        <v>1.32</v>
      </c>
      <c r="BD14" s="7">
        <f t="shared" ca="1" si="13"/>
        <v>-0.10508474576271187</v>
      </c>
      <c r="BE14" s="89"/>
      <c r="BF14" s="18" vm="226">
        <f ca="1"/>
        <v>44835</v>
      </c>
      <c r="BG14" s="18" vm="239">
        <f ca="1"/>
        <v>0.31730000000000003</v>
      </c>
      <c r="BH14" s="7">
        <f t="shared" ca="1" si="14"/>
        <v>-7.7884335948852051E-2</v>
      </c>
      <c r="BJ14" s="18" vm="226">
        <f ca="1"/>
        <v>44835</v>
      </c>
      <c r="BK14" s="18" vm="240">
        <f ca="1"/>
        <v>104.68</v>
      </c>
      <c r="BL14" s="7">
        <f t="shared" ca="1" si="15"/>
        <v>0.15413450937155462</v>
      </c>
      <c r="BM14" s="89"/>
      <c r="BN14" s="18" vm="226">
        <f ca="1"/>
        <v>44835</v>
      </c>
      <c r="BO14" s="18" vm="56">
        <f ca="1"/>
        <v>32.42</v>
      </c>
      <c r="BP14" s="7">
        <f t="shared" ca="1" si="16"/>
        <v>0.12530371398819865</v>
      </c>
      <c r="BQ14" s="89"/>
      <c r="BR14" s="18" vm="226">
        <f ca="1"/>
        <v>44835</v>
      </c>
      <c r="BS14" s="18" vm="241">
        <f ca="1"/>
        <v>25.56</v>
      </c>
      <c r="BT14" s="7">
        <f t="shared" ca="1" si="17"/>
        <v>0.12105263157894727</v>
      </c>
      <c r="BU14" s="89"/>
      <c r="BV14" s="18" vm="226">
        <f ca="1"/>
        <v>44835</v>
      </c>
      <c r="BW14" s="18" vm="242">
        <f ca="1"/>
        <v>24.11</v>
      </c>
      <c r="BX14" s="7">
        <f t="shared" ca="1" si="18"/>
        <v>0.16812015503875963</v>
      </c>
      <c r="BY14" s="89"/>
      <c r="BZ14" s="18" vm="226">
        <f ca="1"/>
        <v>44835</v>
      </c>
      <c r="CA14" s="18" vm="243">
        <f ca="1"/>
        <v>169.5</v>
      </c>
      <c r="CB14" s="7">
        <f t="shared" ca="1" si="19"/>
        <v>0.10972895115883194</v>
      </c>
      <c r="CD14" s="18" vm="226">
        <f ca="1"/>
        <v>44835</v>
      </c>
      <c r="CE14" s="18" vm="244">
        <f ca="1"/>
        <v>27.23</v>
      </c>
      <c r="CF14" s="7">
        <f t="shared" ca="1" si="20"/>
        <v>-5.2869565217391293E-2</v>
      </c>
      <c r="CG14" s="89"/>
      <c r="CH14" s="18" vm="226">
        <f ca="1"/>
        <v>44835</v>
      </c>
      <c r="CI14" s="18" vm="245">
        <f ca="1"/>
        <v>7.7</v>
      </c>
      <c r="CJ14" s="7">
        <f t="shared" ca="1" si="21"/>
        <v>8.6036671368124165E-2</v>
      </c>
      <c r="CL14" s="18" vm="226">
        <f ca="1"/>
        <v>44835</v>
      </c>
      <c r="CM14" s="18" vm="246">
        <f ca="1"/>
        <v>1.59</v>
      </c>
      <c r="CN14" s="7">
        <f t="shared" ca="1" si="22"/>
        <v>7.0707070707070691E-2</v>
      </c>
      <c r="CP14" s="18" vm="226">
        <f ca="1"/>
        <v>44835</v>
      </c>
      <c r="CQ14" s="18" vm="247">
        <f ca="1"/>
        <v>5.57</v>
      </c>
      <c r="CR14" s="7">
        <f t="shared" ca="1" si="23"/>
        <v>7.7369439071566806E-2</v>
      </c>
      <c r="CT14" s="18" vm="226">
        <f ca="1"/>
        <v>44835</v>
      </c>
      <c r="CU14" s="18" vm="248">
        <f ca="1"/>
        <v>35.979999999999997</v>
      </c>
      <c r="CV14" s="7">
        <f t="shared" ca="1" si="24"/>
        <v>0.13644977890082113</v>
      </c>
    </row>
    <row r="15" spans="2:100" x14ac:dyDescent="0.45">
      <c r="B15" s="18" vm="249">
        <f ca="1"/>
        <v>44866</v>
      </c>
      <c r="C15" s="18" vm="250">
        <f ca="1"/>
        <v>59.44</v>
      </c>
      <c r="D15" s="7">
        <f t="shared" ca="1" si="0"/>
        <v>6.4851307774990999E-2</v>
      </c>
      <c r="E15" s="88"/>
      <c r="F15" s="18" vm="249">
        <f ca="1"/>
        <v>44866</v>
      </c>
      <c r="G15" s="18" vm="251">
        <f ca="1"/>
        <v>300.11</v>
      </c>
      <c r="H15" s="7">
        <f t="shared" ca="1" si="1"/>
        <v>6.9987164860239565E-2</v>
      </c>
      <c r="I15" s="89"/>
      <c r="J15" s="18" vm="249">
        <f ca="1"/>
        <v>44866</v>
      </c>
      <c r="K15" s="18" vm="252">
        <f ca="1"/>
        <v>33.450000000000003</v>
      </c>
      <c r="L15" s="7">
        <f t="shared" ca="1" si="2"/>
        <v>-1.7621145374449174E-2</v>
      </c>
      <c r="M15" s="89"/>
      <c r="N15" s="18" vm="249">
        <f ca="1"/>
        <v>44866</v>
      </c>
      <c r="O15" s="18" vm="253">
        <f ca="1"/>
        <v>214.04</v>
      </c>
      <c r="P15" s="7">
        <f t="shared" ca="1" si="3"/>
        <v>7.1754043362876094E-2</v>
      </c>
      <c r="Q15" s="89"/>
      <c r="R15" s="18" vm="249">
        <f ca="1"/>
        <v>44866</v>
      </c>
      <c r="S15" s="18" vm="254">
        <f ca="1"/>
        <v>32.28</v>
      </c>
      <c r="T15" s="7">
        <f t="shared" ca="1" si="4"/>
        <v>-1.4952700640830086E-2</v>
      </c>
      <c r="V15" s="18" vm="249">
        <f ca="1"/>
        <v>44866</v>
      </c>
      <c r="W15" s="18" vm="255">
        <f ca="1"/>
        <v>3.8</v>
      </c>
      <c r="X15" s="7">
        <f t="shared" ca="1" si="5"/>
        <v>5.5555555555555483E-2</v>
      </c>
      <c r="Y15" s="89"/>
      <c r="Z15" s="18" vm="249">
        <f ca="1"/>
        <v>44866</v>
      </c>
      <c r="AA15" s="18" vm="256">
        <f ca="1"/>
        <v>19.12</v>
      </c>
      <c r="AB15" s="7">
        <f t="shared" ca="1" si="6"/>
        <v>0.12470588235294124</v>
      </c>
      <c r="AC15" s="89"/>
      <c r="AD15" s="18" vm="249">
        <f ca="1"/>
        <v>44866</v>
      </c>
      <c r="AE15" s="18" vm="97">
        <f ca="1"/>
        <v>8</v>
      </c>
      <c r="AF15" s="7">
        <f t="shared" ca="1" si="7"/>
        <v>3.0927835051546421E-2</v>
      </c>
      <c r="AG15" s="89"/>
      <c r="AH15" s="18" vm="249">
        <f ca="1"/>
        <v>44866</v>
      </c>
      <c r="AI15" s="18" vm="257">
        <f ca="1"/>
        <v>2.23</v>
      </c>
      <c r="AJ15" s="7">
        <f t="shared" ca="1" si="8"/>
        <v>7.7294685990338244E-2</v>
      </c>
      <c r="AK15" s="89"/>
      <c r="AL15" s="18" vm="249">
        <f ca="1"/>
        <v>44866</v>
      </c>
      <c r="AM15" s="18" vm="258">
        <f ca="1"/>
        <v>13.95</v>
      </c>
      <c r="AN15" s="7">
        <f t="shared" ca="1" si="9"/>
        <v>7.8052550231839241E-2</v>
      </c>
      <c r="AP15" s="18" vm="249">
        <f ca="1"/>
        <v>44866</v>
      </c>
      <c r="AQ15" s="18" vm="259">
        <f ca="1"/>
        <v>3.98</v>
      </c>
      <c r="AR15" s="7">
        <f t="shared" ca="1" si="10"/>
        <v>1.5306122448979605E-2</v>
      </c>
      <c r="AS15" s="89"/>
      <c r="AT15" s="18" vm="249">
        <f ca="1"/>
        <v>44866</v>
      </c>
      <c r="AU15" s="18" vm="260">
        <f ca="1"/>
        <v>123.31</v>
      </c>
      <c r="AV15" s="7">
        <f t="shared" ca="1" si="11"/>
        <v>1.4145900156262841E-2</v>
      </c>
      <c r="AW15" s="89"/>
      <c r="AX15" s="18" vm="249">
        <f ca="1"/>
        <v>44866</v>
      </c>
      <c r="AY15" s="18" vm="261">
        <f ca="1"/>
        <v>3.5629</v>
      </c>
      <c r="AZ15" s="7">
        <f t="shared" ca="1" si="12"/>
        <v>-2.0167502310859905E-3</v>
      </c>
      <c r="BA15" s="89"/>
      <c r="BB15" s="18" vm="249">
        <f ca="1"/>
        <v>44866</v>
      </c>
      <c r="BC15" s="18" vm="262">
        <f ca="1"/>
        <v>1.43</v>
      </c>
      <c r="BD15" s="7">
        <f t="shared" ca="1" si="13"/>
        <v>8.3333333333333232E-2</v>
      </c>
      <c r="BE15" s="89"/>
      <c r="BF15" s="18" vm="249">
        <f ca="1"/>
        <v>44866</v>
      </c>
      <c r="BG15" s="18" vm="263">
        <f ca="1"/>
        <v>0.3039</v>
      </c>
      <c r="BH15" s="7">
        <f t="shared" ca="1" si="14"/>
        <v>-4.2231326820044192E-2</v>
      </c>
      <c r="BJ15" s="18" vm="249">
        <f ca="1"/>
        <v>44866</v>
      </c>
      <c r="BK15" s="18" vm="264">
        <f ca="1"/>
        <v>107.86</v>
      </c>
      <c r="BL15" s="7">
        <f t="shared" ca="1" si="15"/>
        <v>3.0378295758502028E-2</v>
      </c>
      <c r="BM15" s="89"/>
      <c r="BN15" s="18" vm="249">
        <f ca="1"/>
        <v>44866</v>
      </c>
      <c r="BO15" s="18" vm="265">
        <f ca="1"/>
        <v>31.54</v>
      </c>
      <c r="BP15" s="7">
        <f t="shared" ca="1" si="16"/>
        <v>-2.7143738433066087E-2</v>
      </c>
      <c r="BQ15" s="89"/>
      <c r="BR15" s="18" vm="249">
        <f ca="1"/>
        <v>44866</v>
      </c>
      <c r="BS15" s="18" vm="266">
        <f ca="1"/>
        <v>24.74</v>
      </c>
      <c r="BT15" s="7">
        <f t="shared" ca="1" si="17"/>
        <v>-3.2081377151799699E-2</v>
      </c>
      <c r="BU15" s="89"/>
      <c r="BV15" s="18" vm="249">
        <f ca="1"/>
        <v>44866</v>
      </c>
      <c r="BW15" s="18" vm="267">
        <f ca="1"/>
        <v>23.77</v>
      </c>
      <c r="BX15" s="7">
        <f t="shared" ca="1" si="18"/>
        <v>-1.4102032351721272E-2</v>
      </c>
      <c r="BY15" s="89"/>
      <c r="BZ15" s="18" vm="249">
        <f ca="1"/>
        <v>44866</v>
      </c>
      <c r="CA15" s="18" vm="268">
        <f ca="1"/>
        <v>178.71</v>
      </c>
      <c r="CB15" s="7">
        <f t="shared" ca="1" si="19"/>
        <v>5.4336283185840752E-2</v>
      </c>
      <c r="CD15" s="18" vm="249">
        <f ca="1"/>
        <v>44866</v>
      </c>
      <c r="CE15" s="18" vm="269">
        <f ca="1"/>
        <v>28.59</v>
      </c>
      <c r="CF15" s="7">
        <f t="shared" ca="1" si="20"/>
        <v>4.9944913698127043E-2</v>
      </c>
      <c r="CG15" s="89"/>
      <c r="CH15" s="18" vm="249">
        <f ca="1"/>
        <v>44866</v>
      </c>
      <c r="CI15" s="18" vm="270">
        <f ca="1"/>
        <v>7.4</v>
      </c>
      <c r="CJ15" s="7">
        <f t="shared" ca="1" si="21"/>
        <v>-3.8961038961038939E-2</v>
      </c>
      <c r="CL15" s="18" vm="249">
        <f ca="1"/>
        <v>44866</v>
      </c>
      <c r="CM15" s="18" vm="271">
        <f ca="1"/>
        <v>1.78</v>
      </c>
      <c r="CN15" s="7">
        <f t="shared" ca="1" si="22"/>
        <v>0.11949685534591191</v>
      </c>
      <c r="CP15" s="18" vm="249">
        <f ca="1"/>
        <v>44866</v>
      </c>
      <c r="CQ15" s="18" vm="272">
        <f ca="1"/>
        <v>7.86</v>
      </c>
      <c r="CR15" s="7">
        <f t="shared" ca="1" si="23"/>
        <v>0.4111310592459605</v>
      </c>
      <c r="CT15" s="18" vm="249">
        <f ca="1"/>
        <v>44866</v>
      </c>
      <c r="CU15" s="18" vm="273">
        <f ca="1"/>
        <v>37.29</v>
      </c>
      <c r="CV15" s="7">
        <f t="shared" ca="1" si="24"/>
        <v>3.6409116175653206E-2</v>
      </c>
    </row>
    <row r="16" spans="2:100" x14ac:dyDescent="0.45">
      <c r="B16" s="18" vm="274">
        <f ca="1"/>
        <v>44896</v>
      </c>
      <c r="C16" s="18" vm="275">
        <f ca="1"/>
        <v>55.26</v>
      </c>
      <c r="D16" s="7">
        <f t="shared" ca="1" si="0"/>
        <v>-7.0323014804845221E-2</v>
      </c>
      <c r="E16" s="88"/>
      <c r="F16" s="18" vm="274">
        <f ca="1"/>
        <v>44896</v>
      </c>
      <c r="G16" s="18" vm="276">
        <f ca="1"/>
        <v>287.76</v>
      </c>
      <c r="H16" s="7">
        <f t="shared" ca="1" si="1"/>
        <v>-4.1151577754823303E-2</v>
      </c>
      <c r="I16" s="89"/>
      <c r="J16" s="18" vm="274">
        <f ca="1"/>
        <v>44896</v>
      </c>
      <c r="K16" s="18" vm="277">
        <f ca="1"/>
        <v>30.96</v>
      </c>
      <c r="L16" s="7">
        <f t="shared" ca="1" si="2"/>
        <v>-7.4439461883408123E-2</v>
      </c>
      <c r="M16" s="89"/>
      <c r="N16" s="18" vm="274">
        <f ca="1"/>
        <v>44896</v>
      </c>
      <c r="O16" s="18" vm="278">
        <f ca="1"/>
        <v>204.12</v>
      </c>
      <c r="P16" s="7">
        <f t="shared" ca="1" si="3"/>
        <v>-4.6346477293963691E-2</v>
      </c>
      <c r="Q16" s="89"/>
      <c r="R16" s="18" vm="274">
        <f ca="1"/>
        <v>44896</v>
      </c>
      <c r="S16" s="18" vm="279">
        <f ca="1"/>
        <v>29.97</v>
      </c>
      <c r="T16" s="7">
        <f t="shared" ca="1" si="4"/>
        <v>-7.1561338289962889E-2</v>
      </c>
      <c r="V16" s="18" vm="274">
        <f ca="1"/>
        <v>44896</v>
      </c>
      <c r="W16" s="18" vm="280">
        <f ca="1"/>
        <v>3.63</v>
      </c>
      <c r="X16" s="7">
        <f t="shared" ca="1" si="5"/>
        <v>-4.4736842105263144E-2</v>
      </c>
      <c r="Y16" s="89"/>
      <c r="Z16" s="18" vm="274">
        <f ca="1"/>
        <v>44896</v>
      </c>
      <c r="AA16" s="18" vm="281">
        <f ca="1"/>
        <v>17.36</v>
      </c>
      <c r="AB16" s="7">
        <f t="shared" ca="1" si="6"/>
        <v>-9.2050209205020994E-2</v>
      </c>
      <c r="AC16" s="89"/>
      <c r="AD16" s="18" vm="274">
        <f ca="1"/>
        <v>44896</v>
      </c>
      <c r="AE16" s="18" vm="282">
        <f ca="1"/>
        <v>7.75</v>
      </c>
      <c r="AF16" s="7">
        <f t="shared" ca="1" si="7"/>
        <v>-3.125E-2</v>
      </c>
      <c r="AG16" s="89"/>
      <c r="AH16" s="18" vm="274">
        <f ca="1"/>
        <v>44896</v>
      </c>
      <c r="AI16" s="18" vm="283">
        <f ca="1"/>
        <v>2.13</v>
      </c>
      <c r="AJ16" s="7">
        <f t="shared" ca="1" si="8"/>
        <v>-4.4843049327354299E-2</v>
      </c>
      <c r="AK16" s="89"/>
      <c r="AL16" s="18" vm="274">
        <f ca="1"/>
        <v>44896</v>
      </c>
      <c r="AM16" s="18" vm="284">
        <f ca="1"/>
        <v>11.98</v>
      </c>
      <c r="AN16" s="7">
        <f t="shared" ca="1" si="9"/>
        <v>-0.14121863799283146</v>
      </c>
      <c r="AP16" s="18" vm="274">
        <f ca="1"/>
        <v>44896</v>
      </c>
      <c r="AQ16" s="18" vm="285">
        <f ca="1"/>
        <v>3.99</v>
      </c>
      <c r="AR16" s="7">
        <f t="shared" ca="1" si="10"/>
        <v>2.5125628140704099E-3</v>
      </c>
      <c r="AS16" s="89"/>
      <c r="AT16" s="18" vm="274">
        <f ca="1"/>
        <v>44896</v>
      </c>
      <c r="AU16" s="18" vm="286">
        <f ca="1"/>
        <v>110.8</v>
      </c>
      <c r="AV16" s="7">
        <f t="shared" ca="1" si="11"/>
        <v>-0.10145162598329417</v>
      </c>
      <c r="AW16" s="89"/>
      <c r="AX16" s="18" vm="274">
        <f ca="1"/>
        <v>44896</v>
      </c>
      <c r="AY16" s="18" vm="261">
        <f ca="1"/>
        <v>3.5629</v>
      </c>
      <c r="AZ16" s="7">
        <f t="shared" ca="1" si="12"/>
        <v>0</v>
      </c>
      <c r="BA16" s="89"/>
      <c r="BB16" s="18" vm="274">
        <f ca="1"/>
        <v>44896</v>
      </c>
      <c r="BC16" s="18" vm="287">
        <f ca="1"/>
        <v>1.33</v>
      </c>
      <c r="BD16" s="7">
        <f t="shared" ca="1" si="13"/>
        <v>-6.9930069930069838E-2</v>
      </c>
      <c r="BE16" s="89"/>
      <c r="BF16" s="18" vm="274">
        <f ca="1"/>
        <v>44896</v>
      </c>
      <c r="BG16" s="18" vm="288">
        <f ca="1"/>
        <v>0.2994</v>
      </c>
      <c r="BH16" s="7">
        <f t="shared" ca="1" si="14"/>
        <v>-1.4807502467917091E-2</v>
      </c>
      <c r="BJ16" s="18" vm="274">
        <f ca="1"/>
        <v>44896</v>
      </c>
      <c r="BK16" s="18" vm="289">
        <f ca="1"/>
        <v>102.6</v>
      </c>
      <c r="BL16" s="7">
        <f t="shared" ca="1" si="15"/>
        <v>-4.8766920081587291E-2</v>
      </c>
      <c r="BM16" s="89"/>
      <c r="BN16" s="18" vm="274">
        <f ca="1"/>
        <v>44896</v>
      </c>
      <c r="BO16" s="18" vm="290">
        <f ca="1"/>
        <v>30.06</v>
      </c>
      <c r="BP16" s="7">
        <f t="shared" ca="1" si="16"/>
        <v>-4.6924540266328488E-2</v>
      </c>
      <c r="BQ16" s="89"/>
      <c r="BR16" s="18" vm="274">
        <f ca="1"/>
        <v>44896</v>
      </c>
      <c r="BS16" s="18" vm="291">
        <f ca="1"/>
        <v>23.66</v>
      </c>
      <c r="BT16" s="7">
        <f t="shared" ca="1" si="17"/>
        <v>-4.3654001616814805E-2</v>
      </c>
      <c r="BU16" s="89"/>
      <c r="BV16" s="18" vm="274">
        <f ca="1"/>
        <v>44896</v>
      </c>
      <c r="BW16" s="18" vm="292">
        <f ca="1"/>
        <v>23.35</v>
      </c>
      <c r="BX16" s="7">
        <f t="shared" ca="1" si="18"/>
        <v>-1.7669331089608675E-2</v>
      </c>
      <c r="BY16" s="89"/>
      <c r="BZ16" s="18" vm="274">
        <f ca="1"/>
        <v>44896</v>
      </c>
      <c r="CA16" s="18" vm="293">
        <f ca="1"/>
        <v>166.96</v>
      </c>
      <c r="CB16" s="7">
        <f t="shared" ca="1" si="19"/>
        <v>-6.5748978792457044E-2</v>
      </c>
      <c r="CD16" s="18" vm="274">
        <f ca="1"/>
        <v>44896</v>
      </c>
      <c r="CE16" s="18" vm="294">
        <f ca="1"/>
        <v>28.28</v>
      </c>
      <c r="CF16" s="7">
        <f t="shared" ca="1" si="20"/>
        <v>-1.084295208114721E-2</v>
      </c>
      <c r="CG16" s="89"/>
      <c r="CH16" s="18" vm="274">
        <f ca="1"/>
        <v>44896</v>
      </c>
      <c r="CI16" s="18" vm="23">
        <f ca="1"/>
        <v>7.14</v>
      </c>
      <c r="CJ16" s="7">
        <f t="shared" ca="1" si="21"/>
        <v>-3.5135135135135227E-2</v>
      </c>
      <c r="CL16" s="18" vm="274">
        <f ca="1"/>
        <v>44896</v>
      </c>
      <c r="CM16" s="18" vm="295">
        <f ca="1"/>
        <v>1.595</v>
      </c>
      <c r="CN16" s="7">
        <f t="shared" ca="1" si="22"/>
        <v>-0.10393258426966295</v>
      </c>
      <c r="CP16" s="18" vm="274">
        <f ca="1"/>
        <v>44896</v>
      </c>
      <c r="CQ16" s="18" vm="209">
        <f ca="1"/>
        <v>7.72</v>
      </c>
      <c r="CR16" s="7">
        <f t="shared" ca="1" si="23"/>
        <v>-1.781170483460567E-2</v>
      </c>
      <c r="CT16" s="18" vm="274">
        <f ca="1"/>
        <v>44896</v>
      </c>
      <c r="CU16" s="18" vm="296">
        <f ca="1"/>
        <v>35.44</v>
      </c>
      <c r="CV16" s="7">
        <f t="shared" ca="1" si="24"/>
        <v>-4.9611155805846109E-2</v>
      </c>
    </row>
    <row r="17" spans="2:100" x14ac:dyDescent="0.45">
      <c r="B17" s="18" vm="297">
        <f ca="1"/>
        <v>44927</v>
      </c>
      <c r="C17" s="18" vm="298">
        <f ca="1"/>
        <v>66.849999999999994</v>
      </c>
      <c r="D17" s="7">
        <f t="shared" ca="1" si="0"/>
        <v>0.20973579442634813</v>
      </c>
      <c r="E17" s="88"/>
      <c r="F17" s="18" vm="297">
        <f ca="1"/>
        <v>44927</v>
      </c>
      <c r="G17" s="18" vm="299">
        <f ca="1"/>
        <v>298.08</v>
      </c>
      <c r="H17" s="7">
        <f t="shared" ca="1" si="1"/>
        <v>3.586321934945786E-2</v>
      </c>
      <c r="I17" s="89"/>
      <c r="J17" s="18" vm="297">
        <f ca="1"/>
        <v>44927</v>
      </c>
      <c r="K17" s="18" vm="76">
        <f ca="1"/>
        <v>32.1</v>
      </c>
      <c r="L17" s="7">
        <f t="shared" ca="1" si="2"/>
        <v>3.6821705426356606E-2</v>
      </c>
      <c r="M17" s="89"/>
      <c r="N17" s="18" vm="297">
        <f ca="1"/>
        <v>44927</v>
      </c>
      <c r="O17" s="18" vm="300">
        <f ca="1"/>
        <v>212.45</v>
      </c>
      <c r="P17" s="7">
        <f t="shared" ca="1" si="3"/>
        <v>4.0809327846364804E-2</v>
      </c>
      <c r="Q17" s="89"/>
      <c r="R17" s="18" vm="297">
        <f ca="1"/>
        <v>44927</v>
      </c>
      <c r="S17" s="18" vm="301">
        <f ca="1"/>
        <v>31.58</v>
      </c>
      <c r="T17" s="7">
        <f t="shared" ca="1" si="4"/>
        <v>5.372038705372037E-2</v>
      </c>
      <c r="V17" s="18" vm="297">
        <f ca="1"/>
        <v>44927</v>
      </c>
      <c r="W17" s="18" vm="302">
        <f ca="1"/>
        <v>3.93</v>
      </c>
      <c r="X17" s="7">
        <f t="shared" ca="1" si="5"/>
        <v>8.2644628099173625E-2</v>
      </c>
      <c r="Y17" s="89"/>
      <c r="Z17" s="18" vm="297">
        <f ca="1"/>
        <v>44927</v>
      </c>
      <c r="AA17" s="18" vm="303">
        <f ca="1"/>
        <v>19.97</v>
      </c>
      <c r="AB17" s="7">
        <f t="shared" ca="1" si="6"/>
        <v>0.15034562211981564</v>
      </c>
      <c r="AC17" s="89"/>
      <c r="AD17" s="18" vm="297">
        <f ca="1"/>
        <v>44927</v>
      </c>
      <c r="AE17" s="18" vm="304">
        <f ca="1"/>
        <v>8.15</v>
      </c>
      <c r="AF17" s="7">
        <f t="shared" ca="1" si="7"/>
        <v>5.16129032258065E-2</v>
      </c>
      <c r="AG17" s="89"/>
      <c r="AH17" s="18" vm="297">
        <f ca="1"/>
        <v>44927</v>
      </c>
      <c r="AI17" s="18" vm="305">
        <f ca="1"/>
        <v>2.27</v>
      </c>
      <c r="AJ17" s="7">
        <f t="shared" ca="1" si="8"/>
        <v>6.5727699530516492E-2</v>
      </c>
      <c r="AK17" s="89"/>
      <c r="AL17" s="18" vm="297">
        <f ca="1"/>
        <v>44927</v>
      </c>
      <c r="AM17" s="18" vm="306">
        <f ca="1"/>
        <v>13.77</v>
      </c>
      <c r="AN17" s="7">
        <f t="shared" ca="1" si="9"/>
        <v>0.14941569282136888</v>
      </c>
      <c r="AP17" s="18" vm="297">
        <f ca="1"/>
        <v>44927</v>
      </c>
      <c r="AQ17" s="18" vm="307">
        <f ca="1"/>
        <v>4.08</v>
      </c>
      <c r="AR17" s="7">
        <f t="shared" ca="1" si="10"/>
        <v>2.2556390977443573E-2</v>
      </c>
      <c r="AS17" s="89"/>
      <c r="AT17" s="18" vm="297">
        <f ca="1"/>
        <v>44927</v>
      </c>
      <c r="AU17" s="18" vm="308">
        <f ca="1"/>
        <v>125.62</v>
      </c>
      <c r="AV17" s="7">
        <f t="shared" ca="1" si="11"/>
        <v>0.13375451263537913</v>
      </c>
      <c r="AW17" s="89"/>
      <c r="AX17" s="18" vm="297">
        <f ca="1"/>
        <v>44927</v>
      </c>
      <c r="AY17" s="18" vm="309">
        <f ca="1"/>
        <v>3.5118999999999998</v>
      </c>
      <c r="AZ17" s="7">
        <f t="shared" ca="1" si="12"/>
        <v>-1.4314182267254246E-2</v>
      </c>
      <c r="BA17" s="89"/>
      <c r="BB17" s="18" vm="297">
        <f ca="1"/>
        <v>44927</v>
      </c>
      <c r="BC17" s="18" vm="310">
        <f ca="1"/>
        <v>1.37</v>
      </c>
      <c r="BD17" s="7">
        <f t="shared" ca="1" si="13"/>
        <v>3.0075187969924838E-2</v>
      </c>
      <c r="BE17" s="89"/>
      <c r="BF17" s="18" vm="297">
        <f ca="1"/>
        <v>44927</v>
      </c>
      <c r="BG17" s="18" vm="311">
        <f ca="1"/>
        <v>0.29049999999999998</v>
      </c>
      <c r="BH17" s="7">
        <f t="shared" ca="1" si="14"/>
        <v>-2.9726118904475681E-2</v>
      </c>
      <c r="BJ17" s="18" vm="297">
        <f ca="1"/>
        <v>44927</v>
      </c>
      <c r="BK17" s="18" vm="312">
        <f ca="1"/>
        <v>110.06</v>
      </c>
      <c r="BL17" s="7">
        <f t="shared" ca="1" si="15"/>
        <v>7.2709551656920154E-2</v>
      </c>
      <c r="BM17" s="89"/>
      <c r="BN17" s="18" vm="297">
        <f ca="1"/>
        <v>44927</v>
      </c>
      <c r="BO17" s="18" vm="313">
        <f ca="1"/>
        <v>31.79</v>
      </c>
      <c r="BP17" s="7">
        <f t="shared" ca="1" si="16"/>
        <v>5.7551563539587507E-2</v>
      </c>
      <c r="BQ17" s="89"/>
      <c r="BR17" s="18" vm="297">
        <f ca="1"/>
        <v>44927</v>
      </c>
      <c r="BS17" s="18" vm="314">
        <f ca="1"/>
        <v>25.09</v>
      </c>
      <c r="BT17" s="7">
        <f t="shared" ca="1" si="17"/>
        <v>6.0439560439560426E-2</v>
      </c>
      <c r="BU17" s="89"/>
      <c r="BV17" s="18" vm="297">
        <f ca="1"/>
        <v>44927</v>
      </c>
      <c r="BW17" s="18" vm="315">
        <f ca="1"/>
        <v>23.72</v>
      </c>
      <c r="BX17" s="7">
        <f t="shared" ca="1" si="18"/>
        <v>1.5845824411134794E-2</v>
      </c>
      <c r="BY17" s="89"/>
      <c r="BZ17" s="18" vm="297">
        <f ca="1"/>
        <v>44927</v>
      </c>
      <c r="CA17" s="18" vm="316">
        <f ca="1"/>
        <v>187.34</v>
      </c>
      <c r="CB17" s="7">
        <f t="shared" ca="1" si="19"/>
        <v>0.12206516530905603</v>
      </c>
      <c r="CD17" s="18" vm="297">
        <f ca="1"/>
        <v>44927</v>
      </c>
      <c r="CE17" s="18" vm="317">
        <f ca="1"/>
        <v>30.49</v>
      </c>
      <c r="CF17" s="7">
        <f t="shared" ca="1" si="20"/>
        <v>7.8147100424328042E-2</v>
      </c>
      <c r="CG17" s="89"/>
      <c r="CH17" s="18" vm="297">
        <f ca="1"/>
        <v>44927</v>
      </c>
      <c r="CI17" s="18" vm="318">
        <f ca="1"/>
        <v>7.11</v>
      </c>
      <c r="CJ17" s="7">
        <f t="shared" ca="1" si="21"/>
        <v>-4.201680672268818E-3</v>
      </c>
      <c r="CL17" s="18" vm="297">
        <f ca="1"/>
        <v>44927</v>
      </c>
      <c r="CM17" s="18" vm="319">
        <f ca="1"/>
        <v>1.51</v>
      </c>
      <c r="CN17" s="7">
        <f t="shared" ca="1" si="22"/>
        <v>-5.329153605015672E-2</v>
      </c>
      <c r="CP17" s="18" vm="297">
        <f ca="1"/>
        <v>44927</v>
      </c>
      <c r="CQ17" s="18" vm="320">
        <f ca="1"/>
        <v>7.47</v>
      </c>
      <c r="CR17" s="7">
        <f t="shared" ca="1" si="23"/>
        <v>-3.2383419689119175E-2</v>
      </c>
      <c r="CT17" s="18" vm="297">
        <f ca="1"/>
        <v>44927</v>
      </c>
      <c r="CU17" s="18" vm="321">
        <f ca="1"/>
        <v>36.26</v>
      </c>
      <c r="CV17" s="7">
        <f t="shared" ca="1" si="24"/>
        <v>2.3137697516930032E-2</v>
      </c>
    </row>
    <row r="18" spans="2:100" x14ac:dyDescent="0.45">
      <c r="B18" s="18" vm="322">
        <f ca="1"/>
        <v>44958</v>
      </c>
      <c r="C18" s="18" vm="323">
        <f ca="1"/>
        <v>61.01</v>
      </c>
      <c r="D18" s="7">
        <f t="shared" ca="1" si="0"/>
        <v>-8.7359760658189928E-2</v>
      </c>
      <c r="E18" s="88"/>
      <c r="F18" s="18" vm="322">
        <f ca="1"/>
        <v>44958</v>
      </c>
      <c r="G18" s="18" vm="324">
        <f ca="1"/>
        <v>296.3</v>
      </c>
      <c r="H18" s="7">
        <f t="shared" ca="1" si="1"/>
        <v>-5.9715512614062424E-3</v>
      </c>
      <c r="I18" s="89"/>
      <c r="J18" s="18" vm="322">
        <f ca="1"/>
        <v>44958</v>
      </c>
      <c r="K18" s="18" vm="325">
        <f ca="1"/>
        <v>31.43</v>
      </c>
      <c r="L18" s="7">
        <f t="shared" ca="1" si="2"/>
        <v>-2.0872274143302234E-2</v>
      </c>
      <c r="M18" s="89"/>
      <c r="N18" s="18" vm="322">
        <f ca="1"/>
        <v>44958</v>
      </c>
      <c r="O18" s="18" vm="326">
        <f ca="1"/>
        <v>222.22</v>
      </c>
      <c r="P18" s="7">
        <f t="shared" ca="1" si="3"/>
        <v>4.598729112732413E-2</v>
      </c>
      <c r="Q18" s="89"/>
      <c r="R18" s="18" vm="322">
        <f ca="1"/>
        <v>44958</v>
      </c>
      <c r="S18" s="18" vm="327">
        <f ca="1"/>
        <v>32.21</v>
      </c>
      <c r="T18" s="7">
        <f t="shared" ca="1" si="4"/>
        <v>1.9949335022166011E-2</v>
      </c>
      <c r="V18" s="18" vm="322">
        <f ca="1"/>
        <v>44958</v>
      </c>
      <c r="W18" s="18" vm="328">
        <f ca="1"/>
        <v>3.84</v>
      </c>
      <c r="X18" s="7">
        <f t="shared" ca="1" si="5"/>
        <v>-2.2900763358778702E-2</v>
      </c>
      <c r="Y18" s="89"/>
      <c r="Z18" s="18" vm="322">
        <f ca="1"/>
        <v>44958</v>
      </c>
      <c r="AA18" s="18" vm="329">
        <f ca="1"/>
        <v>19.86</v>
      </c>
      <c r="AB18" s="7">
        <f t="shared" ca="1" si="6"/>
        <v>-5.5082623935903572E-3</v>
      </c>
      <c r="AC18" s="89"/>
      <c r="AD18" s="18" vm="322">
        <f ca="1"/>
        <v>44958</v>
      </c>
      <c r="AE18" s="18" vm="330">
        <f ca="1"/>
        <v>8.43</v>
      </c>
      <c r="AF18" s="7">
        <f t="shared" ca="1" si="7"/>
        <v>3.4355828220858815E-2</v>
      </c>
      <c r="AG18" s="89"/>
      <c r="AH18" s="18" vm="322">
        <f ca="1"/>
        <v>44958</v>
      </c>
      <c r="AI18" s="18" vm="305">
        <f ca="1"/>
        <v>2.27</v>
      </c>
      <c r="AJ18" s="7">
        <f t="shared" ca="1" si="8"/>
        <v>0</v>
      </c>
      <c r="AK18" s="89"/>
      <c r="AL18" s="18" vm="322">
        <f ca="1"/>
        <v>44958</v>
      </c>
      <c r="AM18" s="18" vm="331">
        <f ca="1"/>
        <v>13.31</v>
      </c>
      <c r="AN18" s="7">
        <f t="shared" ca="1" si="9"/>
        <v>-3.3405954974582361E-2</v>
      </c>
      <c r="AP18" s="18" vm="322">
        <f ca="1"/>
        <v>44958</v>
      </c>
      <c r="AQ18" s="18" vm="33">
        <f ca="1"/>
        <v>4.16</v>
      </c>
      <c r="AR18" s="7">
        <f t="shared" ca="1" si="10"/>
        <v>1.9607843137254919E-2</v>
      </c>
      <c r="AS18" s="89"/>
      <c r="AT18" s="18" vm="322">
        <f ca="1"/>
        <v>44958</v>
      </c>
      <c r="AU18" s="18" vm="332">
        <f ca="1"/>
        <v>122.87</v>
      </c>
      <c r="AV18" s="7">
        <f t="shared" ca="1" si="11"/>
        <v>-2.1891418563922942E-2</v>
      </c>
      <c r="AW18" s="89"/>
      <c r="AX18" s="18" vm="322">
        <f ca="1"/>
        <v>44958</v>
      </c>
      <c r="AY18" s="18" vm="333">
        <f ca="1"/>
        <v>3.694</v>
      </c>
      <c r="AZ18" s="7">
        <f t="shared" ca="1" si="12"/>
        <v>5.1852273697998282E-2</v>
      </c>
      <c r="BA18" s="89"/>
      <c r="BB18" s="18" vm="322">
        <f ca="1"/>
        <v>44958</v>
      </c>
      <c r="BC18" s="18" vm="334">
        <f ca="1"/>
        <v>1.27</v>
      </c>
      <c r="BD18" s="7">
        <f t="shared" ca="1" si="13"/>
        <v>-7.2992700729927071E-2</v>
      </c>
      <c r="BE18" s="89"/>
      <c r="BF18" s="18" vm="322">
        <f ca="1"/>
        <v>44958</v>
      </c>
      <c r="BG18" s="18" vm="335">
        <f ca="1"/>
        <v>0.2346</v>
      </c>
      <c r="BH18" s="7">
        <f t="shared" ca="1" si="14"/>
        <v>-0.19242685025817549</v>
      </c>
      <c r="BJ18" s="18" vm="322">
        <f ca="1"/>
        <v>44958</v>
      </c>
      <c r="BK18" s="18" vm="336">
        <f ca="1"/>
        <v>100.69</v>
      </c>
      <c r="BL18" s="7">
        <f t="shared" ca="1" si="15"/>
        <v>-8.5135380701435615E-2</v>
      </c>
      <c r="BM18" s="89"/>
      <c r="BN18" s="18" vm="322">
        <f ca="1"/>
        <v>44958</v>
      </c>
      <c r="BO18" s="18" vm="337">
        <f ca="1"/>
        <v>30</v>
      </c>
      <c r="BP18" s="7">
        <f t="shared" ca="1" si="16"/>
        <v>-5.6307014784523407E-2</v>
      </c>
      <c r="BQ18" s="89"/>
      <c r="BR18" s="18" vm="322">
        <f ca="1"/>
        <v>44958</v>
      </c>
      <c r="BS18" s="18" vm="338">
        <f ca="1"/>
        <v>24.65</v>
      </c>
      <c r="BT18" s="7">
        <f t="shared" ca="1" si="17"/>
        <v>-1.7536867277799972E-2</v>
      </c>
      <c r="BU18" s="89"/>
      <c r="BV18" s="18" vm="322">
        <f ca="1"/>
        <v>44958</v>
      </c>
      <c r="BW18" s="18" vm="339">
        <f ca="1"/>
        <v>22.53</v>
      </c>
      <c r="BX18" s="7">
        <f t="shared" ca="1" si="18"/>
        <v>-5.0168634064080848E-2</v>
      </c>
      <c r="BY18" s="89"/>
      <c r="BZ18" s="18" vm="322">
        <f ca="1"/>
        <v>44958</v>
      </c>
      <c r="CA18" s="18" vm="340">
        <f ca="1"/>
        <v>189.52</v>
      </c>
      <c r="CB18" s="7">
        <f t="shared" ca="1" si="19"/>
        <v>1.163659656239995E-2</v>
      </c>
      <c r="CD18" s="18" vm="322">
        <f ca="1"/>
        <v>44958</v>
      </c>
      <c r="CE18" s="18" vm="341">
        <f ca="1"/>
        <v>32.96</v>
      </c>
      <c r="CF18" s="7">
        <f t="shared" ca="1" si="20"/>
        <v>8.101016726795679E-2</v>
      </c>
      <c r="CG18" s="89"/>
      <c r="CH18" s="18" vm="322">
        <f ca="1"/>
        <v>44958</v>
      </c>
      <c r="CI18" s="18" vm="342">
        <f ca="1"/>
        <v>7</v>
      </c>
      <c r="CJ18" s="7">
        <f t="shared" ca="1" si="21"/>
        <v>-1.5471167369901591E-2</v>
      </c>
      <c r="CL18" s="18" vm="322">
        <f ca="1"/>
        <v>44958</v>
      </c>
      <c r="CM18" s="18" vm="343">
        <f ca="1"/>
        <v>1.415</v>
      </c>
      <c r="CN18" s="7">
        <f t="shared" ca="1" si="22"/>
        <v>-6.29139072847682E-2</v>
      </c>
      <c r="CP18" s="18" vm="322">
        <f ca="1"/>
        <v>44958</v>
      </c>
      <c r="CQ18" s="18" vm="344">
        <f ca="1"/>
        <v>8.01</v>
      </c>
      <c r="CR18" s="7">
        <f t="shared" ca="1" si="23"/>
        <v>7.2289156626506035E-2</v>
      </c>
      <c r="CT18" s="18" vm="322">
        <f ca="1"/>
        <v>44958</v>
      </c>
      <c r="CU18" s="18" vm="345">
        <f ca="1"/>
        <v>35.909999999999997</v>
      </c>
      <c r="CV18" s="7">
        <f t="shared" ca="1" si="24"/>
        <v>-9.6525096525096922E-3</v>
      </c>
    </row>
    <row r="19" spans="2:100" x14ac:dyDescent="0.45">
      <c r="B19" s="18" vm="346">
        <f ca="1"/>
        <v>44986</v>
      </c>
      <c r="C19" s="18" vm="347">
        <f ca="1"/>
        <v>63.87</v>
      </c>
      <c r="D19" s="7">
        <f t="shared" ca="1" si="0"/>
        <v>4.6877561055564655E-2</v>
      </c>
      <c r="E19" s="88"/>
      <c r="F19" s="18" vm="346">
        <f ca="1"/>
        <v>44986</v>
      </c>
      <c r="G19" s="18" vm="348">
        <f ca="1"/>
        <v>288.3</v>
      </c>
      <c r="H19" s="7">
        <f t="shared" ca="1" si="1"/>
        <v>-2.6999662504218695E-2</v>
      </c>
      <c r="I19" s="89"/>
      <c r="J19" s="18" vm="346">
        <f ca="1"/>
        <v>44986</v>
      </c>
      <c r="K19" s="18" vm="349">
        <f ca="1"/>
        <v>32.39</v>
      </c>
      <c r="L19" s="7">
        <f t="shared" ca="1" si="2"/>
        <v>3.0544066178810083E-2</v>
      </c>
      <c r="M19" s="89"/>
      <c r="N19" s="18" vm="346">
        <f ca="1"/>
        <v>44986</v>
      </c>
      <c r="O19" s="18" vm="350">
        <f ca="1"/>
        <v>236.69</v>
      </c>
      <c r="P19" s="7">
        <f t="shared" ca="1" si="3"/>
        <v>6.5115651156511564E-2</v>
      </c>
      <c r="Q19" s="89"/>
      <c r="R19" s="18" vm="346">
        <f ca="1"/>
        <v>44986</v>
      </c>
      <c r="S19" s="18" vm="351">
        <f ca="1"/>
        <v>34.840000000000003</v>
      </c>
      <c r="T19" s="7">
        <f t="shared" ca="1" si="4"/>
        <v>8.1651660974852602E-2</v>
      </c>
      <c r="V19" s="18" vm="346">
        <f ca="1"/>
        <v>44986</v>
      </c>
      <c r="W19" s="18" vm="259">
        <f ca="1"/>
        <v>3.98</v>
      </c>
      <c r="X19" s="7">
        <f t="shared" ca="1" si="5"/>
        <v>3.645833333333337E-2</v>
      </c>
      <c r="Y19" s="89"/>
      <c r="Z19" s="18" vm="346">
        <f ca="1"/>
        <v>44986</v>
      </c>
      <c r="AA19" s="18" vm="352">
        <f ca="1"/>
        <v>18.79</v>
      </c>
      <c r="AB19" s="7">
        <f t="shared" ca="1" si="6"/>
        <v>-5.3877139979859032E-2</v>
      </c>
      <c r="AC19" s="89"/>
      <c r="AD19" s="18" vm="346">
        <f ca="1"/>
        <v>44986</v>
      </c>
      <c r="AE19" s="18" vm="353">
        <f ca="1"/>
        <v>7.51</v>
      </c>
      <c r="AF19" s="7">
        <f t="shared" ca="1" si="7"/>
        <v>-0.10913404507710557</v>
      </c>
      <c r="AG19" s="89"/>
      <c r="AH19" s="18" vm="346">
        <f ca="1"/>
        <v>44986</v>
      </c>
      <c r="AI19" s="18" vm="354">
        <f ca="1"/>
        <v>2.08</v>
      </c>
      <c r="AJ19" s="7">
        <f t="shared" ca="1" si="8"/>
        <v>-8.3700440528634332E-2</v>
      </c>
      <c r="AK19" s="89"/>
      <c r="AL19" s="18" vm="346">
        <f ca="1"/>
        <v>44986</v>
      </c>
      <c r="AM19" s="18" vm="355">
        <f ca="1"/>
        <v>11</v>
      </c>
      <c r="AN19" s="7">
        <f t="shared" ca="1" si="9"/>
        <v>-0.1735537190082645</v>
      </c>
      <c r="AP19" s="18" vm="346">
        <f ca="1"/>
        <v>44986</v>
      </c>
      <c r="AQ19" s="18" vm="356">
        <f ca="1"/>
        <v>4.22</v>
      </c>
      <c r="AR19" s="7">
        <f t="shared" ca="1" si="10"/>
        <v>1.4423076923076828E-2</v>
      </c>
      <c r="AS19" s="89"/>
      <c r="AT19" s="18" vm="346">
        <f ca="1"/>
        <v>44986</v>
      </c>
      <c r="AU19" s="18" vm="357">
        <f ca="1"/>
        <v>138.03</v>
      </c>
      <c r="AV19" s="7">
        <f t="shared" ca="1" si="11"/>
        <v>0.12338243672173839</v>
      </c>
      <c r="AW19" s="89"/>
      <c r="AX19" s="18" vm="346">
        <f ca="1"/>
        <v>44986</v>
      </c>
      <c r="AY19" s="18" vm="358">
        <f ca="1"/>
        <v>3.5556000000000001</v>
      </c>
      <c r="AZ19" s="7">
        <f t="shared" ca="1" si="12"/>
        <v>-3.746616134271788E-2</v>
      </c>
      <c r="BA19" s="89"/>
      <c r="BB19" s="18" vm="346">
        <f ca="1"/>
        <v>44986</v>
      </c>
      <c r="BC19" s="18" vm="189">
        <f ca="1"/>
        <v>1.49</v>
      </c>
      <c r="BD19" s="7">
        <f t="shared" ca="1" si="13"/>
        <v>0.17322834645669288</v>
      </c>
      <c r="BE19" s="89"/>
      <c r="BF19" s="18" vm="346">
        <f ca="1"/>
        <v>44986</v>
      </c>
      <c r="BG19" s="18" vm="359">
        <f ca="1"/>
        <v>0.24579999999999999</v>
      </c>
      <c r="BH19" s="7">
        <f t="shared" ca="1" si="14"/>
        <v>4.774083546462058E-2</v>
      </c>
      <c r="BJ19" s="18" vm="346">
        <f ca="1"/>
        <v>44986</v>
      </c>
      <c r="BK19" s="18" vm="360">
        <f ca="1"/>
        <v>98.32</v>
      </c>
      <c r="BL19" s="7">
        <f t="shared" ca="1" si="15"/>
        <v>-2.3537590624689686E-2</v>
      </c>
      <c r="BM19" s="89"/>
      <c r="BN19" s="18" vm="346">
        <f ca="1"/>
        <v>44986</v>
      </c>
      <c r="BO19" s="18" vm="361">
        <f ca="1"/>
        <v>27.72</v>
      </c>
      <c r="BP19" s="7">
        <f t="shared" ca="1" si="16"/>
        <v>-7.600000000000004E-2</v>
      </c>
      <c r="BQ19" s="89"/>
      <c r="BR19" s="18" vm="346">
        <f ca="1"/>
        <v>44986</v>
      </c>
      <c r="BS19" s="18" vm="362">
        <f ca="1"/>
        <v>22.93</v>
      </c>
      <c r="BT19" s="7">
        <f t="shared" ca="1" si="17"/>
        <v>-6.9776876267748436E-2</v>
      </c>
      <c r="BU19" s="89"/>
      <c r="BV19" s="18" vm="346">
        <f ca="1"/>
        <v>44986</v>
      </c>
      <c r="BW19" s="18" vm="363">
        <f ca="1"/>
        <v>21.66</v>
      </c>
      <c r="BX19" s="7">
        <f t="shared" ca="1" si="18"/>
        <v>-3.8615179760319619E-2</v>
      </c>
      <c r="BY19" s="89"/>
      <c r="BZ19" s="18" vm="346">
        <f ca="1"/>
        <v>44986</v>
      </c>
      <c r="CA19" s="18" vm="364">
        <f ca="1"/>
        <v>175.66</v>
      </c>
      <c r="CB19" s="7">
        <f t="shared" ca="1" si="19"/>
        <v>-7.3132123258759035E-2</v>
      </c>
      <c r="CD19" s="18" vm="346">
        <f ca="1"/>
        <v>44986</v>
      </c>
      <c r="CE19" s="18" vm="317">
        <f ca="1"/>
        <v>30.49</v>
      </c>
      <c r="CF19" s="7">
        <f t="shared" ca="1" si="20"/>
        <v>-7.4939320388349592E-2</v>
      </c>
      <c r="CG19" s="89"/>
      <c r="CH19" s="18" vm="346">
        <f ca="1"/>
        <v>44986</v>
      </c>
      <c r="CI19" s="18" vm="365">
        <f ca="1"/>
        <v>6.9</v>
      </c>
      <c r="CJ19" s="7">
        <f t="shared" ca="1" si="21"/>
        <v>-1.4285714285714235E-2</v>
      </c>
      <c r="CL19" s="18" vm="346">
        <f ca="1"/>
        <v>44986</v>
      </c>
      <c r="CM19" s="18" vm="343">
        <f ca="1"/>
        <v>1.415</v>
      </c>
      <c r="CN19" s="7">
        <f t="shared" ca="1" si="22"/>
        <v>0</v>
      </c>
      <c r="CP19" s="18" vm="346">
        <f ca="1"/>
        <v>44986</v>
      </c>
      <c r="CQ19" s="18" vm="366">
        <f ca="1"/>
        <v>8.2899999999999991</v>
      </c>
      <c r="CR19" s="7">
        <f t="shared" ca="1" si="23"/>
        <v>3.4956304619225886E-2</v>
      </c>
      <c r="CT19" s="18" vm="346">
        <f ca="1"/>
        <v>44986</v>
      </c>
      <c r="CU19" s="18" vm="367">
        <f ca="1"/>
        <v>33.340000000000003</v>
      </c>
      <c r="CV19" s="7">
        <f t="shared" ca="1" si="24"/>
        <v>-7.1567808409913489E-2</v>
      </c>
    </row>
    <row r="20" spans="2:100" x14ac:dyDescent="0.45">
      <c r="B20" s="18" vm="368">
        <f ca="1"/>
        <v>45017</v>
      </c>
      <c r="C20" s="18" vm="369">
        <f ca="1"/>
        <v>61.44</v>
      </c>
      <c r="D20" s="7">
        <f t="shared" ca="1" si="0"/>
        <v>-3.8046031000469702E-2</v>
      </c>
      <c r="E20" s="88"/>
      <c r="F20" s="18" vm="368">
        <f ca="1"/>
        <v>45017</v>
      </c>
      <c r="G20" s="18" vm="370">
        <f ca="1"/>
        <v>300.58</v>
      </c>
      <c r="H20" s="7">
        <f t="shared" ca="1" si="1"/>
        <v>4.2594519597641246E-2</v>
      </c>
      <c r="I20" s="89"/>
      <c r="J20" s="18" vm="368">
        <f ca="1"/>
        <v>45017</v>
      </c>
      <c r="K20" s="18" vm="371">
        <f ca="1"/>
        <v>33.71</v>
      </c>
      <c r="L20" s="7">
        <f t="shared" ca="1" si="2"/>
        <v>4.0753318925594327E-2</v>
      </c>
      <c r="M20" s="89"/>
      <c r="N20" s="18" vm="368">
        <f ca="1"/>
        <v>45017</v>
      </c>
      <c r="O20" s="18" vm="372">
        <f ca="1"/>
        <v>246.64</v>
      </c>
      <c r="P20" s="7">
        <f t="shared" ca="1" si="3"/>
        <v>4.203810891883894E-2</v>
      </c>
      <c r="Q20" s="89"/>
      <c r="R20" s="18" vm="368">
        <f ca="1"/>
        <v>45017</v>
      </c>
      <c r="S20" s="18" vm="296">
        <f ca="1"/>
        <v>35.44</v>
      </c>
      <c r="T20" s="7">
        <f t="shared" ca="1" si="4"/>
        <v>1.7221584385763326E-2</v>
      </c>
      <c r="V20" s="18" vm="368">
        <f ca="1"/>
        <v>45017</v>
      </c>
      <c r="W20" s="18" vm="373">
        <f ca="1"/>
        <v>4.45</v>
      </c>
      <c r="X20" s="7">
        <f t="shared" ca="1" si="5"/>
        <v>0.11809045226130659</v>
      </c>
      <c r="Y20" s="89"/>
      <c r="Z20" s="18" vm="368">
        <f ca="1"/>
        <v>45017</v>
      </c>
      <c r="AA20" s="18" vm="374">
        <f ca="1"/>
        <v>19.309999999999999</v>
      </c>
      <c r="AB20" s="7">
        <f t="shared" ca="1" si="6"/>
        <v>2.7674294837679594E-2</v>
      </c>
      <c r="AC20" s="89"/>
      <c r="AD20" s="18" vm="368">
        <f ca="1"/>
        <v>45017</v>
      </c>
      <c r="AE20" s="18" vm="375">
        <f ca="1"/>
        <v>7.78</v>
      </c>
      <c r="AF20" s="7">
        <f t="shared" ca="1" si="7"/>
        <v>3.5952063914780355E-2</v>
      </c>
      <c r="AG20" s="89"/>
      <c r="AH20" s="18" vm="368">
        <f ca="1"/>
        <v>45017</v>
      </c>
      <c r="AI20" s="18" vm="376">
        <f ca="1"/>
        <v>2.41</v>
      </c>
      <c r="AJ20" s="7">
        <f t="shared" ca="1" si="8"/>
        <v>0.15865384615384617</v>
      </c>
      <c r="AK20" s="89"/>
      <c r="AL20" s="18" vm="368">
        <f ca="1"/>
        <v>45017</v>
      </c>
      <c r="AM20" s="18" vm="377">
        <f ca="1"/>
        <v>11.13</v>
      </c>
      <c r="AN20" s="7">
        <f t="shared" ca="1" si="9"/>
        <v>1.1818181818181889E-2</v>
      </c>
      <c r="AP20" s="18" vm="368">
        <f ca="1"/>
        <v>45017</v>
      </c>
      <c r="AQ20" s="18" vm="378">
        <f ca="1"/>
        <v>4.37</v>
      </c>
      <c r="AR20" s="7">
        <f t="shared" ca="1" si="10"/>
        <v>3.5545023696682554E-2</v>
      </c>
      <c r="AS20" s="89"/>
      <c r="AT20" s="18" vm="368">
        <f ca="1"/>
        <v>45017</v>
      </c>
      <c r="AU20" s="18" vm="379">
        <f ca="1"/>
        <v>140.88999999999999</v>
      </c>
      <c r="AV20" s="7">
        <f t="shared" ca="1" si="11"/>
        <v>2.0720133304354019E-2</v>
      </c>
      <c r="AW20" s="89"/>
      <c r="AX20" s="18" vm="368">
        <f ca="1"/>
        <v>45017</v>
      </c>
      <c r="AY20" s="18" vm="380">
        <f ca="1"/>
        <v>3.9125999999999999</v>
      </c>
      <c r="AZ20" s="7">
        <f t="shared" ca="1" si="12"/>
        <v>0.10040499493756321</v>
      </c>
      <c r="BA20" s="89"/>
      <c r="BB20" s="18" vm="368">
        <f ca="1"/>
        <v>45017</v>
      </c>
      <c r="BC20" s="18" vm="381">
        <f ca="1"/>
        <v>1.55</v>
      </c>
      <c r="BD20" s="7">
        <f t="shared" ca="1" si="13"/>
        <v>4.0268456375838965E-2</v>
      </c>
      <c r="BE20" s="89"/>
      <c r="BF20" s="18" vm="368">
        <f ca="1"/>
        <v>45017</v>
      </c>
      <c r="BG20" s="18" vm="382">
        <f ca="1"/>
        <v>0.2056</v>
      </c>
      <c r="BH20" s="7">
        <f t="shared" ca="1" si="14"/>
        <v>-0.16354759967453208</v>
      </c>
      <c r="BJ20" s="18" vm="368">
        <f ca="1"/>
        <v>45017</v>
      </c>
      <c r="BK20" s="18" vm="383">
        <f ca="1"/>
        <v>99.36</v>
      </c>
      <c r="BL20" s="7">
        <f t="shared" ca="1" si="15"/>
        <v>1.0577705451586721E-2</v>
      </c>
      <c r="BM20" s="89"/>
      <c r="BN20" s="18" vm="368">
        <f ca="1"/>
        <v>45017</v>
      </c>
      <c r="BO20" s="18" vm="384">
        <f ca="1"/>
        <v>28.84</v>
      </c>
      <c r="BP20" s="7">
        <f t="shared" ca="1" si="16"/>
        <v>4.0404040404040442E-2</v>
      </c>
      <c r="BQ20" s="89"/>
      <c r="BR20" s="18" vm="368">
        <f ca="1"/>
        <v>45017</v>
      </c>
      <c r="BS20" s="18" vm="385">
        <f ca="1"/>
        <v>24.35</v>
      </c>
      <c r="BT20" s="7">
        <f t="shared" ca="1" si="17"/>
        <v>6.1927605756650753E-2</v>
      </c>
      <c r="BU20" s="89"/>
      <c r="BV20" s="18" vm="368">
        <f ca="1"/>
        <v>45017</v>
      </c>
      <c r="BW20" s="18" vm="386">
        <f ca="1"/>
        <v>22.47</v>
      </c>
      <c r="BX20" s="7">
        <f t="shared" ca="1" si="18"/>
        <v>3.7396121883656451E-2</v>
      </c>
      <c r="BY20" s="89"/>
      <c r="BZ20" s="18" vm="368">
        <f ca="1"/>
        <v>45017</v>
      </c>
      <c r="CA20" s="18" vm="387">
        <f ca="1"/>
        <v>182.6</v>
      </c>
      <c r="CB20" s="7">
        <f t="shared" ca="1" si="19"/>
        <v>3.9508140726403268E-2</v>
      </c>
      <c r="CD20" s="18" vm="368">
        <f ca="1"/>
        <v>45017</v>
      </c>
      <c r="CE20" s="18" vm="388">
        <f ca="1"/>
        <v>29.93</v>
      </c>
      <c r="CF20" s="7">
        <f t="shared" ca="1" si="20"/>
        <v>-1.8366677599212816E-2</v>
      </c>
      <c r="CG20" s="89"/>
      <c r="CH20" s="18" vm="368">
        <f ca="1"/>
        <v>45017</v>
      </c>
      <c r="CI20" s="18" vm="389">
        <f ca="1"/>
        <v>7.07</v>
      </c>
      <c r="CJ20" s="7">
        <f t="shared" ca="1" si="21"/>
        <v>2.4637681159420277E-2</v>
      </c>
      <c r="CL20" s="18" vm="368">
        <f ca="1"/>
        <v>45017</v>
      </c>
      <c r="CM20" s="18" vm="390">
        <f ca="1"/>
        <v>1.47</v>
      </c>
      <c r="CN20" s="7">
        <f t="shared" ca="1" si="22"/>
        <v>3.8869257950529992E-2</v>
      </c>
      <c r="CP20" s="18" vm="368">
        <f ca="1"/>
        <v>45017</v>
      </c>
      <c r="CQ20" s="18" vm="391">
        <f ca="1"/>
        <v>8.34</v>
      </c>
      <c r="CR20" s="7">
        <f t="shared" ca="1" si="23"/>
        <v>6.0313630880579876E-3</v>
      </c>
      <c r="CT20" s="18" vm="368">
        <f ca="1"/>
        <v>45017</v>
      </c>
      <c r="CU20" s="18" vm="392">
        <f ca="1"/>
        <v>33.68</v>
      </c>
      <c r="CV20" s="7">
        <f t="shared" ca="1" si="24"/>
        <v>1.0197960407918304E-2</v>
      </c>
    </row>
    <row r="21" spans="2:100" x14ac:dyDescent="0.45">
      <c r="B21" s="18" vm="393">
        <f ca="1"/>
        <v>45047</v>
      </c>
      <c r="C21" s="18" vm="394">
        <f ca="1"/>
        <v>59.35</v>
      </c>
      <c r="D21" s="7">
        <f t="shared" ca="1" si="0"/>
        <v>-3.4016927083333273E-2</v>
      </c>
      <c r="E21" s="88"/>
      <c r="F21" s="18" vm="393">
        <f ca="1"/>
        <v>45047</v>
      </c>
      <c r="G21" s="18" vm="395">
        <f ca="1"/>
        <v>306.39</v>
      </c>
      <c r="H21" s="7">
        <f t="shared" ca="1" si="1"/>
        <v>1.9329296693060091E-2</v>
      </c>
      <c r="I21" s="89"/>
      <c r="J21" s="18" vm="393">
        <f ca="1"/>
        <v>45047</v>
      </c>
      <c r="K21" s="18" vm="396">
        <f ca="1"/>
        <v>32.450000000000003</v>
      </c>
      <c r="L21" s="7">
        <f t="shared" ca="1" si="2"/>
        <v>-3.7377632749925775E-2</v>
      </c>
      <c r="M21" s="89"/>
      <c r="N21" s="18" vm="393">
        <f ca="1"/>
        <v>45047</v>
      </c>
      <c r="O21" s="18" vm="397">
        <f ca="1"/>
        <v>243.41</v>
      </c>
      <c r="P21" s="7">
        <f t="shared" ca="1" si="3"/>
        <v>-1.3096010379500447E-2</v>
      </c>
      <c r="Q21" s="89"/>
      <c r="R21" s="18" vm="393">
        <f ca="1"/>
        <v>45047</v>
      </c>
      <c r="S21" s="18" vm="398">
        <f ca="1"/>
        <v>35.19</v>
      </c>
      <c r="T21" s="7">
        <f t="shared" ca="1" si="4"/>
        <v>-7.0541760722347639E-3</v>
      </c>
      <c r="V21" s="18" vm="393">
        <f ca="1"/>
        <v>45047</v>
      </c>
      <c r="W21" s="18" vm="399">
        <f ca="1"/>
        <v>4.26</v>
      </c>
      <c r="X21" s="7">
        <f t="shared" ca="1" si="5"/>
        <v>-4.2696629213483231E-2</v>
      </c>
      <c r="Y21" s="89"/>
      <c r="Z21" s="18" vm="393">
        <f ca="1"/>
        <v>45047</v>
      </c>
      <c r="AA21" s="18" vm="400">
        <f ca="1"/>
        <v>19.63</v>
      </c>
      <c r="AB21" s="7">
        <f t="shared" ca="1" si="6"/>
        <v>1.6571724495080285E-2</v>
      </c>
      <c r="AC21" s="89"/>
      <c r="AD21" s="18" vm="393">
        <f ca="1"/>
        <v>45047</v>
      </c>
      <c r="AE21" s="18" vm="401">
        <f ca="1"/>
        <v>8.2100000000000009</v>
      </c>
      <c r="AF21" s="7">
        <f t="shared" ca="1" si="7"/>
        <v>5.5269922879177452E-2</v>
      </c>
      <c r="AG21" s="89"/>
      <c r="AH21" s="18" vm="393">
        <f ca="1"/>
        <v>45047</v>
      </c>
      <c r="AI21" s="18" vm="402">
        <f ca="1"/>
        <v>2.2999999999999998</v>
      </c>
      <c r="AJ21" s="7">
        <f t="shared" ca="1" si="8"/>
        <v>-4.5643153526971084E-2</v>
      </c>
      <c r="AK21" s="89"/>
      <c r="AL21" s="18" vm="393">
        <f ca="1"/>
        <v>45047</v>
      </c>
      <c r="AM21" s="18" vm="403">
        <f ca="1"/>
        <v>11.2</v>
      </c>
      <c r="AN21" s="7">
        <f t="shared" ca="1" si="9"/>
        <v>6.2893081761004948E-3</v>
      </c>
      <c r="AP21" s="18" vm="393">
        <f ca="1"/>
        <v>45047</v>
      </c>
      <c r="AQ21" s="18" vm="404">
        <f ca="1"/>
        <v>4.3600000000000003</v>
      </c>
      <c r="AR21" s="7">
        <f t="shared" ca="1" si="10"/>
        <v>-2.2883295194507519E-3</v>
      </c>
      <c r="AS21" s="89"/>
      <c r="AT21" s="18" vm="393">
        <f ca="1"/>
        <v>45047</v>
      </c>
      <c r="AU21" s="18" vm="405">
        <f ca="1"/>
        <v>137.53</v>
      </c>
      <c r="AV21" s="7">
        <f t="shared" ca="1" si="11"/>
        <v>-2.3848392362836153E-2</v>
      </c>
      <c r="AW21" s="89"/>
      <c r="AX21" s="18" vm="393">
        <f ca="1"/>
        <v>45047</v>
      </c>
      <c r="AY21" s="18" vm="406">
        <f ca="1"/>
        <v>3.9853999999999998</v>
      </c>
      <c r="AZ21" s="7">
        <f t="shared" ca="1" si="12"/>
        <v>1.8606553187138983E-2</v>
      </c>
      <c r="BA21" s="89"/>
      <c r="BB21" s="18" vm="393">
        <f ca="1"/>
        <v>45047</v>
      </c>
      <c r="BC21" s="18" vm="407">
        <f ca="1"/>
        <v>1.84</v>
      </c>
      <c r="BD21" s="7">
        <f t="shared" ca="1" si="13"/>
        <v>0.18709677419354839</v>
      </c>
      <c r="BE21" s="89"/>
      <c r="BF21" s="18" vm="393">
        <f ca="1"/>
        <v>45047</v>
      </c>
      <c r="BG21" s="18" vm="408">
        <f ca="1"/>
        <v>0.17879999999999999</v>
      </c>
      <c r="BH21" s="7">
        <f t="shared" ca="1" si="14"/>
        <v>-0.13035019455252927</v>
      </c>
      <c r="BJ21" s="18" vm="393">
        <f ca="1"/>
        <v>45047</v>
      </c>
      <c r="BK21" s="18" vm="409">
        <f ca="1"/>
        <v>96.78</v>
      </c>
      <c r="BL21" s="7">
        <f t="shared" ca="1" si="15"/>
        <v>-2.5966183574879211E-2</v>
      </c>
      <c r="BM21" s="89"/>
      <c r="BN21" s="18" vm="393">
        <f ca="1"/>
        <v>45047</v>
      </c>
      <c r="BO21" s="18" vm="410">
        <f ca="1"/>
        <v>25.97</v>
      </c>
      <c r="BP21" s="7">
        <f t="shared" ca="1" si="16"/>
        <v>-9.9514563106796156E-2</v>
      </c>
      <c r="BQ21" s="89"/>
      <c r="BR21" s="18" vm="393">
        <f ca="1"/>
        <v>45047</v>
      </c>
      <c r="BS21" s="18" vm="411">
        <f ca="1"/>
        <v>22.92</v>
      </c>
      <c r="BT21" s="7">
        <f t="shared" ca="1" si="17"/>
        <v>-5.8726899383983559E-2</v>
      </c>
      <c r="BU21" s="89"/>
      <c r="BV21" s="18" vm="393">
        <f ca="1"/>
        <v>45047</v>
      </c>
      <c r="BW21" s="18" vm="412">
        <f ca="1"/>
        <v>20.68</v>
      </c>
      <c r="BX21" s="7">
        <f t="shared" ca="1" si="18"/>
        <v>-7.9661771250556263E-2</v>
      </c>
      <c r="BY21" s="89"/>
      <c r="BZ21" s="18" vm="393">
        <f ca="1"/>
        <v>45047</v>
      </c>
      <c r="CA21" s="18" vm="413">
        <f ca="1"/>
        <v>170.74</v>
      </c>
      <c r="CB21" s="7">
        <f t="shared" ca="1" si="19"/>
        <v>-6.4950711938663669E-2</v>
      </c>
      <c r="CD21" s="18" vm="393">
        <f ca="1"/>
        <v>45047</v>
      </c>
      <c r="CE21" s="18" vm="414">
        <f ca="1"/>
        <v>31.41</v>
      </c>
      <c r="CF21" s="7">
        <f t="shared" ca="1" si="20"/>
        <v>4.9448713665218857E-2</v>
      </c>
      <c r="CG21" s="89"/>
      <c r="CH21" s="18" vm="393">
        <f ca="1"/>
        <v>45047</v>
      </c>
      <c r="CI21" s="18" vm="415">
        <f ca="1"/>
        <v>7.29</v>
      </c>
      <c r="CJ21" s="7">
        <f t="shared" ca="1" si="21"/>
        <v>3.1117397454031082E-2</v>
      </c>
      <c r="CL21" s="18" vm="393">
        <f ca="1"/>
        <v>45047</v>
      </c>
      <c r="CM21" s="18" vm="416">
        <f ca="1"/>
        <v>1.39</v>
      </c>
      <c r="CN21" s="7">
        <f t="shared" ca="1" si="22"/>
        <v>-5.442176870748304E-2</v>
      </c>
      <c r="CP21" s="18" vm="393">
        <f ca="1"/>
        <v>45047</v>
      </c>
      <c r="CQ21" s="18" vm="417">
        <f ca="1"/>
        <v>8.33</v>
      </c>
      <c r="CR21" s="7">
        <f t="shared" ca="1" si="23"/>
        <v>-1.1990407673860657E-3</v>
      </c>
      <c r="CT21" s="18" vm="393">
        <f ca="1"/>
        <v>45047</v>
      </c>
      <c r="CU21" s="18" vm="418">
        <f ca="1"/>
        <v>34.299999999999997</v>
      </c>
      <c r="CV21" s="7">
        <f t="shared" ca="1" si="24"/>
        <v>1.8408551068883533E-2</v>
      </c>
    </row>
    <row r="22" spans="2:100" x14ac:dyDescent="0.45">
      <c r="B22" s="18" vm="419">
        <f ca="1"/>
        <v>45078</v>
      </c>
      <c r="C22" s="18" vm="420">
        <f ca="1"/>
        <v>65.64</v>
      </c>
      <c r="D22" s="7">
        <f t="shared" ca="1" si="0"/>
        <v>0.10598146588037066</v>
      </c>
      <c r="E22" s="88"/>
      <c r="F22" s="18" vm="419">
        <f ca="1"/>
        <v>45078</v>
      </c>
      <c r="G22" s="18" vm="421">
        <f ca="1"/>
        <v>277.38</v>
      </c>
      <c r="H22" s="7">
        <f t="shared" ca="1" si="1"/>
        <v>-9.4683246842259844E-2</v>
      </c>
      <c r="I22" s="89"/>
      <c r="J22" s="18" vm="419">
        <f ca="1"/>
        <v>45078</v>
      </c>
      <c r="K22" s="18" vm="422">
        <f ca="1"/>
        <v>32.81</v>
      </c>
      <c r="L22" s="7">
        <f t="shared" ca="1" si="2"/>
        <v>1.1093990755007686E-2</v>
      </c>
      <c r="M22" s="89"/>
      <c r="N22" s="18" vm="419">
        <f ca="1"/>
        <v>45078</v>
      </c>
      <c r="O22" s="18" vm="423">
        <f ca="1"/>
        <v>229.07</v>
      </c>
      <c r="P22" s="7">
        <f t="shared" ca="1" si="3"/>
        <v>-5.8912945236432375E-2</v>
      </c>
      <c r="Q22" s="89"/>
      <c r="R22" s="18" vm="419">
        <f ca="1"/>
        <v>45078</v>
      </c>
      <c r="S22" s="18" vm="424">
        <f ca="1"/>
        <v>35.57</v>
      </c>
      <c r="T22" s="7">
        <f t="shared" ca="1" si="4"/>
        <v>1.0798522307473787E-2</v>
      </c>
      <c r="V22" s="18" vm="419">
        <f ca="1"/>
        <v>45078</v>
      </c>
      <c r="W22" s="18" vm="425">
        <f ca="1"/>
        <v>4.03</v>
      </c>
      <c r="X22" s="7">
        <f t="shared" ca="1" si="5"/>
        <v>-5.3990610328638389E-2</v>
      </c>
      <c r="Y22" s="89"/>
      <c r="Z22" s="18" vm="419">
        <f ca="1"/>
        <v>45078</v>
      </c>
      <c r="AA22" s="18" vm="426">
        <f ca="1"/>
        <v>20.07</v>
      </c>
      <c r="AB22" s="7">
        <f t="shared" ca="1" si="6"/>
        <v>2.2414671421294004E-2</v>
      </c>
      <c r="AC22" s="89"/>
      <c r="AD22" s="18" vm="419">
        <f ca="1"/>
        <v>45078</v>
      </c>
      <c r="AE22" s="18" vm="427">
        <f ca="1"/>
        <v>7.8</v>
      </c>
      <c r="AF22" s="7">
        <f t="shared" ca="1" si="7"/>
        <v>-4.9939098660170642E-2</v>
      </c>
      <c r="AG22" s="89"/>
      <c r="AH22" s="18" vm="419">
        <f ca="1"/>
        <v>45078</v>
      </c>
      <c r="AI22" s="18" vm="110">
        <f ca="1"/>
        <v>2.2599999999999998</v>
      </c>
      <c r="AJ22" s="7">
        <f t="shared" ca="1" si="8"/>
        <v>-1.7391304347826105E-2</v>
      </c>
      <c r="AK22" s="89"/>
      <c r="AL22" s="18" vm="419">
        <f ca="1"/>
        <v>45078</v>
      </c>
      <c r="AM22" s="18" vm="428">
        <f ca="1"/>
        <v>10.71</v>
      </c>
      <c r="AN22" s="7">
        <f t="shared" ca="1" si="9"/>
        <v>-4.3749999999999865E-2</v>
      </c>
      <c r="AP22" s="18" vm="419">
        <f ca="1"/>
        <v>45078</v>
      </c>
      <c r="AQ22" s="18" vm="429">
        <f ca="1"/>
        <v>4.3</v>
      </c>
      <c r="AR22" s="7">
        <f t="shared" ca="1" si="10"/>
        <v>-1.376146788990837E-2</v>
      </c>
      <c r="AS22" s="89"/>
      <c r="AT22" s="18" vm="419">
        <f ca="1"/>
        <v>45078</v>
      </c>
      <c r="AU22" s="18" vm="430">
        <f ca="1"/>
        <v>143.03</v>
      </c>
      <c r="AV22" s="7">
        <f t="shared" ca="1" si="11"/>
        <v>3.9991274630989601E-2</v>
      </c>
      <c r="AW22" s="89"/>
      <c r="AX22" s="18" vm="419">
        <f ca="1"/>
        <v>45078</v>
      </c>
      <c r="AY22" s="18" vm="431">
        <f ca="1"/>
        <v>3.5482999999999998</v>
      </c>
      <c r="AZ22" s="7">
        <f t="shared" ca="1" si="12"/>
        <v>-0.10967531489938276</v>
      </c>
      <c r="BA22" s="89"/>
      <c r="BB22" s="18" vm="419">
        <f ca="1"/>
        <v>45078</v>
      </c>
      <c r="BC22" s="18" vm="432">
        <f ca="1"/>
        <v>2.09</v>
      </c>
      <c r="BD22" s="7">
        <f t="shared" ca="1" si="13"/>
        <v>0.13586956521739119</v>
      </c>
      <c r="BE22" s="89"/>
      <c r="BF22" s="18" vm="419">
        <f ca="1"/>
        <v>45078</v>
      </c>
      <c r="BG22" s="18" vm="433">
        <f ca="1"/>
        <v>0.2011</v>
      </c>
      <c r="BH22" s="7">
        <f t="shared" ca="1" si="14"/>
        <v>0.12472035794183454</v>
      </c>
      <c r="BJ22" s="18" vm="419">
        <f ca="1"/>
        <v>45078</v>
      </c>
      <c r="BK22" s="18" vm="434">
        <f ca="1"/>
        <v>100.27</v>
      </c>
      <c r="BL22" s="7">
        <f t="shared" ca="1" si="15"/>
        <v>3.6061169663153488E-2</v>
      </c>
      <c r="BM22" s="89"/>
      <c r="BN22" s="18" vm="419">
        <f ca="1"/>
        <v>45078</v>
      </c>
      <c r="BO22" s="18" vm="435">
        <f ca="1"/>
        <v>26.37</v>
      </c>
      <c r="BP22" s="7">
        <f t="shared" ca="1" si="16"/>
        <v>1.5402387370042439E-2</v>
      </c>
      <c r="BQ22" s="89"/>
      <c r="BR22" s="18" vm="419">
        <f ca="1"/>
        <v>45078</v>
      </c>
      <c r="BS22" s="18" vm="436">
        <f ca="1"/>
        <v>23.71</v>
      </c>
      <c r="BT22" s="7">
        <f t="shared" ca="1" si="17"/>
        <v>3.4467713787085477E-2</v>
      </c>
      <c r="BU22" s="89"/>
      <c r="BV22" s="18" vm="419">
        <f ca="1"/>
        <v>45078</v>
      </c>
      <c r="BW22" s="18" vm="437">
        <f ca="1"/>
        <v>21.34</v>
      </c>
      <c r="BX22" s="7">
        <f t="shared" ca="1" si="18"/>
        <v>3.1914893617021281E-2</v>
      </c>
      <c r="BY22" s="89"/>
      <c r="BZ22" s="18" vm="419">
        <f ca="1"/>
        <v>45078</v>
      </c>
      <c r="CA22" s="18" vm="438">
        <f ca="1"/>
        <v>177.62</v>
      </c>
      <c r="CB22" s="7">
        <f t="shared" ca="1" si="19"/>
        <v>4.0295185662410651E-2</v>
      </c>
      <c r="CD22" s="18" vm="419">
        <f ca="1"/>
        <v>45078</v>
      </c>
      <c r="CE22" s="18" vm="439">
        <f ca="1"/>
        <v>29.94</v>
      </c>
      <c r="CF22" s="7">
        <f t="shared" ca="1" si="20"/>
        <v>-4.6800382043935017E-2</v>
      </c>
      <c r="CG22" s="89"/>
      <c r="CH22" s="18" vm="419">
        <f ca="1"/>
        <v>45078</v>
      </c>
      <c r="CI22" s="18" vm="440">
        <f ca="1"/>
        <v>7.52</v>
      </c>
      <c r="CJ22" s="7">
        <f t="shared" ca="1" si="21"/>
        <v>3.1550068587105559E-2</v>
      </c>
      <c r="CL22" s="18" vm="419">
        <f ca="1"/>
        <v>45078</v>
      </c>
      <c r="CM22" s="18" vm="441">
        <f ca="1"/>
        <v>1.35</v>
      </c>
      <c r="CN22" s="7">
        <f t="shared" ca="1" si="22"/>
        <v>-2.8776978417266053E-2</v>
      </c>
      <c r="CP22" s="18" vm="419">
        <f ca="1"/>
        <v>45078</v>
      </c>
      <c r="CQ22" s="18" vm="442">
        <f ca="1"/>
        <v>8.41</v>
      </c>
      <c r="CR22" s="7">
        <f t="shared" ca="1" si="23"/>
        <v>9.6038415366146539E-3</v>
      </c>
      <c r="CT22" s="18" vm="419">
        <f ca="1"/>
        <v>45078</v>
      </c>
      <c r="CU22" s="18" vm="443">
        <f ca="1"/>
        <v>34.44</v>
      </c>
      <c r="CV22" s="7">
        <f t="shared" ca="1" si="24"/>
        <v>4.0816326530612413E-3</v>
      </c>
    </row>
    <row r="23" spans="2:100" x14ac:dyDescent="0.45">
      <c r="B23" s="18" vm="444">
        <f ca="1"/>
        <v>45108</v>
      </c>
      <c r="C23" s="18" vm="445">
        <f ca="1"/>
        <v>68.790000000000006</v>
      </c>
      <c r="D23" s="7">
        <f t="shared" ca="1" si="0"/>
        <v>4.7989031078610689E-2</v>
      </c>
      <c r="E23" s="88"/>
      <c r="F23" s="18" vm="444">
        <f ca="1"/>
        <v>45108</v>
      </c>
      <c r="G23" s="18" vm="446">
        <f ca="1"/>
        <v>268.52</v>
      </c>
      <c r="H23" s="7">
        <f t="shared" ca="1" si="1"/>
        <v>-3.194174057249987E-2</v>
      </c>
      <c r="I23" s="89"/>
      <c r="J23" s="18" vm="444">
        <f ca="1"/>
        <v>45108</v>
      </c>
      <c r="K23" s="18" vm="447">
        <f ca="1"/>
        <v>33.64</v>
      </c>
      <c r="L23" s="7">
        <f t="shared" ca="1" si="2"/>
        <v>2.5297165498323629E-2</v>
      </c>
      <c r="M23" s="89"/>
      <c r="N23" s="18" vm="444">
        <f ca="1"/>
        <v>45108</v>
      </c>
      <c r="O23" s="18" vm="448">
        <f ca="1"/>
        <v>239.18</v>
      </c>
      <c r="P23" s="7">
        <f t="shared" ca="1" si="3"/>
        <v>4.4134980573623847E-2</v>
      </c>
      <c r="Q23" s="89"/>
      <c r="R23" s="18" vm="444">
        <f ca="1"/>
        <v>45108</v>
      </c>
      <c r="S23" s="18" vm="449">
        <f ca="1"/>
        <v>35.15</v>
      </c>
      <c r="T23" s="7">
        <f t="shared" ca="1" si="4"/>
        <v>-1.1807703120607301E-2</v>
      </c>
      <c r="V23" s="18" vm="444">
        <f ca="1"/>
        <v>45108</v>
      </c>
      <c r="W23" s="18" vm="356">
        <f ca="1"/>
        <v>4.22</v>
      </c>
      <c r="X23" s="7">
        <f t="shared" ca="1" si="5"/>
        <v>4.7146401985111538E-2</v>
      </c>
      <c r="Y23" s="89"/>
      <c r="Z23" s="18" vm="444">
        <f ca="1"/>
        <v>45108</v>
      </c>
      <c r="AA23" s="18" vm="450">
        <f ca="1"/>
        <v>20.54</v>
      </c>
      <c r="AB23" s="7">
        <f t="shared" ca="1" si="6"/>
        <v>2.3418036870951613E-2</v>
      </c>
      <c r="AC23" s="89"/>
      <c r="AD23" s="18" vm="444">
        <f ca="1"/>
        <v>45108</v>
      </c>
      <c r="AE23" s="18" vm="451">
        <f ca="1"/>
        <v>8.2200000000000006</v>
      </c>
      <c r="AF23" s="7">
        <f t="shared" ca="1" si="7"/>
        <v>5.3846153846153953E-2</v>
      </c>
      <c r="AG23" s="89"/>
      <c r="AH23" s="18" vm="444">
        <f ca="1"/>
        <v>45108</v>
      </c>
      <c r="AI23" s="18" vm="452">
        <f ca="1"/>
        <v>2.34</v>
      </c>
      <c r="AJ23" s="7">
        <f t="shared" ca="1" si="8"/>
        <v>3.5398230088495609E-2</v>
      </c>
      <c r="AK23" s="89"/>
      <c r="AL23" s="18" vm="444">
        <f ca="1"/>
        <v>45108</v>
      </c>
      <c r="AM23" s="18" vm="453">
        <f ca="1"/>
        <v>11.43</v>
      </c>
      <c r="AN23" s="7">
        <f t="shared" ca="1" si="9"/>
        <v>6.7226890756302407E-2</v>
      </c>
      <c r="AP23" s="18" vm="444">
        <f ca="1"/>
        <v>45108</v>
      </c>
      <c r="AQ23" s="18" vm="399">
        <f ca="1"/>
        <v>4.26</v>
      </c>
      <c r="AR23" s="7">
        <f t="shared" ca="1" si="10"/>
        <v>-9.3023255813953574E-3</v>
      </c>
      <c r="AS23" s="89"/>
      <c r="AT23" s="18" vm="444">
        <f ca="1"/>
        <v>45108</v>
      </c>
      <c r="AU23" s="18" vm="454">
        <f ca="1"/>
        <v>157.53</v>
      </c>
      <c r="AV23" s="7">
        <f t="shared" ca="1" si="11"/>
        <v>0.10137733342655388</v>
      </c>
      <c r="AW23" s="89"/>
      <c r="AX23" s="18" vm="444">
        <f ca="1"/>
        <v>45108</v>
      </c>
      <c r="AY23" s="18" vm="455">
        <f ca="1"/>
        <v>3.6576</v>
      </c>
      <c r="AZ23" s="7">
        <f t="shared" ca="1" si="12"/>
        <v>3.0803483358227936E-2</v>
      </c>
      <c r="BA23" s="89"/>
      <c r="BB23" s="18" vm="444">
        <f ca="1"/>
        <v>45108</v>
      </c>
      <c r="BC23" s="18" vm="456">
        <f ca="1"/>
        <v>1.97</v>
      </c>
      <c r="BD23" s="7">
        <f t="shared" ca="1" si="13"/>
        <v>-5.7416267942583678E-2</v>
      </c>
      <c r="BE23" s="89"/>
      <c r="BF23" s="18" vm="444">
        <f ca="1"/>
        <v>45108</v>
      </c>
      <c r="BG23" s="18" vm="457">
        <f ca="1"/>
        <v>0.28599999999999998</v>
      </c>
      <c r="BH23" s="7">
        <f t="shared" ca="1" si="14"/>
        <v>0.42217802088513168</v>
      </c>
      <c r="BJ23" s="18" vm="444">
        <f ca="1"/>
        <v>45108</v>
      </c>
      <c r="BK23" s="18" vm="458">
        <f ca="1"/>
        <v>105.71</v>
      </c>
      <c r="BL23" s="7">
        <f t="shared" ca="1" si="15"/>
        <v>5.4253515508128035E-2</v>
      </c>
      <c r="BM23" s="89"/>
      <c r="BN23" s="18" vm="444">
        <f ca="1"/>
        <v>45108</v>
      </c>
      <c r="BO23" s="18" vm="459">
        <f ca="1"/>
        <v>28.42</v>
      </c>
      <c r="BP23" s="7">
        <f t="shared" ca="1" si="16"/>
        <v>7.7739855896852506E-2</v>
      </c>
      <c r="BQ23" s="89"/>
      <c r="BR23" s="18" vm="444">
        <f ca="1"/>
        <v>45108</v>
      </c>
      <c r="BS23" s="18" vm="460">
        <f ca="1"/>
        <v>25.75</v>
      </c>
      <c r="BT23" s="7">
        <f t="shared" ca="1" si="17"/>
        <v>8.6039645719105828E-2</v>
      </c>
      <c r="BU23" s="89"/>
      <c r="BV23" s="18" vm="444">
        <f ca="1"/>
        <v>45108</v>
      </c>
      <c r="BW23" s="18" vm="461">
        <f ca="1"/>
        <v>22.34</v>
      </c>
      <c r="BX23" s="7">
        <f t="shared" ca="1" si="18"/>
        <v>4.6860356138706656E-2</v>
      </c>
      <c r="BY23" s="89"/>
      <c r="BZ23" s="18" vm="444">
        <f ca="1"/>
        <v>45108</v>
      </c>
      <c r="CA23" s="18" vm="462">
        <f ca="1"/>
        <v>175.01</v>
      </c>
      <c r="CB23" s="7">
        <f t="shared" ca="1" si="19"/>
        <v>-1.4694291183425367E-2</v>
      </c>
      <c r="CD23" s="18" vm="444">
        <f ca="1"/>
        <v>45108</v>
      </c>
      <c r="CE23" s="18" vm="463">
        <f ca="1"/>
        <v>32.85</v>
      </c>
      <c r="CF23" s="7">
        <f t="shared" ca="1" si="20"/>
        <v>9.719438877755511E-2</v>
      </c>
      <c r="CG23" s="89"/>
      <c r="CH23" s="18" vm="444">
        <f ca="1"/>
        <v>45108</v>
      </c>
      <c r="CI23" s="18" vm="464">
        <f ca="1"/>
        <v>7.96</v>
      </c>
      <c r="CJ23" s="7">
        <f t="shared" ca="1" si="21"/>
        <v>5.8510638297872397E-2</v>
      </c>
      <c r="CL23" s="18" vm="444">
        <f ca="1"/>
        <v>45108</v>
      </c>
      <c r="CM23" s="18" vm="465">
        <f ca="1"/>
        <v>1.615</v>
      </c>
      <c r="CN23" s="7">
        <f t="shared" ca="1" si="22"/>
        <v>0.19629629629629622</v>
      </c>
      <c r="CP23" s="18" vm="444">
        <f ca="1"/>
        <v>45108</v>
      </c>
      <c r="CQ23" s="18" vm="466">
        <f ca="1"/>
        <v>8.4700000000000006</v>
      </c>
      <c r="CR23" s="7">
        <f t="shared" ca="1" si="23"/>
        <v>7.1343638525565396E-3</v>
      </c>
      <c r="CT23" s="18" vm="444">
        <f ca="1"/>
        <v>45108</v>
      </c>
      <c r="CU23" s="18" vm="467">
        <f ca="1"/>
        <v>37.99</v>
      </c>
      <c r="CV23" s="7">
        <f t="shared" ca="1" si="24"/>
        <v>0.10307781649245076</v>
      </c>
    </row>
    <row r="24" spans="2:100" x14ac:dyDescent="0.45">
      <c r="B24" s="18" vm="468">
        <f ca="1"/>
        <v>45139</v>
      </c>
      <c r="C24" s="18" vm="469">
        <f ca="1"/>
        <v>73.319999999999993</v>
      </c>
      <c r="D24" s="7">
        <f t="shared" ca="1" si="0"/>
        <v>6.585259485390299E-2</v>
      </c>
      <c r="E24" s="88"/>
      <c r="F24" s="18" vm="468">
        <f ca="1"/>
        <v>45139</v>
      </c>
      <c r="G24" s="18" vm="470">
        <f ca="1"/>
        <v>273.52999999999997</v>
      </c>
      <c r="H24" s="7">
        <f t="shared" ca="1" si="1"/>
        <v>1.8657828094741515E-2</v>
      </c>
      <c r="I24" s="89"/>
      <c r="J24" s="18" vm="468">
        <f ca="1"/>
        <v>45139</v>
      </c>
      <c r="K24" s="18" vm="471">
        <f ca="1"/>
        <v>25.49</v>
      </c>
      <c r="L24" s="7">
        <f t="shared" ca="1" si="2"/>
        <v>-0.24227110582639722</v>
      </c>
      <c r="M24" s="89"/>
      <c r="N24" s="18" vm="468">
        <f ca="1"/>
        <v>45139</v>
      </c>
      <c r="O24" s="18" vm="472">
        <f ca="1"/>
        <v>271.49</v>
      </c>
      <c r="P24" s="7">
        <f t="shared" ca="1" si="3"/>
        <v>0.13508654569780082</v>
      </c>
      <c r="Q24" s="89"/>
      <c r="R24" s="18" vm="468">
        <f ca="1"/>
        <v>45139</v>
      </c>
      <c r="S24" s="18" vm="473">
        <f ca="1"/>
        <v>32.159999999999997</v>
      </c>
      <c r="T24" s="7">
        <f t="shared" ca="1" si="4"/>
        <v>-8.5064011379800908E-2</v>
      </c>
      <c r="V24" s="18" vm="468">
        <f ca="1"/>
        <v>45139</v>
      </c>
      <c r="W24" s="18" vm="474">
        <f ca="1"/>
        <v>4.24</v>
      </c>
      <c r="X24" s="7">
        <f t="shared" ca="1" si="5"/>
        <v>4.7393364928911049E-3</v>
      </c>
      <c r="Y24" s="89"/>
      <c r="Z24" s="18" vm="468">
        <f ca="1"/>
        <v>45139</v>
      </c>
      <c r="AA24" s="18" vm="475">
        <f ca="1"/>
        <v>23.36</v>
      </c>
      <c r="AB24" s="7">
        <f t="shared" ca="1" si="6"/>
        <v>0.13729308666017528</v>
      </c>
      <c r="AC24" s="89"/>
      <c r="AD24" s="18" vm="468">
        <f ca="1"/>
        <v>45139</v>
      </c>
      <c r="AE24" s="18" vm="282">
        <f ca="1"/>
        <v>7.75</v>
      </c>
      <c r="AF24" s="7">
        <f t="shared" ca="1" si="7"/>
        <v>-5.7177615571776232E-2</v>
      </c>
      <c r="AG24" s="89"/>
      <c r="AH24" s="18" vm="468">
        <f ca="1"/>
        <v>45139</v>
      </c>
      <c r="AI24" s="18" vm="85">
        <f ca="1"/>
        <v>2.42</v>
      </c>
      <c r="AJ24" s="7">
        <f t="shared" ca="1" si="8"/>
        <v>3.4188034188034219E-2</v>
      </c>
      <c r="AK24" s="89"/>
      <c r="AL24" s="18" vm="468">
        <f ca="1"/>
        <v>45139</v>
      </c>
      <c r="AM24" s="18" vm="476">
        <f ca="1"/>
        <v>10.84</v>
      </c>
      <c r="AN24" s="7">
        <f t="shared" ca="1" si="9"/>
        <v>-5.1618547681539798E-2</v>
      </c>
      <c r="AP24" s="18" vm="468">
        <f ca="1"/>
        <v>45139</v>
      </c>
      <c r="AQ24" s="18" vm="477">
        <f ca="1"/>
        <v>4.01</v>
      </c>
      <c r="AR24" s="7">
        <f t="shared" ca="1" si="10"/>
        <v>-5.8685446009389672E-2</v>
      </c>
      <c r="AS24" s="89"/>
      <c r="AT24" s="18" vm="468">
        <f ca="1"/>
        <v>45139</v>
      </c>
      <c r="AU24" s="18" vm="478">
        <f ca="1"/>
        <v>165.08</v>
      </c>
      <c r="AV24" s="7">
        <f t="shared" ca="1" si="11"/>
        <v>4.7927378911953353E-2</v>
      </c>
      <c r="AW24" s="89"/>
      <c r="AX24" s="18" vm="468">
        <f ca="1"/>
        <v>45139</v>
      </c>
      <c r="AY24" s="18" vm="479">
        <f ca="1"/>
        <v>4.1020000000000003</v>
      </c>
      <c r="AZ24" s="7">
        <f t="shared" ca="1" si="12"/>
        <v>0.12150043744531944</v>
      </c>
      <c r="BA24" s="89"/>
      <c r="BB24" s="18" vm="468">
        <f ca="1"/>
        <v>45139</v>
      </c>
      <c r="BC24" s="18" vm="15">
        <f ca="1"/>
        <v>1.915</v>
      </c>
      <c r="BD24" s="7">
        <f t="shared" ca="1" si="13"/>
        <v>-2.7918781725888294E-2</v>
      </c>
      <c r="BE24" s="89"/>
      <c r="BF24" s="18" vm="468">
        <f ca="1"/>
        <v>45139</v>
      </c>
      <c r="BG24" s="18" vm="359">
        <f ca="1"/>
        <v>0.24579999999999999</v>
      </c>
      <c r="BH24" s="7">
        <f t="shared" ca="1" si="14"/>
        <v>-0.14055944055944053</v>
      </c>
      <c r="BJ24" s="18" vm="468">
        <f ca="1"/>
        <v>45139</v>
      </c>
      <c r="BK24" s="18" vm="480">
        <f ca="1"/>
        <v>102.18</v>
      </c>
      <c r="BL24" s="7">
        <f t="shared" ca="1" si="15"/>
        <v>-3.3393245672121721E-2</v>
      </c>
      <c r="BM24" s="89"/>
      <c r="BN24" s="18" vm="468">
        <f ca="1"/>
        <v>45139</v>
      </c>
      <c r="BO24" s="18" vm="481">
        <f ca="1"/>
        <v>28.96</v>
      </c>
      <c r="BP24" s="7">
        <f t="shared" ca="1" si="16"/>
        <v>1.9000703729767737E-2</v>
      </c>
      <c r="BQ24" s="89"/>
      <c r="BR24" s="18" vm="468">
        <f ca="1"/>
        <v>45139</v>
      </c>
      <c r="BS24" s="18" vm="482">
        <f ca="1"/>
        <v>25.33</v>
      </c>
      <c r="BT24" s="7">
        <f t="shared" ca="1" si="17"/>
        <v>-1.6310679611650551E-2</v>
      </c>
      <c r="BU24" s="89"/>
      <c r="BV24" s="18" vm="468">
        <f ca="1"/>
        <v>45139</v>
      </c>
      <c r="BW24" s="18" vm="483">
        <f ca="1"/>
        <v>21.95</v>
      </c>
      <c r="BX24" s="7">
        <f t="shared" ca="1" si="18"/>
        <v>-1.7457475380483464E-2</v>
      </c>
      <c r="BY24" s="89"/>
      <c r="BZ24" s="18" vm="468">
        <f ca="1"/>
        <v>45139</v>
      </c>
      <c r="CA24" s="18" vm="484">
        <f ca="1"/>
        <v>177.53</v>
      </c>
      <c r="CB24" s="7">
        <f t="shared" ca="1" si="19"/>
        <v>1.4399177189874924E-2</v>
      </c>
      <c r="CD24" s="18" vm="468">
        <f ca="1"/>
        <v>45139</v>
      </c>
      <c r="CE24" s="18" vm="485">
        <f ca="1"/>
        <v>35.299999999999997</v>
      </c>
      <c r="CF24" s="7">
        <f t="shared" ca="1" si="20"/>
        <v>7.4581430745814178E-2</v>
      </c>
      <c r="CG24" s="89"/>
      <c r="CH24" s="18" vm="468">
        <f ca="1"/>
        <v>45139</v>
      </c>
      <c r="CI24" s="18" vm="486">
        <f ca="1"/>
        <v>7.67</v>
      </c>
      <c r="CJ24" s="7">
        <f t="shared" ca="1" si="21"/>
        <v>-3.6432160804020106E-2</v>
      </c>
      <c r="CL24" s="18" vm="468">
        <f ca="1"/>
        <v>45139</v>
      </c>
      <c r="CM24" s="18" vm="74">
        <f ca="1"/>
        <v>1.5549999999999999</v>
      </c>
      <c r="CN24" s="7">
        <f t="shared" ca="1" si="22"/>
        <v>-3.7151702786377742E-2</v>
      </c>
      <c r="CP24" s="18" vm="468">
        <f ca="1"/>
        <v>45139</v>
      </c>
      <c r="CQ24" s="18" vm="487">
        <f ca="1"/>
        <v>8.7100000000000009</v>
      </c>
      <c r="CR24" s="7">
        <f t="shared" ca="1" si="23"/>
        <v>2.8335301062573814E-2</v>
      </c>
      <c r="CT24" s="18" vm="468">
        <f ca="1"/>
        <v>45139</v>
      </c>
      <c r="CU24" s="18" vm="488">
        <f ca="1"/>
        <v>37.020000000000003</v>
      </c>
      <c r="CV24" s="7">
        <f t="shared" ca="1" si="24"/>
        <v>-2.5533035009212921E-2</v>
      </c>
    </row>
    <row r="25" spans="2:100" x14ac:dyDescent="0.45">
      <c r="B25" s="18" vm="489">
        <f ca="1"/>
        <v>45170</v>
      </c>
      <c r="C25" s="18" vm="490">
        <f ca="1"/>
        <v>83.39</v>
      </c>
      <c r="D25" s="7">
        <f t="shared" ca="1" si="0"/>
        <v>0.13734315330060023</v>
      </c>
      <c r="E25" s="88"/>
      <c r="F25" s="18" vm="489">
        <f ca="1"/>
        <v>45170</v>
      </c>
      <c r="G25" s="18" vm="491">
        <f ca="1"/>
        <v>250.8</v>
      </c>
      <c r="H25" s="7">
        <f t="shared" ca="1" si="1"/>
        <v>-8.3098746024201961E-2</v>
      </c>
      <c r="I25" s="89"/>
      <c r="J25" s="18" vm="489">
        <f ca="1"/>
        <v>45170</v>
      </c>
      <c r="K25" s="18" vm="492">
        <f ca="1"/>
        <v>23.6</v>
      </c>
      <c r="L25" s="7">
        <f t="shared" ca="1" si="2"/>
        <v>-7.4146724205570697E-2</v>
      </c>
      <c r="M25" s="89"/>
      <c r="N25" s="18" vm="489">
        <f ca="1"/>
        <v>45170</v>
      </c>
      <c r="O25" s="18" vm="493">
        <f ca="1"/>
        <v>255.32</v>
      </c>
      <c r="P25" s="7">
        <f t="shared" ca="1" si="3"/>
        <v>-5.9560204795756806E-2</v>
      </c>
      <c r="Q25" s="89"/>
      <c r="R25" s="18" vm="489">
        <f ca="1"/>
        <v>45170</v>
      </c>
      <c r="S25" s="18" vm="494">
        <f ca="1"/>
        <v>29.8</v>
      </c>
      <c r="T25" s="7">
        <f t="shared" ca="1" si="4"/>
        <v>-7.3383084577114302E-2</v>
      </c>
      <c r="V25" s="18" vm="489">
        <f ca="1"/>
        <v>45170</v>
      </c>
      <c r="W25" s="18" vm="12">
        <f ca="1"/>
        <v>3.92</v>
      </c>
      <c r="X25" s="7">
        <f t="shared" ca="1" si="5"/>
        <v>-7.5471698113207614E-2</v>
      </c>
      <c r="Y25" s="89"/>
      <c r="Z25" s="18" vm="489">
        <f ca="1"/>
        <v>45170</v>
      </c>
      <c r="AA25" s="18" vm="495">
        <f ca="1"/>
        <v>21.45</v>
      </c>
      <c r="AB25" s="7">
        <f t="shared" ca="1" si="6"/>
        <v>-8.1763698630136994E-2</v>
      </c>
      <c r="AC25" s="89"/>
      <c r="AD25" s="18" vm="489">
        <f ca="1"/>
        <v>45170</v>
      </c>
      <c r="AE25" s="18" vm="171">
        <f ca="1"/>
        <v>7.3</v>
      </c>
      <c r="AF25" s="7">
        <f t="shared" ca="1" si="7"/>
        <v>-5.8064516129032281E-2</v>
      </c>
      <c r="AG25" s="89"/>
      <c r="AH25" s="18" vm="489">
        <f ca="1"/>
        <v>45170</v>
      </c>
      <c r="AI25" s="18" vm="283">
        <f ca="1"/>
        <v>2.13</v>
      </c>
      <c r="AJ25" s="7">
        <f t="shared" ca="1" si="8"/>
        <v>-0.11983471074380167</v>
      </c>
      <c r="AK25" s="89"/>
      <c r="AL25" s="18" vm="489">
        <f ca="1"/>
        <v>45170</v>
      </c>
      <c r="AM25" s="18" vm="496">
        <f ca="1"/>
        <v>9.49</v>
      </c>
      <c r="AN25" s="7">
        <f t="shared" ca="1" si="9"/>
        <v>-0.12453874538745384</v>
      </c>
      <c r="AP25" s="18" vm="489">
        <f ca="1"/>
        <v>45170</v>
      </c>
      <c r="AQ25" s="18" vm="137">
        <f ca="1"/>
        <v>3.85</v>
      </c>
      <c r="AR25" s="7">
        <f t="shared" ca="1" si="10"/>
        <v>-3.9900249376558533E-2</v>
      </c>
      <c r="AS25" s="89"/>
      <c r="AT25" s="18" vm="489">
        <f ca="1"/>
        <v>45170</v>
      </c>
      <c r="AU25" s="18" vm="497">
        <f ca="1"/>
        <v>154.32</v>
      </c>
      <c r="AV25" s="7">
        <f t="shared" ca="1" si="11"/>
        <v>-6.518051853646728E-2</v>
      </c>
      <c r="AW25" s="89"/>
      <c r="AX25" s="18" vm="489">
        <f ca="1"/>
        <v>45170</v>
      </c>
      <c r="AY25" s="18" vm="498">
        <f ca="1"/>
        <v>3.9782000000000002</v>
      </c>
      <c r="AZ25" s="7">
        <f t="shared" ca="1" si="12"/>
        <v>-3.0180399804973213E-2</v>
      </c>
      <c r="BA25" s="89"/>
      <c r="BB25" s="18" vm="489">
        <f ca="1"/>
        <v>45170</v>
      </c>
      <c r="BC25" s="18" vm="283">
        <f ca="1"/>
        <v>2.13</v>
      </c>
      <c r="BD25" s="7">
        <f t="shared" ca="1" si="13"/>
        <v>0.11227154046997381</v>
      </c>
      <c r="BE25" s="89"/>
      <c r="BF25" s="18" vm="489">
        <f ca="1"/>
        <v>45170</v>
      </c>
      <c r="BG25" s="18" vm="433">
        <f ca="1"/>
        <v>0.2011</v>
      </c>
      <c r="BH25" s="7">
        <f t="shared" ca="1" si="14"/>
        <v>-0.18185516680227823</v>
      </c>
      <c r="BJ25" s="18" vm="489">
        <f ca="1"/>
        <v>45170</v>
      </c>
      <c r="BK25" s="18" vm="499">
        <f ca="1"/>
        <v>99.97</v>
      </c>
      <c r="BL25" s="7">
        <f t="shared" ca="1" si="15"/>
        <v>-2.1628498727735444E-2</v>
      </c>
      <c r="BM25" s="89"/>
      <c r="BN25" s="18" vm="489">
        <f ca="1"/>
        <v>45170</v>
      </c>
      <c r="BO25" s="18" vm="500">
        <f ca="1"/>
        <v>29.07</v>
      </c>
      <c r="BP25" s="7">
        <f t="shared" ca="1" si="16"/>
        <v>3.7983425414364444E-3</v>
      </c>
      <c r="BQ25" s="89"/>
      <c r="BR25" s="18" vm="489">
        <f ca="1"/>
        <v>45170</v>
      </c>
      <c r="BS25" s="18" vm="501">
        <f ca="1"/>
        <v>25.66</v>
      </c>
      <c r="BT25" s="7">
        <f t="shared" ca="1" si="17"/>
        <v>1.3028030003947961E-2</v>
      </c>
      <c r="BU25" s="89"/>
      <c r="BV25" s="18" vm="489">
        <f ca="1"/>
        <v>45170</v>
      </c>
      <c r="BW25" s="18" vm="502">
        <f ca="1"/>
        <v>21.15</v>
      </c>
      <c r="BX25" s="7">
        <f t="shared" ca="1" si="18"/>
        <v>-3.6446469248291605E-2</v>
      </c>
      <c r="BY25" s="89"/>
      <c r="BZ25" s="18" vm="489">
        <f ca="1"/>
        <v>45170</v>
      </c>
      <c r="CA25" s="18" vm="503">
        <f ca="1"/>
        <v>167.73</v>
      </c>
      <c r="CB25" s="7">
        <f t="shared" ca="1" si="19"/>
        <v>-5.5201937700670375E-2</v>
      </c>
      <c r="CD25" s="18" vm="489">
        <f ca="1"/>
        <v>45170</v>
      </c>
      <c r="CE25" s="18" vm="504">
        <f ca="1"/>
        <v>33.799999999999997</v>
      </c>
      <c r="CF25" s="7">
        <f t="shared" ca="1" si="20"/>
        <v>-4.2492917847025496E-2</v>
      </c>
      <c r="CG25" s="89"/>
      <c r="CH25" s="18" vm="489">
        <f ca="1"/>
        <v>45170</v>
      </c>
      <c r="CI25" s="18" vm="505">
        <f ca="1"/>
        <v>7.9</v>
      </c>
      <c r="CJ25" s="7">
        <f t="shared" ca="1" si="21"/>
        <v>2.9986962190352077E-2</v>
      </c>
      <c r="CL25" s="18" vm="489">
        <f ca="1"/>
        <v>45170</v>
      </c>
      <c r="CM25" s="18" vm="506">
        <f ca="1"/>
        <v>1.64</v>
      </c>
      <c r="CN25" s="7">
        <f t="shared" ca="1" si="22"/>
        <v>5.4662379421221846E-2</v>
      </c>
      <c r="CP25" s="18" vm="489">
        <f ca="1"/>
        <v>45170</v>
      </c>
      <c r="CQ25" s="18" vm="507">
        <f ca="1"/>
        <v>8.7799999999999994</v>
      </c>
      <c r="CR25" s="7">
        <f t="shared" ca="1" si="23"/>
        <v>8.0367393800227904E-3</v>
      </c>
      <c r="CT25" s="18" vm="489">
        <f ca="1"/>
        <v>45170</v>
      </c>
      <c r="CU25" s="18" vm="508">
        <f ca="1"/>
        <v>36.49</v>
      </c>
      <c r="CV25" s="7">
        <f t="shared" ca="1" si="24"/>
        <v>-1.4316585629389549E-2</v>
      </c>
    </row>
    <row r="26" spans="2:100" x14ac:dyDescent="0.45">
      <c r="B26" s="18" vm="509">
        <f ca="1"/>
        <v>45200</v>
      </c>
      <c r="C26" s="18" vm="510">
        <f ca="1"/>
        <v>74.540000000000006</v>
      </c>
      <c r="D26" s="7">
        <f t="shared" ca="1" si="0"/>
        <v>-0.10612783307350994</v>
      </c>
      <c r="E26" s="88"/>
      <c r="F26" s="18" vm="509">
        <f ca="1"/>
        <v>45200</v>
      </c>
      <c r="G26" s="18" vm="511">
        <f ca="1"/>
        <v>232.35</v>
      </c>
      <c r="H26" s="7">
        <f t="shared" ca="1" si="1"/>
        <v>-7.3564593301435471E-2</v>
      </c>
      <c r="I26" s="89"/>
      <c r="J26" s="18" vm="509">
        <f ca="1"/>
        <v>45200</v>
      </c>
      <c r="K26" s="18" vm="512">
        <f ca="1"/>
        <v>21.79</v>
      </c>
      <c r="L26" s="7">
        <f t="shared" ca="1" si="2"/>
        <v>-7.6694915254237384E-2</v>
      </c>
      <c r="M26" s="89"/>
      <c r="N26" s="18" vm="509">
        <f ca="1"/>
        <v>45200</v>
      </c>
      <c r="O26" s="18" vm="513">
        <f ca="1"/>
        <v>240.84</v>
      </c>
      <c r="P26" s="7">
        <f t="shared" ca="1" si="3"/>
        <v>-5.6713144289518999E-2</v>
      </c>
      <c r="Q26" s="89"/>
      <c r="R26" s="18" vm="509">
        <f ca="1"/>
        <v>45200</v>
      </c>
      <c r="S26" s="18" vm="221">
        <f ca="1"/>
        <v>28.75</v>
      </c>
      <c r="T26" s="7">
        <f t="shared" ca="1" si="4"/>
        <v>-3.5234899328859086E-2</v>
      </c>
      <c r="V26" s="18" vm="509">
        <f ca="1"/>
        <v>45200</v>
      </c>
      <c r="W26" s="18" vm="514">
        <f ca="1"/>
        <v>3.54</v>
      </c>
      <c r="X26" s="7">
        <f t="shared" ca="1" si="5"/>
        <v>-9.693877551020405E-2</v>
      </c>
      <c r="Y26" s="89"/>
      <c r="Z26" s="18" vm="509">
        <f ca="1"/>
        <v>45200</v>
      </c>
      <c r="AA26" s="18" vm="515">
        <f ca="1"/>
        <v>20.74</v>
      </c>
      <c r="AB26" s="7">
        <f t="shared" ca="1" si="6"/>
        <v>-3.3100233100233141E-2</v>
      </c>
      <c r="AC26" s="89"/>
      <c r="AD26" s="18" vm="509">
        <f ca="1"/>
        <v>45200</v>
      </c>
      <c r="AE26" s="18" vm="516">
        <f ca="1"/>
        <v>6.48</v>
      </c>
      <c r="AF26" s="7">
        <f t="shared" ca="1" si="7"/>
        <v>-0.11232876712328758</v>
      </c>
      <c r="AG26" s="89"/>
      <c r="AH26" s="18" vm="509">
        <f ca="1"/>
        <v>45200</v>
      </c>
      <c r="AI26" s="18" vm="517">
        <f ca="1"/>
        <v>1.82</v>
      </c>
      <c r="AJ26" s="7">
        <f t="shared" ca="1" si="8"/>
        <v>-0.14553990610328632</v>
      </c>
      <c r="AK26" s="89"/>
      <c r="AL26" s="18" vm="509">
        <f ca="1"/>
        <v>45200</v>
      </c>
      <c r="AM26" s="18" vm="518">
        <f ca="1"/>
        <v>8.67</v>
      </c>
      <c r="AN26" s="7">
        <f t="shared" ca="1" si="9"/>
        <v>-8.6406743940990544E-2</v>
      </c>
      <c r="AP26" s="18" vm="509">
        <f ca="1"/>
        <v>45200</v>
      </c>
      <c r="AQ26" s="18" vm="519">
        <f ca="1"/>
        <v>3.81</v>
      </c>
      <c r="AR26" s="7">
        <f t="shared" ca="1" si="10"/>
        <v>-1.0389610389610398E-2</v>
      </c>
      <c r="AS26" s="89"/>
      <c r="AT26" s="18" vm="509">
        <f ca="1"/>
        <v>45200</v>
      </c>
      <c r="AU26" s="18" vm="520">
        <f ca="1"/>
        <v>143.71</v>
      </c>
      <c r="AV26" s="7">
        <f t="shared" ca="1" si="11"/>
        <v>-6.8753240020736045E-2</v>
      </c>
      <c r="AW26" s="89"/>
      <c r="AX26" s="18" vm="509">
        <f ca="1"/>
        <v>45200</v>
      </c>
      <c r="AY26" s="18" vm="521">
        <f ca="1"/>
        <v>3.7740999999999998</v>
      </c>
      <c r="AZ26" s="7">
        <f t="shared" ca="1" si="12"/>
        <v>-5.1304610125182337E-2</v>
      </c>
      <c r="BA26" s="89"/>
      <c r="BB26" s="18" vm="509">
        <f ca="1"/>
        <v>45200</v>
      </c>
      <c r="BC26" s="18" vm="354">
        <f ca="1"/>
        <v>2.08</v>
      </c>
      <c r="BD26" s="7">
        <f t="shared" ca="1" si="13"/>
        <v>-2.3474178403755788E-2</v>
      </c>
      <c r="BE26" s="89"/>
      <c r="BF26" s="18" vm="509">
        <f ca="1"/>
        <v>45200</v>
      </c>
      <c r="BG26" s="18" vm="408">
        <f ca="1"/>
        <v>0.17879999999999999</v>
      </c>
      <c r="BH26" s="7">
        <f t="shared" ca="1" si="14"/>
        <v>-0.11089010442565894</v>
      </c>
      <c r="BJ26" s="18" vm="509">
        <f ca="1"/>
        <v>45200</v>
      </c>
      <c r="BK26" s="18" vm="522">
        <f ca="1"/>
        <v>96.56</v>
      </c>
      <c r="BL26" s="7">
        <f t="shared" ca="1" si="15"/>
        <v>-3.4110233069920941E-2</v>
      </c>
      <c r="BM26" s="89"/>
      <c r="BN26" s="18" vm="509">
        <f ca="1"/>
        <v>45200</v>
      </c>
      <c r="BO26" s="18" vm="523">
        <f ca="1"/>
        <v>28.05</v>
      </c>
      <c r="BP26" s="7">
        <f t="shared" ca="1" si="16"/>
        <v>-3.5087719298245598E-2</v>
      </c>
      <c r="BQ26" s="89"/>
      <c r="BR26" s="18" vm="509">
        <f ca="1"/>
        <v>45200</v>
      </c>
      <c r="BS26" s="18" vm="524">
        <f ca="1"/>
        <v>24.71</v>
      </c>
      <c r="BT26" s="7">
        <f t="shared" ca="1" si="17"/>
        <v>-3.7022603273577523E-2</v>
      </c>
      <c r="BU26" s="89"/>
      <c r="BV26" s="18" vm="509">
        <f ca="1"/>
        <v>45200</v>
      </c>
      <c r="BW26" s="18" vm="525">
        <f ca="1"/>
        <v>20.6</v>
      </c>
      <c r="BX26" s="7">
        <f t="shared" ca="1" si="18"/>
        <v>-2.6004728132387574E-2</v>
      </c>
      <c r="BY26" s="89"/>
      <c r="BZ26" s="18" vm="509">
        <f ca="1"/>
        <v>45200</v>
      </c>
      <c r="CA26" s="18" vm="526">
        <f ca="1"/>
        <v>160.97999999999999</v>
      </c>
      <c r="CB26" s="7">
        <f t="shared" ca="1" si="19"/>
        <v>-4.0243248077267035E-2</v>
      </c>
      <c r="CD26" s="18" vm="509">
        <f ca="1"/>
        <v>45200</v>
      </c>
      <c r="CE26" s="18" vm="527">
        <f ca="1"/>
        <v>31.86</v>
      </c>
      <c r="CF26" s="7">
        <f t="shared" ca="1" si="20"/>
        <v>-5.7396449704141948E-2</v>
      </c>
      <c r="CG26" s="89"/>
      <c r="CH26" s="18" vm="509">
        <f ca="1"/>
        <v>45200</v>
      </c>
      <c r="CI26" s="18" vm="486">
        <f ca="1"/>
        <v>7.67</v>
      </c>
      <c r="CJ26" s="7">
        <f t="shared" ca="1" si="21"/>
        <v>-2.9113924050632962E-2</v>
      </c>
      <c r="CL26" s="18" vm="509">
        <f ca="1"/>
        <v>45200</v>
      </c>
      <c r="CM26" s="18" vm="528">
        <f ca="1"/>
        <v>1.5449999999999999</v>
      </c>
      <c r="CN26" s="7">
        <f t="shared" ca="1" si="22"/>
        <v>-5.7926829268292672E-2</v>
      </c>
      <c r="CP26" s="18" vm="509">
        <f ca="1"/>
        <v>45200</v>
      </c>
      <c r="CQ26" s="18" vm="529">
        <f ca="1"/>
        <v>9.1300000000000008</v>
      </c>
      <c r="CR26" s="7">
        <f t="shared" ca="1" si="23"/>
        <v>3.9863325740319068E-2</v>
      </c>
      <c r="CT26" s="18" vm="509">
        <f ca="1"/>
        <v>45200</v>
      </c>
      <c r="CU26" s="18" vm="530">
        <f ca="1"/>
        <v>34.26</v>
      </c>
      <c r="CV26" s="7">
        <f t="shared" ca="1" si="24"/>
        <v>-6.1112633598246202E-2</v>
      </c>
    </row>
    <row r="27" spans="2:100" x14ac:dyDescent="0.45">
      <c r="B27" s="18" vm="531">
        <f ca="1"/>
        <v>45231</v>
      </c>
      <c r="C27" s="18" vm="532">
        <f ca="1"/>
        <v>88.41</v>
      </c>
      <c r="D27" s="7">
        <f t="shared" ca="1" si="0"/>
        <v>0.18607459082371866</v>
      </c>
      <c r="E27" s="88"/>
      <c r="F27" s="18" vm="531">
        <f ca="1"/>
        <v>45231</v>
      </c>
      <c r="G27" s="18" vm="533">
        <f ca="1"/>
        <v>262.23</v>
      </c>
      <c r="H27" s="7">
        <f t="shared" ca="1" si="1"/>
        <v>0.12859909619109114</v>
      </c>
      <c r="I27" s="89"/>
      <c r="J27" s="18" vm="531">
        <f ca="1"/>
        <v>45231</v>
      </c>
      <c r="K27" s="18" vm="534">
        <f ca="1"/>
        <v>24.34</v>
      </c>
      <c r="L27" s="7">
        <f t="shared" ca="1" si="2"/>
        <v>0.1170261587884351</v>
      </c>
      <c r="M27" s="89"/>
      <c r="N27" s="18" vm="531">
        <f ca="1"/>
        <v>45231</v>
      </c>
      <c r="O27" s="18" vm="535">
        <f ca="1"/>
        <v>273.04000000000002</v>
      </c>
      <c r="P27" s="7">
        <f t="shared" ca="1" si="3"/>
        <v>0.1336987211426674</v>
      </c>
      <c r="Q27" s="89"/>
      <c r="R27" s="18" vm="531">
        <f ca="1"/>
        <v>45231</v>
      </c>
      <c r="S27" s="18" vm="536">
        <f ca="1"/>
        <v>29.17</v>
      </c>
      <c r="T27" s="7">
        <f t="shared" ca="1" si="4"/>
        <v>1.4608695652173972E-2</v>
      </c>
      <c r="V27" s="18" vm="531">
        <f ca="1"/>
        <v>45231</v>
      </c>
      <c r="W27" s="18" vm="537">
        <f ca="1"/>
        <v>4.13</v>
      </c>
      <c r="X27" s="7">
        <f t="shared" ca="1" si="5"/>
        <v>0.16666666666666663</v>
      </c>
      <c r="Y27" s="89"/>
      <c r="Z27" s="18" vm="531">
        <f ca="1"/>
        <v>45231</v>
      </c>
      <c r="AA27" s="18" vm="538">
        <f ca="1"/>
        <v>22.75</v>
      </c>
      <c r="AB27" s="7">
        <f t="shared" ca="1" si="6"/>
        <v>9.6914175506268158E-2</v>
      </c>
      <c r="AC27" s="89"/>
      <c r="AD27" s="18" vm="531">
        <f ca="1"/>
        <v>45231</v>
      </c>
      <c r="AE27" s="18" vm="539">
        <f ca="1"/>
        <v>7.04</v>
      </c>
      <c r="AF27" s="7">
        <f t="shared" ca="1" si="7"/>
        <v>8.6419753086419693E-2</v>
      </c>
      <c r="AG27" s="89"/>
      <c r="AH27" s="18" vm="531">
        <f ca="1"/>
        <v>45231</v>
      </c>
      <c r="AI27" s="18" vm="540">
        <f ca="1"/>
        <v>2.06</v>
      </c>
      <c r="AJ27" s="7">
        <f t="shared" ca="1" si="8"/>
        <v>0.13186813186813187</v>
      </c>
      <c r="AK27" s="89"/>
      <c r="AL27" s="18" vm="531">
        <f ca="1"/>
        <v>45231</v>
      </c>
      <c r="AM27" s="18" vm="541">
        <f ca="1"/>
        <v>10.4</v>
      </c>
      <c r="AN27" s="7">
        <f t="shared" ca="1" si="9"/>
        <v>0.19953863898500582</v>
      </c>
      <c r="AP27" s="18" vm="531">
        <f ca="1"/>
        <v>45231</v>
      </c>
      <c r="AQ27" s="18" vm="542">
        <f ca="1"/>
        <v>3.82</v>
      </c>
      <c r="AR27" s="7">
        <f t="shared" ca="1" si="10"/>
        <v>2.6246719160104427E-3</v>
      </c>
      <c r="AS27" s="89"/>
      <c r="AT27" s="18" vm="531">
        <f ca="1"/>
        <v>45231</v>
      </c>
      <c r="AU27" s="18" vm="543">
        <f ca="1"/>
        <v>155.25</v>
      </c>
      <c r="AV27" s="7">
        <f t="shared" ca="1" si="11"/>
        <v>8.0300605385846435E-2</v>
      </c>
      <c r="AW27" s="89"/>
      <c r="AX27" s="18" vm="531">
        <f ca="1"/>
        <v>45231</v>
      </c>
      <c r="AY27" s="18" vm="544">
        <f ca="1"/>
        <v>3.4390000000000001</v>
      </c>
      <c r="AZ27" s="7">
        <f t="shared" ca="1" si="12"/>
        <v>-8.8789380249595859E-2</v>
      </c>
      <c r="BA27" s="89"/>
      <c r="BB27" s="18" vm="531">
        <f ca="1"/>
        <v>45231</v>
      </c>
      <c r="BC27" s="18" vm="545">
        <f ca="1"/>
        <v>2.44</v>
      </c>
      <c r="BD27" s="7">
        <f t="shared" ca="1" si="13"/>
        <v>0.17307692307692302</v>
      </c>
      <c r="BE27" s="89"/>
      <c r="BF27" s="18" vm="531">
        <f ca="1"/>
        <v>45231</v>
      </c>
      <c r="BG27" s="18" vm="546">
        <f ca="1"/>
        <v>0.2235</v>
      </c>
      <c r="BH27" s="7">
        <f t="shared" ca="1" si="14"/>
        <v>0.25000000000000011</v>
      </c>
      <c r="BJ27" s="18" vm="531">
        <f ca="1"/>
        <v>45231</v>
      </c>
      <c r="BK27" s="18" vm="547">
        <f ca="1"/>
        <v>104.66</v>
      </c>
      <c r="BL27" s="7">
        <f t="shared" ca="1" si="15"/>
        <v>8.3885666942833406E-2</v>
      </c>
      <c r="BM27" s="89"/>
      <c r="BN27" s="18" vm="531">
        <f ca="1"/>
        <v>45231</v>
      </c>
      <c r="BO27" s="18" vm="548">
        <f ca="1"/>
        <v>28.4</v>
      </c>
      <c r="BP27" s="7">
        <f t="shared" ca="1" si="16"/>
        <v>1.2477718360071225E-2</v>
      </c>
      <c r="BQ27" s="89"/>
      <c r="BR27" s="18" vm="531">
        <f ca="1"/>
        <v>45231</v>
      </c>
      <c r="BS27" s="18" vm="549">
        <f ca="1"/>
        <v>24.37</v>
      </c>
      <c r="BT27" s="7">
        <f t="shared" ca="1" si="17"/>
        <v>-1.3759611493322535E-2</v>
      </c>
      <c r="BU27" s="89"/>
      <c r="BV27" s="18" vm="531">
        <f ca="1"/>
        <v>45231</v>
      </c>
      <c r="BW27" s="18" vm="550">
        <f ca="1"/>
        <v>21.37</v>
      </c>
      <c r="BX27" s="7">
        <f t="shared" ca="1" si="18"/>
        <v>3.7378640776699008E-2</v>
      </c>
      <c r="BY27" s="89"/>
      <c r="BZ27" s="18" vm="531">
        <f ca="1"/>
        <v>45231</v>
      </c>
      <c r="CA27" s="18" vm="551">
        <f ca="1"/>
        <v>169.05</v>
      </c>
      <c r="CB27" s="7">
        <f t="shared" ca="1" si="19"/>
        <v>5.013045098770047E-2</v>
      </c>
      <c r="CD27" s="18" vm="531">
        <f ca="1"/>
        <v>45231</v>
      </c>
      <c r="CE27" s="18" vm="147">
        <f ca="1"/>
        <v>34.229999999999997</v>
      </c>
      <c r="CF27" s="7">
        <f t="shared" ca="1" si="20"/>
        <v>7.4387947269303117E-2</v>
      </c>
      <c r="CG27" s="89"/>
      <c r="CH27" s="18" vm="531">
        <f ca="1"/>
        <v>45231</v>
      </c>
      <c r="CI27" s="18" vm="552">
        <f ca="1"/>
        <v>6.91</v>
      </c>
      <c r="CJ27" s="7">
        <f t="shared" ca="1" si="21"/>
        <v>-9.9087353324641428E-2</v>
      </c>
      <c r="CL27" s="18" vm="531">
        <f ca="1"/>
        <v>45231</v>
      </c>
      <c r="CM27" s="18" vm="223">
        <f ca="1"/>
        <v>1.4850000000000001</v>
      </c>
      <c r="CN27" s="7">
        <f t="shared" ca="1" si="22"/>
        <v>-3.8834951456310572E-2</v>
      </c>
      <c r="CP27" s="18" vm="531">
        <f ca="1"/>
        <v>45231</v>
      </c>
      <c r="CQ27" s="18" vm="553">
        <f ca="1"/>
        <v>8.24</v>
      </c>
      <c r="CR27" s="7">
        <f t="shared" ca="1" si="23"/>
        <v>-9.7480832420591509E-2</v>
      </c>
      <c r="CT27" s="18" vm="531">
        <f ca="1"/>
        <v>45231</v>
      </c>
      <c r="CU27" s="18" vm="554">
        <f ca="1"/>
        <v>31</v>
      </c>
      <c r="CV27" s="7">
        <f t="shared" ca="1" si="24"/>
        <v>-9.5154699357851674E-2</v>
      </c>
    </row>
    <row r="28" spans="2:100" x14ac:dyDescent="0.45">
      <c r="B28" s="18" vm="555">
        <f ca="1"/>
        <v>45261</v>
      </c>
      <c r="C28" s="18" vm="556">
        <f ca="1"/>
        <v>95.83</v>
      </c>
      <c r="D28" s="7">
        <f t="shared" ca="1" si="0"/>
        <v>8.3927157561361862E-2</v>
      </c>
      <c r="E28" s="88"/>
      <c r="F28" s="18" vm="555">
        <f ca="1"/>
        <v>45261</v>
      </c>
      <c r="G28" s="18" vm="557">
        <f ca="1"/>
        <v>286.64999999999998</v>
      </c>
      <c r="H28" s="7">
        <f t="shared" ca="1" si="1"/>
        <v>9.3124356480951673E-2</v>
      </c>
      <c r="I28" s="89"/>
      <c r="J28" s="18" vm="555">
        <f ca="1"/>
        <v>45261</v>
      </c>
      <c r="K28" s="18" vm="558">
        <f ca="1"/>
        <v>25.44</v>
      </c>
      <c r="L28" s="7">
        <f t="shared" ca="1" si="2"/>
        <v>4.5193097781429804E-2</v>
      </c>
      <c r="M28" s="89"/>
      <c r="N28" s="18" vm="555">
        <f ca="1"/>
        <v>45261</v>
      </c>
      <c r="O28" s="18" vm="559">
        <f ca="1"/>
        <v>298.67</v>
      </c>
      <c r="P28" s="7">
        <f t="shared" ca="1" si="3"/>
        <v>9.3869030178728372E-2</v>
      </c>
      <c r="Q28" s="89"/>
      <c r="R28" s="18" vm="555">
        <f ca="1"/>
        <v>45261</v>
      </c>
      <c r="S28" s="18" vm="560">
        <f ca="1"/>
        <v>32.08</v>
      </c>
      <c r="T28" s="7">
        <f t="shared" ca="1" si="4"/>
        <v>9.9760027425436965E-2</v>
      </c>
      <c r="V28" s="18" vm="555">
        <f ca="1"/>
        <v>45261</v>
      </c>
      <c r="W28" s="18" vm="373">
        <f ca="1"/>
        <v>4.45</v>
      </c>
      <c r="X28" s="7">
        <f t="shared" ca="1" si="5"/>
        <v>7.7481840193704674E-2</v>
      </c>
      <c r="Y28" s="89"/>
      <c r="Z28" s="18" vm="555">
        <f ca="1"/>
        <v>45261</v>
      </c>
      <c r="AA28" s="18" vm="561">
        <f ca="1"/>
        <v>25.3</v>
      </c>
      <c r="AB28" s="7">
        <f t="shared" ca="1" si="6"/>
        <v>0.11208791208791212</v>
      </c>
      <c r="AC28" s="89"/>
      <c r="AD28" s="18" vm="555">
        <f ca="1"/>
        <v>45261</v>
      </c>
      <c r="AE28" s="18" vm="562">
        <f ca="1"/>
        <v>7.68</v>
      </c>
      <c r="AF28" s="7">
        <f t="shared" ca="1" si="7"/>
        <v>9.090909090909087E-2</v>
      </c>
      <c r="AG28" s="89"/>
      <c r="AH28" s="18" vm="555">
        <f ca="1"/>
        <v>45261</v>
      </c>
      <c r="AI28" s="18" vm="432">
        <f ca="1"/>
        <v>2.09</v>
      </c>
      <c r="AJ28" s="7">
        <f t="shared" ca="1" si="8"/>
        <v>1.456310679611641E-2</v>
      </c>
      <c r="AK28" s="89"/>
      <c r="AL28" s="18" vm="555">
        <f ca="1"/>
        <v>45261</v>
      </c>
      <c r="AM28" s="18" vm="563">
        <f ca="1"/>
        <v>12.04</v>
      </c>
      <c r="AN28" s="7">
        <f t="shared" ca="1" si="9"/>
        <v>0.15769230769230758</v>
      </c>
      <c r="AP28" s="18" vm="555">
        <f ca="1"/>
        <v>45261</v>
      </c>
      <c r="AQ28" s="18" vm="38">
        <f ca="1"/>
        <v>3.96</v>
      </c>
      <c r="AR28" s="7">
        <f t="shared" ca="1" si="10"/>
        <v>3.6649214659685896E-2</v>
      </c>
      <c r="AS28" s="89"/>
      <c r="AT28" s="18" vm="555">
        <f ca="1"/>
        <v>45261</v>
      </c>
      <c r="AU28" s="18" vm="564">
        <f ca="1"/>
        <v>181.15</v>
      </c>
      <c r="AV28" s="7">
        <f t="shared" ca="1" si="11"/>
        <v>0.1668276972624799</v>
      </c>
      <c r="AW28" s="89"/>
      <c r="AX28" s="18" vm="555">
        <f ca="1"/>
        <v>45261</v>
      </c>
      <c r="AY28" s="18" vm="521">
        <f ca="1"/>
        <v>3.7740999999999998</v>
      </c>
      <c r="AZ28" s="7">
        <f t="shared" ca="1" si="12"/>
        <v>9.744111660366378E-2</v>
      </c>
      <c r="BA28" s="89"/>
      <c r="BB28" s="18" vm="555">
        <f ca="1"/>
        <v>45261</v>
      </c>
      <c r="BC28" s="18" vm="565">
        <f ca="1"/>
        <v>3.2</v>
      </c>
      <c r="BD28" s="7">
        <f t="shared" ca="1" si="13"/>
        <v>0.3114754098360657</v>
      </c>
      <c r="BE28" s="89"/>
      <c r="BF28" s="18" vm="555">
        <f ca="1"/>
        <v>45261</v>
      </c>
      <c r="BG28" s="18" vm="546">
        <f ca="1"/>
        <v>0.2235</v>
      </c>
      <c r="BH28" s="7">
        <f t="shared" ca="1" si="14"/>
        <v>0</v>
      </c>
      <c r="BJ28" s="18" vm="555">
        <f ca="1"/>
        <v>45261</v>
      </c>
      <c r="BK28" s="18" vm="566">
        <f ca="1"/>
        <v>111.8</v>
      </c>
      <c r="BL28" s="7">
        <f t="shared" ca="1" si="15"/>
        <v>6.8220905790177727E-2</v>
      </c>
      <c r="BM28" s="89"/>
      <c r="BN28" s="18" vm="555">
        <f ca="1"/>
        <v>45261</v>
      </c>
      <c r="BO28" s="18" vm="567">
        <f ca="1"/>
        <v>30.7</v>
      </c>
      <c r="BP28" s="7">
        <f t="shared" ca="1" si="16"/>
        <v>8.0985915492957777E-2</v>
      </c>
      <c r="BQ28" s="89"/>
      <c r="BR28" s="18" vm="555">
        <f ca="1"/>
        <v>45261</v>
      </c>
      <c r="BS28" s="18" vm="568">
        <f ca="1"/>
        <v>25.92</v>
      </c>
      <c r="BT28" s="7">
        <f t="shared" ca="1" si="17"/>
        <v>6.3602790315962277E-2</v>
      </c>
      <c r="BU28" s="89"/>
      <c r="BV28" s="18" vm="555">
        <f ca="1"/>
        <v>45261</v>
      </c>
      <c r="BW28" s="18" vm="167">
        <f ca="1"/>
        <v>22.9</v>
      </c>
      <c r="BX28" s="7">
        <f t="shared" ca="1" si="18"/>
        <v>7.1595694899391549E-2</v>
      </c>
      <c r="BY28" s="89"/>
      <c r="BZ28" s="18" vm="555">
        <f ca="1"/>
        <v>45261</v>
      </c>
      <c r="CA28" s="18" vm="569">
        <f ca="1"/>
        <v>183.63</v>
      </c>
      <c r="CB28" s="7">
        <f t="shared" ca="1" si="19"/>
        <v>8.6246672582076203E-2</v>
      </c>
      <c r="CD28" s="18" vm="555">
        <f ca="1"/>
        <v>45261</v>
      </c>
      <c r="CE28" s="18" vm="570">
        <f ca="1"/>
        <v>36.15</v>
      </c>
      <c r="CF28" s="7">
        <f t="shared" ca="1" si="20"/>
        <v>5.609114811568805E-2</v>
      </c>
      <c r="CG28" s="89"/>
      <c r="CH28" s="18" vm="555">
        <f ca="1"/>
        <v>45261</v>
      </c>
      <c r="CI28" s="18" vm="571">
        <f ca="1"/>
        <v>7.6</v>
      </c>
      <c r="CJ28" s="7">
        <f t="shared" ca="1" si="21"/>
        <v>9.9855282199710488E-2</v>
      </c>
      <c r="CL28" s="18" vm="555">
        <f ca="1"/>
        <v>45261</v>
      </c>
      <c r="CM28" s="18" vm="89">
        <f ca="1"/>
        <v>1.6</v>
      </c>
      <c r="CN28" s="7">
        <f t="shared" ca="1" si="22"/>
        <v>7.7441077441077436E-2</v>
      </c>
      <c r="CP28" s="18" vm="555">
        <f ca="1"/>
        <v>45261</v>
      </c>
      <c r="CQ28" s="18" vm="466">
        <f ca="1"/>
        <v>8.4700000000000006</v>
      </c>
      <c r="CR28" s="7">
        <f t="shared" ca="1" si="23"/>
        <v>2.7912621359223351E-2</v>
      </c>
      <c r="CT28" s="18" vm="555">
        <f ca="1"/>
        <v>45261</v>
      </c>
      <c r="CU28" s="18" vm="572">
        <f ca="1"/>
        <v>31.06</v>
      </c>
      <c r="CV28" s="7">
        <f t="shared" ca="1" si="24"/>
        <v>1.9354838709677007E-3</v>
      </c>
    </row>
    <row r="29" spans="2:100" x14ac:dyDescent="0.45">
      <c r="B29" s="18" vm="573">
        <f ca="1"/>
        <v>45292</v>
      </c>
      <c r="C29" s="18" vm="574">
        <f ca="1"/>
        <v>101.56</v>
      </c>
      <c r="D29" s="7">
        <f t="shared" ca="1" si="0"/>
        <v>5.9793384117708487E-2</v>
      </c>
      <c r="E29" s="88"/>
      <c r="F29" s="18" vm="573">
        <f ca="1"/>
        <v>45292</v>
      </c>
      <c r="G29" s="18" vm="575">
        <f ca="1"/>
        <v>301.7</v>
      </c>
      <c r="H29" s="7">
        <f t="shared" ca="1" si="1"/>
        <v>5.2503052503052546E-2</v>
      </c>
      <c r="I29" s="89"/>
      <c r="J29" s="18" vm="573">
        <f ca="1"/>
        <v>45292</v>
      </c>
      <c r="K29" s="18" vm="576">
        <f ca="1"/>
        <v>29.2</v>
      </c>
      <c r="L29" s="7">
        <f t="shared" ca="1" si="2"/>
        <v>0.14779874213836469</v>
      </c>
      <c r="M29" s="89"/>
      <c r="N29" s="18" vm="573">
        <f ca="1"/>
        <v>45292</v>
      </c>
      <c r="O29" s="18" vm="577">
        <f ca="1"/>
        <v>304.48</v>
      </c>
      <c r="P29" s="7">
        <f t="shared" ca="1" si="3"/>
        <v>1.9452907891653E-2</v>
      </c>
      <c r="Q29" s="89"/>
      <c r="R29" s="18" vm="573">
        <f ca="1"/>
        <v>45292</v>
      </c>
      <c r="S29" s="18" vm="578">
        <f ca="1"/>
        <v>32.020000000000003</v>
      </c>
      <c r="T29" s="7">
        <f t="shared" ca="1" si="4"/>
        <v>-1.870324189526034E-3</v>
      </c>
      <c r="V29" s="18" vm="573">
        <f ca="1"/>
        <v>45292</v>
      </c>
      <c r="W29" s="18" vm="579">
        <f ca="1"/>
        <v>4.5599999999999996</v>
      </c>
      <c r="X29" s="7">
        <f t="shared" ca="1" si="5"/>
        <v>2.4719101123595377E-2</v>
      </c>
      <c r="Y29" s="89"/>
      <c r="Z29" s="18" vm="573">
        <f ca="1"/>
        <v>45292</v>
      </c>
      <c r="AA29" s="18" vm="580">
        <f ca="1"/>
        <v>25.6</v>
      </c>
      <c r="AB29" s="7">
        <f t="shared" ca="1" si="6"/>
        <v>1.185770750988145E-2</v>
      </c>
      <c r="AC29" s="89"/>
      <c r="AD29" s="18" vm="573">
        <f ca="1"/>
        <v>45292</v>
      </c>
      <c r="AE29" s="18" vm="427">
        <f ca="1"/>
        <v>7.8</v>
      </c>
      <c r="AF29" s="7">
        <f t="shared" ca="1" si="7"/>
        <v>1.5625000000000014E-2</v>
      </c>
      <c r="AG29" s="89"/>
      <c r="AH29" s="18" vm="573">
        <f ca="1"/>
        <v>45292</v>
      </c>
      <c r="AI29" s="18" vm="581">
        <f ca="1"/>
        <v>2.17</v>
      </c>
      <c r="AJ29" s="7">
        <f t="shared" ca="1" si="8"/>
        <v>3.8277511961722521E-2</v>
      </c>
      <c r="AK29" s="89"/>
      <c r="AL29" s="18" vm="573">
        <f ca="1"/>
        <v>45292</v>
      </c>
      <c r="AM29" s="18" vm="582">
        <f ca="1"/>
        <v>12.09</v>
      </c>
      <c r="AN29" s="7">
        <f t="shared" ca="1" si="9"/>
        <v>4.15282392026584E-3</v>
      </c>
      <c r="AP29" s="18" vm="573">
        <f ca="1"/>
        <v>45292</v>
      </c>
      <c r="AQ29" s="18" vm="7">
        <f ca="1"/>
        <v>4.04</v>
      </c>
      <c r="AR29" s="7">
        <f t="shared" ca="1" si="10"/>
        <v>2.0202020202020221E-2</v>
      </c>
      <c r="AS29" s="89"/>
      <c r="AT29" s="18" vm="573">
        <f ca="1"/>
        <v>45292</v>
      </c>
      <c r="AU29" s="18" vm="583">
        <f ca="1"/>
        <v>183.94</v>
      </c>
      <c r="AV29" s="7">
        <f t="shared" ca="1" si="11"/>
        <v>1.5401600883245884E-2</v>
      </c>
      <c r="AW29" s="89"/>
      <c r="AX29" s="18" vm="573">
        <f ca="1"/>
        <v>45292</v>
      </c>
      <c r="AY29" s="18" vm="584">
        <f ca="1"/>
        <v>3.8542999999999998</v>
      </c>
      <c r="AZ29" s="7">
        <f t="shared" ca="1" si="12"/>
        <v>2.1250099361437177E-2</v>
      </c>
      <c r="BA29" s="89"/>
      <c r="BB29" s="18" vm="573">
        <f ca="1"/>
        <v>45292</v>
      </c>
      <c r="BC29" s="18" vm="565">
        <f ca="1"/>
        <v>3.2</v>
      </c>
      <c r="BD29" s="7">
        <f t="shared" ca="1" si="13"/>
        <v>0</v>
      </c>
      <c r="BE29" s="89"/>
      <c r="BF29" s="18" vm="573">
        <f ca="1"/>
        <v>45292</v>
      </c>
      <c r="BG29" s="18" vm="585">
        <f ca="1"/>
        <v>0.1832</v>
      </c>
      <c r="BH29" s="7">
        <f t="shared" ca="1" si="14"/>
        <v>-0.18031319910514543</v>
      </c>
      <c r="BJ29" s="18" vm="573">
        <f ca="1"/>
        <v>45292</v>
      </c>
      <c r="BK29" s="18" vm="586">
        <f ca="1"/>
        <v>117.53</v>
      </c>
      <c r="BL29" s="7">
        <f t="shared" ca="1" si="15"/>
        <v>5.1252236135957106E-2</v>
      </c>
      <c r="BM29" s="89"/>
      <c r="BN29" s="18" vm="573">
        <f ca="1"/>
        <v>45292</v>
      </c>
      <c r="BO29" s="18" vm="587">
        <f ca="1"/>
        <v>32.6</v>
      </c>
      <c r="BP29" s="7">
        <f t="shared" ca="1" si="16"/>
        <v>6.1889250814332317E-2</v>
      </c>
      <c r="BQ29" s="89"/>
      <c r="BR29" s="18" vm="573">
        <f ca="1"/>
        <v>45292</v>
      </c>
      <c r="BS29" s="18" vm="588">
        <f ca="1"/>
        <v>27.2</v>
      </c>
      <c r="BT29" s="7">
        <f t="shared" ca="1" si="17"/>
        <v>4.9382716049382616E-2</v>
      </c>
      <c r="BU29" s="89"/>
      <c r="BV29" s="18" vm="573">
        <f ca="1"/>
        <v>45292</v>
      </c>
      <c r="BW29" s="18" vm="589">
        <f ca="1"/>
        <v>24.18</v>
      </c>
      <c r="BX29" s="7">
        <f t="shared" ca="1" si="18"/>
        <v>5.5895196506550268E-2</v>
      </c>
      <c r="BY29" s="89"/>
      <c r="BZ29" s="18" vm="573">
        <f ca="1"/>
        <v>45292</v>
      </c>
      <c r="CA29" s="18" vm="590">
        <f ca="1"/>
        <v>190.45</v>
      </c>
      <c r="CB29" s="7">
        <f t="shared" ca="1" si="19"/>
        <v>3.7139900887654488E-2</v>
      </c>
      <c r="CD29" s="18" vm="573">
        <f ca="1"/>
        <v>45292</v>
      </c>
      <c r="CE29" s="18" vm="591">
        <f ca="1"/>
        <v>36.369999999999997</v>
      </c>
      <c r="CF29" s="7">
        <f t="shared" ca="1" si="20"/>
        <v>6.0857538035960961E-3</v>
      </c>
      <c r="CG29" s="89"/>
      <c r="CH29" s="18" vm="573">
        <f ca="1"/>
        <v>45292</v>
      </c>
      <c r="CI29" s="18" vm="592">
        <f ca="1"/>
        <v>7.85</v>
      </c>
      <c r="CJ29" s="7">
        <f t="shared" ca="1" si="21"/>
        <v>3.2894736842105261E-2</v>
      </c>
      <c r="CL29" s="18" vm="573">
        <f ca="1"/>
        <v>45292</v>
      </c>
      <c r="CM29" s="18" vm="593">
        <f ca="1"/>
        <v>1.66</v>
      </c>
      <c r="CN29" s="7">
        <f t="shared" ca="1" si="22"/>
        <v>3.7499999999999895E-2</v>
      </c>
      <c r="CP29" s="18" vm="573">
        <f ca="1"/>
        <v>45292</v>
      </c>
      <c r="CQ29" s="18" vm="594">
        <f ca="1"/>
        <v>8.52</v>
      </c>
      <c r="CR29" s="7">
        <f t="shared" ca="1" si="23"/>
        <v>5.9031877213694137E-3</v>
      </c>
      <c r="CT29" s="18" vm="573">
        <f ca="1"/>
        <v>45292</v>
      </c>
      <c r="CU29" s="18" vm="595">
        <f ca="1"/>
        <v>32.409999999999997</v>
      </c>
      <c r="CV29" s="7">
        <f t="shared" ca="1" si="24"/>
        <v>4.3464262717321248E-2</v>
      </c>
    </row>
    <row r="30" spans="2:100" x14ac:dyDescent="0.45">
      <c r="B30" s="18" vm="596">
        <f ca="1"/>
        <v>45323</v>
      </c>
      <c r="C30" s="18" vm="597">
        <f ca="1"/>
        <v>103.82</v>
      </c>
      <c r="D30" s="7">
        <f t="shared" ca="1" si="0"/>
        <v>2.2252855454903415E-2</v>
      </c>
      <c r="E30" s="88"/>
      <c r="F30" s="18" vm="596">
        <f ca="1"/>
        <v>45323</v>
      </c>
      <c r="G30" s="18" vm="598">
        <f ca="1"/>
        <v>286.24</v>
      </c>
      <c r="H30" s="7">
        <f t="shared" ca="1" si="1"/>
        <v>-5.1242956579383429E-2</v>
      </c>
      <c r="I30" s="89"/>
      <c r="J30" s="18" vm="596">
        <f ca="1"/>
        <v>45323</v>
      </c>
      <c r="K30" s="18" vm="599">
        <f ca="1"/>
        <v>26.66</v>
      </c>
      <c r="L30" s="7">
        <f t="shared" ca="1" si="2"/>
        <v>-8.6986301369862989E-2</v>
      </c>
      <c r="M30" s="89"/>
      <c r="N30" s="18" vm="596">
        <f ca="1"/>
        <v>45323</v>
      </c>
      <c r="O30" s="18" vm="600">
        <f ca="1"/>
        <v>350.17</v>
      </c>
      <c r="P30" s="7">
        <f t="shared" ca="1" si="3"/>
        <v>0.15005911718339462</v>
      </c>
      <c r="Q30" s="89"/>
      <c r="R30" s="18" vm="596">
        <f ca="1"/>
        <v>45323</v>
      </c>
      <c r="S30" s="18" vm="601">
        <f ca="1"/>
        <v>29.85</v>
      </c>
      <c r="T30" s="7">
        <f t="shared" ca="1" si="4"/>
        <v>-6.7770143660212417E-2</v>
      </c>
      <c r="V30" s="18" vm="596">
        <f ca="1"/>
        <v>45323</v>
      </c>
      <c r="W30" s="18" vm="602">
        <f ca="1"/>
        <v>4.49</v>
      </c>
      <c r="X30" s="7">
        <f t="shared" ca="1" si="5"/>
        <v>-1.5350877192982325E-2</v>
      </c>
      <c r="Y30" s="89"/>
      <c r="Z30" s="18" vm="596">
        <f ca="1"/>
        <v>45323</v>
      </c>
      <c r="AA30" s="18" vm="603">
        <f ca="1"/>
        <v>29.9</v>
      </c>
      <c r="AB30" s="7">
        <f t="shared" ca="1" si="6"/>
        <v>0.16796874999999989</v>
      </c>
      <c r="AC30" s="89"/>
      <c r="AD30" s="18" vm="596">
        <f ca="1"/>
        <v>45323</v>
      </c>
      <c r="AE30" s="18" vm="604">
        <f ca="1"/>
        <v>7.36</v>
      </c>
      <c r="AF30" s="7">
        <f t="shared" ca="1" si="7"/>
        <v>-5.6410256410256349E-2</v>
      </c>
      <c r="AG30" s="89"/>
      <c r="AH30" s="18" vm="596">
        <f ca="1"/>
        <v>45323</v>
      </c>
      <c r="AI30" s="18" vm="605">
        <f ca="1"/>
        <v>2.1800000000000002</v>
      </c>
      <c r="AJ30" s="7">
        <f t="shared" ca="1" si="8"/>
        <v>4.6082949308756827E-3</v>
      </c>
      <c r="AK30" s="89"/>
      <c r="AL30" s="18" vm="596">
        <f ca="1"/>
        <v>45323</v>
      </c>
      <c r="AM30" s="18" vm="606">
        <f ca="1"/>
        <v>12.52</v>
      </c>
      <c r="AN30" s="7">
        <f t="shared" ca="1" si="9"/>
        <v>3.5566583953680703E-2</v>
      </c>
      <c r="AP30" s="18" vm="596">
        <f ca="1"/>
        <v>45323</v>
      </c>
      <c r="AQ30" s="18" vm="542">
        <f ca="1"/>
        <v>3.82</v>
      </c>
      <c r="AR30" s="7">
        <f t="shared" ca="1" si="10"/>
        <v>-5.4455445544554504E-2</v>
      </c>
      <c r="AS30" s="89"/>
      <c r="AT30" s="18" vm="596">
        <f ca="1"/>
        <v>45323</v>
      </c>
      <c r="AU30" s="18" vm="607">
        <f ca="1"/>
        <v>194.11</v>
      </c>
      <c r="AV30" s="7">
        <f t="shared" ca="1" si="11"/>
        <v>5.5289768402740108E-2</v>
      </c>
      <c r="AW30" s="89"/>
      <c r="AX30" s="18" vm="596">
        <f ca="1"/>
        <v>45323</v>
      </c>
      <c r="AY30" s="18" vm="608">
        <f ca="1"/>
        <v>3.4171</v>
      </c>
      <c r="AZ30" s="7">
        <f t="shared" ca="1" si="12"/>
        <v>-0.11343175155021659</v>
      </c>
      <c r="BA30" s="89"/>
      <c r="BB30" s="18" vm="596">
        <f ca="1"/>
        <v>45323</v>
      </c>
      <c r="BC30" s="18" vm="207">
        <f ca="1"/>
        <v>3.27</v>
      </c>
      <c r="BD30" s="7">
        <f t="shared" ca="1" si="13"/>
        <v>2.187499999999995E-2</v>
      </c>
      <c r="BE30" s="89"/>
      <c r="BF30" s="18" vm="596">
        <f ca="1"/>
        <v>45323</v>
      </c>
      <c r="BG30" s="18" vm="609">
        <f ca="1"/>
        <v>0.19220000000000001</v>
      </c>
      <c r="BH30" s="7">
        <f t="shared" ca="1" si="14"/>
        <v>4.9126637554585198E-2</v>
      </c>
      <c r="BJ30" s="18" vm="596">
        <f ca="1"/>
        <v>45323</v>
      </c>
      <c r="BK30" s="18" vm="610">
        <f ca="1"/>
        <v>116.41</v>
      </c>
      <c r="BL30" s="7">
        <f t="shared" ca="1" si="15"/>
        <v>-9.5294818344252921E-3</v>
      </c>
      <c r="BM30" s="89"/>
      <c r="BN30" s="18" vm="596">
        <f ca="1"/>
        <v>45323</v>
      </c>
      <c r="BO30" s="18" vm="611">
        <f ca="1"/>
        <v>33.840000000000003</v>
      </c>
      <c r="BP30" s="7">
        <f t="shared" ca="1" si="16"/>
        <v>3.8036809815950978E-2</v>
      </c>
      <c r="BQ30" s="89"/>
      <c r="BR30" s="18" vm="596">
        <f ca="1"/>
        <v>45323</v>
      </c>
      <c r="BS30" s="18" vm="612">
        <f ca="1"/>
        <v>28.45</v>
      </c>
      <c r="BT30" s="7">
        <f t="shared" ca="1" si="17"/>
        <v>4.595588235294118E-2</v>
      </c>
      <c r="BU30" s="89"/>
      <c r="BV30" s="18" vm="596">
        <f ca="1"/>
        <v>45323</v>
      </c>
      <c r="BW30" s="18" vm="613">
        <f ca="1"/>
        <v>26.35</v>
      </c>
      <c r="BX30" s="7">
        <f t="shared" ca="1" si="18"/>
        <v>8.9743589743589813E-2</v>
      </c>
      <c r="BY30" s="89"/>
      <c r="BZ30" s="18" vm="596">
        <f ca="1"/>
        <v>45323</v>
      </c>
      <c r="CA30" s="18" vm="614">
        <f ca="1"/>
        <v>194.81</v>
      </c>
      <c r="CB30" s="7">
        <f t="shared" ca="1" si="19"/>
        <v>2.2893147807823647E-2</v>
      </c>
      <c r="CD30" s="18" vm="596">
        <f ca="1"/>
        <v>45323</v>
      </c>
      <c r="CE30" s="18" vm="615">
        <f ca="1"/>
        <v>39.4</v>
      </c>
      <c r="CF30" s="7">
        <f t="shared" ca="1" si="20"/>
        <v>8.3310420676381669E-2</v>
      </c>
      <c r="CG30" s="89"/>
      <c r="CH30" s="18" vm="596">
        <f ca="1"/>
        <v>45323</v>
      </c>
      <c r="CI30" s="18" vm="616">
        <f ca="1"/>
        <v>7.08</v>
      </c>
      <c r="CJ30" s="7">
        <f t="shared" ca="1" si="21"/>
        <v>-9.8089171974522243E-2</v>
      </c>
      <c r="CL30" s="18" vm="596">
        <f ca="1"/>
        <v>45323</v>
      </c>
      <c r="CM30" s="18" vm="89">
        <f ca="1"/>
        <v>1.6</v>
      </c>
      <c r="CN30" s="7">
        <f t="shared" ca="1" si="22"/>
        <v>-3.6144578313252913E-2</v>
      </c>
      <c r="CP30" s="18" vm="596">
        <f ca="1"/>
        <v>45323</v>
      </c>
      <c r="CQ30" s="18" vm="617">
        <f ca="1"/>
        <v>8.99</v>
      </c>
      <c r="CR30" s="7">
        <f t="shared" ca="1" si="23"/>
        <v>5.5164319248826366E-2</v>
      </c>
      <c r="CT30" s="18" vm="596">
        <f ca="1"/>
        <v>45323</v>
      </c>
      <c r="CU30" s="18" vm="618">
        <f ca="1"/>
        <v>30.36</v>
      </c>
      <c r="CV30" s="7">
        <f t="shared" ca="1" si="24"/>
        <v>-6.3252082690527539E-2</v>
      </c>
    </row>
    <row r="31" spans="2:100" x14ac:dyDescent="0.45">
      <c r="B31" s="18" vm="619">
        <f ca="1"/>
        <v>45352</v>
      </c>
      <c r="C31" s="18" vm="620">
        <f ca="1"/>
        <v>103.75</v>
      </c>
      <c r="D31" s="7">
        <f t="shared" ca="1" si="0"/>
        <v>-6.7424388364470411E-4</v>
      </c>
      <c r="E31" s="88"/>
      <c r="F31" s="18" vm="619">
        <f ca="1"/>
        <v>45352</v>
      </c>
      <c r="G31" s="18" vm="621">
        <f ca="1"/>
        <v>287.92</v>
      </c>
      <c r="H31" s="7">
        <f t="shared" ca="1" si="1"/>
        <v>5.8692006707658142E-3</v>
      </c>
      <c r="I31" s="89"/>
      <c r="J31" s="18" vm="619">
        <f ca="1"/>
        <v>45352</v>
      </c>
      <c r="K31" s="18" vm="622">
        <f ca="1"/>
        <v>30.15</v>
      </c>
      <c r="L31" s="7">
        <f t="shared" ca="1" si="2"/>
        <v>0.13090772693173289</v>
      </c>
      <c r="M31" s="89"/>
      <c r="N31" s="18" vm="619">
        <f ca="1"/>
        <v>45352</v>
      </c>
      <c r="O31" s="18" vm="623">
        <f ca="1"/>
        <v>337.52</v>
      </c>
      <c r="P31" s="7">
        <f t="shared" ca="1" si="3"/>
        <v>-3.6125310563440712E-2</v>
      </c>
      <c r="Q31" s="89"/>
      <c r="R31" s="18" vm="619">
        <f ca="1"/>
        <v>45352</v>
      </c>
      <c r="S31" s="18" vm="624">
        <f ca="1"/>
        <v>29.41</v>
      </c>
      <c r="T31" s="7">
        <f t="shared" ca="1" si="4"/>
        <v>-1.4740368509212773E-2</v>
      </c>
      <c r="V31" s="18" vm="619">
        <f ca="1"/>
        <v>45352</v>
      </c>
      <c r="W31" s="18" vm="625">
        <f ca="1"/>
        <v>4.8499999999999996</v>
      </c>
      <c r="X31" s="7">
        <f t="shared" ca="1" si="5"/>
        <v>8.0178173719376258E-2</v>
      </c>
      <c r="Y31" s="89"/>
      <c r="Z31" s="18" vm="619">
        <f ca="1"/>
        <v>45352</v>
      </c>
      <c r="AA31" s="18" vm="626">
        <f ca="1"/>
        <v>33.81</v>
      </c>
      <c r="AB31" s="7">
        <f t="shared" ca="1" si="6"/>
        <v>0.13076923076923089</v>
      </c>
      <c r="AC31" s="89"/>
      <c r="AD31" s="18" vm="619">
        <f ca="1"/>
        <v>45352</v>
      </c>
      <c r="AE31" s="18" vm="627">
        <f ca="1"/>
        <v>7.91</v>
      </c>
      <c r="AF31" s="7">
        <f t="shared" ca="1" si="7"/>
        <v>7.4728260869565188E-2</v>
      </c>
      <c r="AG31" s="89"/>
      <c r="AH31" s="18" vm="619">
        <f ca="1"/>
        <v>45352</v>
      </c>
      <c r="AI31" s="18" vm="628">
        <f ca="1"/>
        <v>2.36</v>
      </c>
      <c r="AJ31" s="7">
        <f t="shared" ca="1" si="8"/>
        <v>8.2568807339449407E-2</v>
      </c>
      <c r="AK31" s="89"/>
      <c r="AL31" s="18" vm="619">
        <f ca="1"/>
        <v>45352</v>
      </c>
      <c r="AM31" s="18" vm="629">
        <f ca="1"/>
        <v>13.75</v>
      </c>
      <c r="AN31" s="7">
        <f t="shared" ca="1" si="9"/>
        <v>9.8242811501597485E-2</v>
      </c>
      <c r="AP31" s="18" vm="619">
        <f ca="1"/>
        <v>45352</v>
      </c>
      <c r="AQ31" s="18" vm="630">
        <f ca="1"/>
        <v>3.86</v>
      </c>
      <c r="AR31" s="7">
        <f t="shared" ca="1" si="10"/>
        <v>1.0471204188481685E-2</v>
      </c>
      <c r="AS31" s="89"/>
      <c r="AT31" s="18" vm="619">
        <f ca="1"/>
        <v>45352</v>
      </c>
      <c r="AU31" s="18" vm="631">
        <f ca="1"/>
        <v>185.47</v>
      </c>
      <c r="AV31" s="7">
        <f t="shared" ca="1" si="11"/>
        <v>-4.451084436659633E-2</v>
      </c>
      <c r="AW31" s="89"/>
      <c r="AX31" s="18" vm="619">
        <f ca="1"/>
        <v>45352</v>
      </c>
      <c r="AY31" s="18" vm="632">
        <f ca="1"/>
        <v>3.286</v>
      </c>
      <c r="AZ31" s="7">
        <f t="shared" ca="1" si="12"/>
        <v>-3.8365865792631175E-2</v>
      </c>
      <c r="BA31" s="89"/>
      <c r="BB31" s="18" vm="619">
        <f ca="1"/>
        <v>45352</v>
      </c>
      <c r="BC31" s="18" vm="633">
        <f ca="1"/>
        <v>3.91</v>
      </c>
      <c r="BD31" s="7">
        <f t="shared" ca="1" si="13"/>
        <v>0.19571865443425079</v>
      </c>
      <c r="BE31" s="89"/>
      <c r="BF31" s="18" vm="619">
        <f ca="1"/>
        <v>45352</v>
      </c>
      <c r="BG31" s="18" vm="634">
        <f ca="1"/>
        <v>0.18770000000000001</v>
      </c>
      <c r="BH31" s="7">
        <f t="shared" ca="1" si="14"/>
        <v>-2.3413111342351738E-2</v>
      </c>
      <c r="BJ31" s="18" vm="619">
        <f ca="1"/>
        <v>45352</v>
      </c>
      <c r="BK31" s="18" vm="635">
        <f ca="1"/>
        <v>120.34</v>
      </c>
      <c r="BL31" s="7">
        <f t="shared" ca="1" si="15"/>
        <v>3.3759986255476396E-2</v>
      </c>
      <c r="BM31" s="89"/>
      <c r="BN31" s="18" vm="619">
        <f ca="1"/>
        <v>45352</v>
      </c>
      <c r="BO31" s="18" vm="636">
        <f ca="1"/>
        <v>34.64</v>
      </c>
      <c r="BP31" s="7">
        <f t="shared" ca="1" si="16"/>
        <v>2.3640661938534192E-2</v>
      </c>
      <c r="BQ31" s="89"/>
      <c r="BR31" s="18" vm="619">
        <f ca="1"/>
        <v>45352</v>
      </c>
      <c r="BS31" s="18" vm="637">
        <f ca="1"/>
        <v>29.4</v>
      </c>
      <c r="BT31" s="7">
        <f t="shared" ca="1" si="17"/>
        <v>3.3391915641476248E-2</v>
      </c>
      <c r="BU31" s="89"/>
      <c r="BV31" s="18" vm="619">
        <f ca="1"/>
        <v>45352</v>
      </c>
      <c r="BW31" s="18" vm="638">
        <f ca="1"/>
        <v>26.1</v>
      </c>
      <c r="BX31" s="7">
        <f t="shared" ca="1" si="18"/>
        <v>-9.4876660341555973E-3</v>
      </c>
      <c r="BY31" s="89"/>
      <c r="BZ31" s="18" vm="619">
        <f ca="1"/>
        <v>45352</v>
      </c>
      <c r="CA31" s="18" vm="639">
        <f ca="1"/>
        <v>199.7</v>
      </c>
      <c r="CB31" s="7">
        <f t="shared" ca="1" si="19"/>
        <v>2.510138083260606E-2</v>
      </c>
      <c r="CD31" s="18" vm="619">
        <f ca="1"/>
        <v>45352</v>
      </c>
      <c r="CE31" s="18" vm="640">
        <f ca="1"/>
        <v>39.79</v>
      </c>
      <c r="CF31" s="7">
        <f t="shared" ca="1" si="20"/>
        <v>9.8984771573604208E-3</v>
      </c>
      <c r="CG31" s="89"/>
      <c r="CH31" s="18" vm="619">
        <f ca="1"/>
        <v>45352</v>
      </c>
      <c r="CI31" s="18" vm="282">
        <f ca="1"/>
        <v>7.75</v>
      </c>
      <c r="CJ31" s="7">
        <f t="shared" ca="1" si="21"/>
        <v>9.4632768361581909E-2</v>
      </c>
      <c r="CL31" s="18" vm="619">
        <f ca="1"/>
        <v>45352</v>
      </c>
      <c r="CM31" s="18" vm="641">
        <f ca="1"/>
        <v>1.835</v>
      </c>
      <c r="CN31" s="7">
        <f t="shared" ca="1" si="22"/>
        <v>0.14687499999999992</v>
      </c>
      <c r="CP31" s="18" vm="619">
        <f ca="1"/>
        <v>45352</v>
      </c>
      <c r="CQ31" s="18" vm="642">
        <f ca="1"/>
        <v>9.1999999999999993</v>
      </c>
      <c r="CR31" s="7">
        <f t="shared" ca="1" si="23"/>
        <v>2.3359288097886437E-2</v>
      </c>
      <c r="CT31" s="18" vm="619">
        <f ca="1"/>
        <v>45352</v>
      </c>
      <c r="CU31" s="18" vm="643">
        <f ca="1"/>
        <v>30.5</v>
      </c>
      <c r="CV31" s="7">
        <f t="shared" ca="1" si="24"/>
        <v>4.6113306982872391E-3</v>
      </c>
    </row>
    <row r="32" spans="2:100" x14ac:dyDescent="0.45">
      <c r="B32" s="18" vm="644">
        <f ca="1"/>
        <v>45383</v>
      </c>
      <c r="C32" s="18" vm="645">
        <f ca="1"/>
        <v>111.41</v>
      </c>
      <c r="D32" s="7">
        <f t="shared" ca="1" si="0"/>
        <v>7.3831325301204787E-2</v>
      </c>
      <c r="E32" s="88"/>
      <c r="F32" s="18" vm="644">
        <f ca="1"/>
        <v>45383</v>
      </c>
      <c r="G32" s="18" vm="646">
        <f ca="1"/>
        <v>276.76</v>
      </c>
      <c r="H32" s="7">
        <f t="shared" ca="1" si="1"/>
        <v>-3.8760766879688886E-2</v>
      </c>
      <c r="I32" s="89"/>
      <c r="J32" s="18" vm="644">
        <f ca="1"/>
        <v>45383</v>
      </c>
      <c r="K32" s="18" vm="463">
        <f ca="1"/>
        <v>32.85</v>
      </c>
      <c r="L32" s="7">
        <f t="shared" ca="1" si="2"/>
        <v>8.9552238805970241E-2</v>
      </c>
      <c r="M32" s="89"/>
      <c r="N32" s="18" vm="644">
        <f ca="1"/>
        <v>45383</v>
      </c>
      <c r="O32" s="18" vm="647">
        <f ca="1"/>
        <v>325.10000000000002</v>
      </c>
      <c r="P32" s="7">
        <f t="shared" ca="1" si="3"/>
        <v>-3.6797819388480563E-2</v>
      </c>
      <c r="Q32" s="89"/>
      <c r="R32" s="18" vm="644">
        <f ca="1"/>
        <v>45383</v>
      </c>
      <c r="S32" s="18" vm="648">
        <f ca="1"/>
        <v>26.77</v>
      </c>
      <c r="T32" s="7">
        <f t="shared" ca="1" si="4"/>
        <v>-8.9765385923155402E-2</v>
      </c>
      <c r="V32" s="18" vm="644">
        <f ca="1"/>
        <v>45383</v>
      </c>
      <c r="W32" s="18" vm="373">
        <f ca="1"/>
        <v>4.45</v>
      </c>
      <c r="X32" s="7">
        <f t="shared" ca="1" si="5"/>
        <v>-8.2474226804123613E-2</v>
      </c>
      <c r="Y32" s="89"/>
      <c r="Z32" s="18" vm="644">
        <f ca="1"/>
        <v>45383</v>
      </c>
      <c r="AA32" s="18" vm="649">
        <f ca="1"/>
        <v>31.69</v>
      </c>
      <c r="AB32" s="7">
        <f t="shared" ca="1" si="6"/>
        <v>-6.2703342206447826E-2</v>
      </c>
      <c r="AC32" s="89"/>
      <c r="AD32" s="18" vm="644">
        <f ca="1"/>
        <v>45383</v>
      </c>
      <c r="AE32" s="18" vm="650">
        <f ca="1"/>
        <v>7.12</v>
      </c>
      <c r="AF32" s="7">
        <f t="shared" ca="1" si="7"/>
        <v>-9.9873577749683945E-2</v>
      </c>
      <c r="AG32" s="89"/>
      <c r="AH32" s="18" vm="644">
        <f ca="1"/>
        <v>45383</v>
      </c>
      <c r="AI32" s="18" vm="540">
        <f ca="1"/>
        <v>2.06</v>
      </c>
      <c r="AJ32" s="7">
        <f t="shared" ca="1" si="8"/>
        <v>-0.12711864406779655</v>
      </c>
      <c r="AK32" s="89"/>
      <c r="AL32" s="18" vm="644">
        <f ca="1"/>
        <v>45383</v>
      </c>
      <c r="AM32" s="18" vm="651">
        <f ca="1"/>
        <v>11.99</v>
      </c>
      <c r="AN32" s="7">
        <f t="shared" ca="1" si="9"/>
        <v>-0.12799999999999997</v>
      </c>
      <c r="AP32" s="18" vm="644">
        <f ca="1"/>
        <v>45383</v>
      </c>
      <c r="AQ32" s="18" vm="652">
        <f ca="1"/>
        <v>3.67</v>
      </c>
      <c r="AR32" s="7">
        <f t="shared" ca="1" si="10"/>
        <v>-4.9222797927461127E-2</v>
      </c>
      <c r="AS32" s="89"/>
      <c r="AT32" s="18" vm="644">
        <f ca="1"/>
        <v>45383</v>
      </c>
      <c r="AU32" s="18" vm="653">
        <f ca="1"/>
        <v>179.64</v>
      </c>
      <c r="AV32" s="7">
        <f t="shared" ca="1" si="11"/>
        <v>-3.1433655038550778E-2</v>
      </c>
      <c r="AW32" s="89"/>
      <c r="AX32" s="18" vm="644">
        <f ca="1"/>
        <v>45383</v>
      </c>
      <c r="AY32" s="18" vm="632">
        <f ca="1"/>
        <v>3.286</v>
      </c>
      <c r="AZ32" s="7">
        <f t="shared" ca="1" si="12"/>
        <v>0</v>
      </c>
      <c r="BA32" s="89"/>
      <c r="BB32" s="18" vm="644">
        <f ca="1"/>
        <v>45383</v>
      </c>
      <c r="BC32" s="18" vm="107">
        <f ca="1"/>
        <v>4</v>
      </c>
      <c r="BD32" s="7">
        <f t="shared" ca="1" si="13"/>
        <v>2.3017902813299195E-2</v>
      </c>
      <c r="BE32" s="89"/>
      <c r="BF32" s="18" vm="644">
        <f ca="1"/>
        <v>45383</v>
      </c>
      <c r="BG32" s="18" vm="408">
        <f ca="1"/>
        <v>0.17879999999999999</v>
      </c>
      <c r="BH32" s="7">
        <f t="shared" ca="1" si="14"/>
        <v>-4.7416089504528601E-2</v>
      </c>
      <c r="BJ32" s="18" vm="644">
        <f ca="1"/>
        <v>45383</v>
      </c>
      <c r="BK32" s="18" vm="654">
        <f ca="1"/>
        <v>114.54</v>
      </c>
      <c r="BL32" s="7">
        <f t="shared" ca="1" si="15"/>
        <v>-4.8196775801894604E-2</v>
      </c>
      <c r="BM32" s="89"/>
      <c r="BN32" s="18" vm="644">
        <f ca="1"/>
        <v>45383</v>
      </c>
      <c r="BO32" s="18" vm="504">
        <f ca="1"/>
        <v>33.799999999999997</v>
      </c>
      <c r="BP32" s="7">
        <f t="shared" ca="1" si="16"/>
        <v>-2.4249422632794556E-2</v>
      </c>
      <c r="BQ32" s="89"/>
      <c r="BR32" s="18" vm="644">
        <f ca="1"/>
        <v>45383</v>
      </c>
      <c r="BS32" s="18" vm="655">
        <f ca="1"/>
        <v>28.16</v>
      </c>
      <c r="BT32" s="7">
        <f t="shared" ca="1" si="17"/>
        <v>-4.2176870748299268E-2</v>
      </c>
      <c r="BU32" s="89"/>
      <c r="BV32" s="18" vm="644">
        <f ca="1"/>
        <v>45383</v>
      </c>
      <c r="BW32" s="18" vm="656">
        <f ca="1"/>
        <v>25.96</v>
      </c>
      <c r="BX32" s="7">
        <f t="shared" ca="1" si="18"/>
        <v>-5.3639846743295232E-3</v>
      </c>
      <c r="BY32" s="89"/>
      <c r="BZ32" s="18" vm="644">
        <f ca="1"/>
        <v>45383</v>
      </c>
      <c r="CA32" s="18" vm="657">
        <f ca="1"/>
        <v>187.47</v>
      </c>
      <c r="CB32" s="7">
        <f t="shared" ca="1" si="19"/>
        <v>-6.1241862794191242E-2</v>
      </c>
      <c r="CD32" s="18" vm="644">
        <f ca="1"/>
        <v>45383</v>
      </c>
      <c r="CE32" s="18" vm="658">
        <f ca="1"/>
        <v>36.81</v>
      </c>
      <c r="CF32" s="7">
        <f t="shared" ca="1" si="20"/>
        <v>-7.4893189243528446E-2</v>
      </c>
      <c r="CG32" s="89"/>
      <c r="CH32" s="18" vm="644">
        <f ca="1"/>
        <v>45383</v>
      </c>
      <c r="CI32" s="18" vm="245">
        <f ca="1"/>
        <v>7.7</v>
      </c>
      <c r="CJ32" s="7">
        <f t="shared" ca="1" si="21"/>
        <v>-6.4516129032257839E-3</v>
      </c>
      <c r="CL32" s="18" vm="644">
        <f ca="1"/>
        <v>45383</v>
      </c>
      <c r="CM32" s="18" vm="659">
        <f ca="1"/>
        <v>1.61</v>
      </c>
      <c r="CN32" s="7">
        <f t="shared" ca="1" si="22"/>
        <v>-0.12261580381471382</v>
      </c>
      <c r="CP32" s="18" vm="644">
        <f ca="1"/>
        <v>45383</v>
      </c>
      <c r="CQ32" s="18" vm="660">
        <f ca="1"/>
        <v>9.75</v>
      </c>
      <c r="CR32" s="7">
        <f t="shared" ca="1" si="23"/>
        <v>5.9782608695652259E-2</v>
      </c>
      <c r="CT32" s="18" vm="644">
        <f ca="1"/>
        <v>45383</v>
      </c>
      <c r="CU32" s="18" vm="661">
        <f ca="1"/>
        <v>28.23</v>
      </c>
      <c r="CV32" s="7">
        <f t="shared" ca="1" si="24"/>
        <v>-7.4426229508196703E-2</v>
      </c>
    </row>
    <row r="33" spans="2:100" x14ac:dyDescent="0.45">
      <c r="B33" s="18" vm="662">
        <f ca="1"/>
        <v>45413</v>
      </c>
      <c r="C33" s="18" vm="663">
        <f ca="1"/>
        <v>120.12</v>
      </c>
      <c r="D33" s="7">
        <f t="shared" ca="1" si="0"/>
        <v>7.8179696616102759E-2</v>
      </c>
      <c r="E33" s="88"/>
      <c r="F33" s="18" vm="662">
        <f ca="1"/>
        <v>45413</v>
      </c>
      <c r="G33" s="18" vm="664">
        <f ca="1"/>
        <v>280.10000000000002</v>
      </c>
      <c r="H33" s="7">
        <f t="shared" ca="1" si="1"/>
        <v>1.2068217950571006E-2</v>
      </c>
      <c r="I33" s="89"/>
      <c r="J33" s="18" vm="662">
        <f ca="1"/>
        <v>45413</v>
      </c>
      <c r="K33" s="18" vm="665">
        <f ca="1"/>
        <v>31.4</v>
      </c>
      <c r="L33" s="7">
        <f t="shared" ca="1" si="2"/>
        <v>-4.4140030441400392E-2</v>
      </c>
      <c r="M33" s="89"/>
      <c r="N33" s="18" vm="662">
        <f ca="1"/>
        <v>45413</v>
      </c>
      <c r="O33" s="18" vm="666">
        <f ca="1"/>
        <v>322.56</v>
      </c>
      <c r="P33" s="7">
        <f t="shared" ca="1" si="3"/>
        <v>-7.8129806213473405E-3</v>
      </c>
      <c r="Q33" s="89"/>
      <c r="R33" s="18" vm="662">
        <f ca="1"/>
        <v>45413</v>
      </c>
      <c r="S33" s="18" vm="667">
        <f ca="1"/>
        <v>24.33</v>
      </c>
      <c r="T33" s="7">
        <f t="shared" ca="1" si="4"/>
        <v>-9.114680612626079E-2</v>
      </c>
      <c r="V33" s="18" vm="662">
        <f ca="1"/>
        <v>45413</v>
      </c>
      <c r="W33" s="18" vm="668">
        <f ca="1"/>
        <v>4.5</v>
      </c>
      <c r="X33" s="7">
        <f t="shared" ca="1" si="5"/>
        <v>1.1235955056179735E-2</v>
      </c>
      <c r="Y33" s="89"/>
      <c r="Z33" s="18" vm="662">
        <f ca="1"/>
        <v>45413</v>
      </c>
      <c r="AA33" s="18" vm="669">
        <f ca="1"/>
        <v>33.520000000000003</v>
      </c>
      <c r="AB33" s="7">
        <f t="shared" ca="1" si="6"/>
        <v>5.7746923319659256E-2</v>
      </c>
      <c r="AC33" s="89"/>
      <c r="AD33" s="18" vm="662">
        <f ca="1"/>
        <v>45413</v>
      </c>
      <c r="AE33" s="18" vm="670">
        <f ca="1"/>
        <v>6.78</v>
      </c>
      <c r="AF33" s="7">
        <f t="shared" ca="1" si="7"/>
        <v>-4.7752808988764023E-2</v>
      </c>
      <c r="AG33" s="89"/>
      <c r="AH33" s="18" vm="662">
        <f ca="1"/>
        <v>45413</v>
      </c>
      <c r="AI33" s="18" vm="671">
        <f ca="1"/>
        <v>1.96</v>
      </c>
      <c r="AJ33" s="7">
        <f t="shared" ca="1" si="8"/>
        <v>-4.854368932038839E-2</v>
      </c>
      <c r="AK33" s="89"/>
      <c r="AL33" s="18" vm="662">
        <f ca="1"/>
        <v>45413</v>
      </c>
      <c r="AM33" s="18" vm="672">
        <f ca="1"/>
        <v>12.12</v>
      </c>
      <c r="AN33" s="7">
        <f t="shared" ca="1" si="9"/>
        <v>1.0842368640533695E-2</v>
      </c>
      <c r="AP33" s="18" vm="662">
        <f ca="1"/>
        <v>45413</v>
      </c>
      <c r="AQ33" s="18" vm="673">
        <f ca="1"/>
        <v>3.47</v>
      </c>
      <c r="AR33" s="7">
        <f t="shared" ca="1" si="10"/>
        <v>-5.449591280653944E-2</v>
      </c>
      <c r="AS33" s="89"/>
      <c r="AT33" s="18" vm="662">
        <f ca="1"/>
        <v>45413</v>
      </c>
      <c r="AU33" s="18" vm="674">
        <f ca="1"/>
        <v>186.71</v>
      </c>
      <c r="AV33" s="7">
        <f t="shared" ca="1" si="11"/>
        <v>3.9356490759296495E-2</v>
      </c>
      <c r="AW33" s="89"/>
      <c r="AX33" s="18" vm="662">
        <f ca="1"/>
        <v>45413</v>
      </c>
      <c r="AY33" s="18" vm="675">
        <f ca="1"/>
        <v>3.3879999999999999</v>
      </c>
      <c r="AZ33" s="7">
        <f t="shared" ca="1" si="12"/>
        <v>3.104077906269016E-2</v>
      </c>
      <c r="BA33" s="89"/>
      <c r="BB33" s="18" vm="662">
        <f ca="1"/>
        <v>45413</v>
      </c>
      <c r="BC33" s="18" vm="38">
        <f ca="1"/>
        <v>3.96</v>
      </c>
      <c r="BD33" s="7">
        <f t="shared" ca="1" si="13"/>
        <v>-1.0000000000000009E-2</v>
      </c>
      <c r="BE33" s="89"/>
      <c r="BF33" s="18" vm="662">
        <f ca="1"/>
        <v>45413</v>
      </c>
      <c r="BG33" s="18" vm="676">
        <f ca="1"/>
        <v>0.16539999999999999</v>
      </c>
      <c r="BH33" s="7">
        <f t="shared" ca="1" si="14"/>
        <v>-7.494407158836687E-2</v>
      </c>
      <c r="BJ33" s="18" vm="662">
        <f ca="1"/>
        <v>45413</v>
      </c>
      <c r="BK33" s="18" vm="677">
        <f ca="1"/>
        <v>119.54</v>
      </c>
      <c r="BL33" s="7">
        <f t="shared" ca="1" si="15"/>
        <v>4.365287235900122E-2</v>
      </c>
      <c r="BM33" s="89"/>
      <c r="BN33" s="18" vm="662">
        <f ca="1"/>
        <v>45413</v>
      </c>
      <c r="BO33" s="18" vm="678">
        <f ca="1"/>
        <v>33.909999999999997</v>
      </c>
      <c r="BP33" s="7">
        <f t="shared" ca="1" si="16"/>
        <v>3.2544378698224686E-3</v>
      </c>
      <c r="BQ33" s="89"/>
      <c r="BR33" s="18" vm="662">
        <f ca="1"/>
        <v>45413</v>
      </c>
      <c r="BS33" s="18" vm="679">
        <f ca="1"/>
        <v>28.25</v>
      </c>
      <c r="BT33" s="7">
        <f t="shared" ca="1" si="17"/>
        <v>3.1960227272727223E-3</v>
      </c>
      <c r="BU33" s="89"/>
      <c r="BV33" s="18" vm="662">
        <f ca="1"/>
        <v>45413</v>
      </c>
      <c r="BW33" s="18" vm="680">
        <f ca="1"/>
        <v>25.98</v>
      </c>
      <c r="BX33" s="7">
        <f t="shared" ca="1" si="18"/>
        <v>7.7041602465329634E-4</v>
      </c>
      <c r="BY33" s="89"/>
      <c r="BZ33" s="18" vm="662">
        <f ca="1"/>
        <v>45413</v>
      </c>
      <c r="CA33" s="18" vm="681">
        <f ca="1"/>
        <v>190.95</v>
      </c>
      <c r="CB33" s="7">
        <f t="shared" ca="1" si="19"/>
        <v>1.8562970075211981E-2</v>
      </c>
      <c r="CD33" s="18" vm="662">
        <f ca="1"/>
        <v>45413</v>
      </c>
      <c r="CE33" s="18" vm="682">
        <f ca="1"/>
        <v>34.72</v>
      </c>
      <c r="CF33" s="7">
        <f t="shared" ca="1" si="20"/>
        <v>-5.6778049443086204E-2</v>
      </c>
      <c r="CG33" s="89"/>
      <c r="CH33" s="18" vm="662">
        <f ca="1"/>
        <v>45413</v>
      </c>
      <c r="CI33" s="18" vm="683">
        <f ca="1"/>
        <v>7.63</v>
      </c>
      <c r="CJ33" s="7">
        <f t="shared" ca="1" si="21"/>
        <v>-9.0909090909091269E-3</v>
      </c>
      <c r="CL33" s="18" vm="662">
        <f ca="1"/>
        <v>45413</v>
      </c>
      <c r="CM33" s="18" vm="684">
        <f ca="1"/>
        <v>1.675</v>
      </c>
      <c r="CN33" s="7">
        <f t="shared" ca="1" si="22"/>
        <v>4.0372670807453381E-2</v>
      </c>
      <c r="CP33" s="18" vm="662">
        <f ca="1"/>
        <v>45413</v>
      </c>
      <c r="CQ33" s="18" vm="685">
        <f ca="1"/>
        <v>10.19</v>
      </c>
      <c r="CR33" s="7">
        <f t="shared" ca="1" si="23"/>
        <v>4.5128205128205076E-2</v>
      </c>
      <c r="CT33" s="18" vm="662">
        <f ca="1"/>
        <v>45413</v>
      </c>
      <c r="CU33" s="18" vm="686">
        <f ca="1"/>
        <v>27.7</v>
      </c>
      <c r="CV33" s="7">
        <f t="shared" ca="1" si="24"/>
        <v>-1.8774353524619241E-2</v>
      </c>
    </row>
    <row r="34" spans="2:100" x14ac:dyDescent="0.45">
      <c r="B34" s="18" vm="687">
        <f ca="1"/>
        <v>45444</v>
      </c>
      <c r="C34" s="18" vm="688">
        <f ca="1"/>
        <v>143.26</v>
      </c>
      <c r="D34" s="7">
        <f t="shared" ca="1" si="0"/>
        <v>0.19264069264069253</v>
      </c>
      <c r="E34" s="88"/>
      <c r="F34" s="18" vm="687">
        <f ca="1"/>
        <v>45444</v>
      </c>
      <c r="G34" s="18" vm="689">
        <f ca="1"/>
        <v>295.20999999999998</v>
      </c>
      <c r="H34" s="7">
        <f t="shared" ca="1" si="1"/>
        <v>5.394501963584418E-2</v>
      </c>
      <c r="I34" s="89"/>
      <c r="J34" s="18" vm="687">
        <f ca="1"/>
        <v>45444</v>
      </c>
      <c r="K34" s="18" vm="690">
        <f ca="1"/>
        <v>29.1</v>
      </c>
      <c r="L34" s="7">
        <f t="shared" ca="1" si="2"/>
        <v>-7.3248407643312016E-2</v>
      </c>
      <c r="M34" s="89"/>
      <c r="N34" s="18" vm="687">
        <f ca="1"/>
        <v>45444</v>
      </c>
      <c r="O34" s="18" vm="691">
        <f ca="1"/>
        <v>332.15</v>
      </c>
      <c r="P34" s="7">
        <f t="shared" ca="1" si="3"/>
        <v>2.97309027777777E-2</v>
      </c>
      <c r="Q34" s="89"/>
      <c r="R34" s="18" vm="687">
        <f ca="1"/>
        <v>45444</v>
      </c>
      <c r="S34" s="18" vm="692">
        <f ca="1"/>
        <v>26.3</v>
      </c>
      <c r="T34" s="7">
        <f t="shared" ca="1" si="4"/>
        <v>8.0969995889848032E-2</v>
      </c>
      <c r="V34" s="18" vm="687">
        <f ca="1"/>
        <v>45444</v>
      </c>
      <c r="W34" s="18" vm="693">
        <f ca="1"/>
        <v>4.17</v>
      </c>
      <c r="X34" s="7">
        <f t="shared" ca="1" si="5"/>
        <v>-7.3333333333333348E-2</v>
      </c>
      <c r="Y34" s="89"/>
      <c r="Z34" s="18" vm="687">
        <f ca="1"/>
        <v>45444</v>
      </c>
      <c r="AA34" s="18" vm="694">
        <f ca="1"/>
        <v>34.75</v>
      </c>
      <c r="AB34" s="7">
        <f t="shared" ca="1" si="6"/>
        <v>3.6694510739856703E-2</v>
      </c>
      <c r="AC34" s="89"/>
      <c r="AD34" s="18" vm="687">
        <f ca="1"/>
        <v>45444</v>
      </c>
      <c r="AE34" s="18" vm="516">
        <f ca="1"/>
        <v>6.48</v>
      </c>
      <c r="AF34" s="7">
        <f t="shared" ca="1" si="7"/>
        <v>-4.4247787610619441E-2</v>
      </c>
      <c r="AG34" s="89"/>
      <c r="AH34" s="18" vm="687">
        <f ca="1"/>
        <v>45444</v>
      </c>
      <c r="AI34" s="18" vm="695">
        <f ca="1"/>
        <v>1.87</v>
      </c>
      <c r="AJ34" s="7">
        <f t="shared" ca="1" si="8"/>
        <v>-4.5918367346938702E-2</v>
      </c>
      <c r="AK34" s="89"/>
      <c r="AL34" s="18" vm="687">
        <f ca="1"/>
        <v>45444</v>
      </c>
      <c r="AM34" s="18" vm="696">
        <f ca="1"/>
        <v>11.18</v>
      </c>
      <c r="AN34" s="7">
        <f t="shared" ca="1" si="9"/>
        <v>-7.7557755775577525E-2</v>
      </c>
      <c r="AP34" s="18" vm="687">
        <f ca="1"/>
        <v>45444</v>
      </c>
      <c r="AQ34" s="18" vm="181">
        <f ca="1"/>
        <v>3.62</v>
      </c>
      <c r="AR34" s="7">
        <f t="shared" ca="1" si="10"/>
        <v>4.3227665706051847E-2</v>
      </c>
      <c r="AS34" s="89"/>
      <c r="AT34" s="18" vm="687">
        <f ca="1"/>
        <v>45444</v>
      </c>
      <c r="AU34" s="18" vm="697">
        <f ca="1"/>
        <v>196.66</v>
      </c>
      <c r="AV34" s="7">
        <f t="shared" ca="1" si="11"/>
        <v>5.3291200257083116E-2</v>
      </c>
      <c r="AW34" s="89"/>
      <c r="AX34" s="18" vm="687">
        <f ca="1"/>
        <v>45444</v>
      </c>
      <c r="AY34" s="18" vm="698">
        <f ca="1"/>
        <v>3.3370000000000002</v>
      </c>
      <c r="AZ34" s="7">
        <f t="shared" ca="1" si="12"/>
        <v>-1.5053128689492242E-2</v>
      </c>
      <c r="BA34" s="89"/>
      <c r="BB34" s="18" vm="687">
        <f ca="1"/>
        <v>45444</v>
      </c>
      <c r="BC34" s="18" vm="699">
        <f ca="1"/>
        <v>4.42</v>
      </c>
      <c r="BD34" s="7">
        <f t="shared" ca="1" si="13"/>
        <v>0.11616161616161616</v>
      </c>
      <c r="BE34" s="89"/>
      <c r="BF34" s="18" vm="687">
        <f ca="1"/>
        <v>45444</v>
      </c>
      <c r="BG34" s="18" vm="700">
        <f ca="1"/>
        <v>0.15190000000000001</v>
      </c>
      <c r="BH34" s="7">
        <f t="shared" ca="1" si="14"/>
        <v>-8.1620314389359044E-2</v>
      </c>
      <c r="BJ34" s="18" vm="687">
        <f ca="1"/>
        <v>45444</v>
      </c>
      <c r="BK34" s="18" vm="701">
        <f ca="1"/>
        <v>127.38</v>
      </c>
      <c r="BL34" s="7">
        <f t="shared" ca="1" si="15"/>
        <v>6.5584741509118194E-2</v>
      </c>
      <c r="BM34" s="89"/>
      <c r="BN34" s="18" vm="687">
        <f ca="1"/>
        <v>45444</v>
      </c>
      <c r="BO34" s="18" vm="702">
        <f ca="1"/>
        <v>36.229999999999997</v>
      </c>
      <c r="BP34" s="7">
        <f t="shared" ca="1" si="16"/>
        <v>6.841639634326159E-2</v>
      </c>
      <c r="BQ34" s="89"/>
      <c r="BR34" s="18" vm="687">
        <f ca="1"/>
        <v>45444</v>
      </c>
      <c r="BS34" s="18" vm="703">
        <f ca="1"/>
        <v>28.24</v>
      </c>
      <c r="BT34" s="7">
        <f t="shared" ca="1" si="17"/>
        <v>-3.5398230088501111E-4</v>
      </c>
      <c r="BU34" s="89"/>
      <c r="BV34" s="18" vm="687">
        <f ca="1"/>
        <v>45444</v>
      </c>
      <c r="BW34" s="18" vm="244">
        <f ca="1"/>
        <v>27.23</v>
      </c>
      <c r="BX34" s="7">
        <f t="shared" ca="1" si="18"/>
        <v>4.8113933795227097E-2</v>
      </c>
      <c r="BY34" s="89"/>
      <c r="BZ34" s="18" vm="687">
        <f ca="1"/>
        <v>45444</v>
      </c>
      <c r="CA34" s="18" vm="704">
        <f ca="1"/>
        <v>204.69</v>
      </c>
      <c r="CB34" s="7">
        <f t="shared" ca="1" si="19"/>
        <v>7.1956009426551504E-2</v>
      </c>
      <c r="CD34" s="18" vm="687">
        <f ca="1"/>
        <v>45444</v>
      </c>
      <c r="CE34" s="18" vm="705">
        <f ca="1"/>
        <v>32.340000000000003</v>
      </c>
      <c r="CF34" s="7">
        <f t="shared" ca="1" si="20"/>
        <v>-6.8548387096774063E-2</v>
      </c>
      <c r="CG34" s="89"/>
      <c r="CH34" s="18" vm="687">
        <f ca="1"/>
        <v>45444</v>
      </c>
      <c r="CI34" s="18" vm="706">
        <f ca="1"/>
        <v>7.66</v>
      </c>
      <c r="CJ34" s="7">
        <f t="shared" ca="1" si="21"/>
        <v>3.9318479685452488E-3</v>
      </c>
      <c r="CL34" s="18" vm="687">
        <f ca="1"/>
        <v>45444</v>
      </c>
      <c r="CM34" s="18" vm="189">
        <f ca="1"/>
        <v>1.49</v>
      </c>
      <c r="CN34" s="7">
        <f t="shared" ca="1" si="22"/>
        <v>-0.11044776119402988</v>
      </c>
      <c r="CP34" s="18" vm="687">
        <f ca="1"/>
        <v>45444</v>
      </c>
      <c r="CQ34" s="18" vm="707">
        <f ca="1"/>
        <v>10.86</v>
      </c>
      <c r="CR34" s="7">
        <f t="shared" ca="1" si="23"/>
        <v>6.5750736015701666E-2</v>
      </c>
      <c r="CT34" s="18" vm="687">
        <f ca="1"/>
        <v>45444</v>
      </c>
      <c r="CU34" s="18" vm="708">
        <f ca="1"/>
        <v>28.21</v>
      </c>
      <c r="CV34" s="7">
        <f t="shared" ca="1" si="24"/>
        <v>1.8411552346570454E-2</v>
      </c>
    </row>
    <row r="35" spans="2:100" x14ac:dyDescent="0.45">
      <c r="B35" s="18" vm="709">
        <f ca="1"/>
        <v>45474</v>
      </c>
      <c r="C35" s="18" vm="710">
        <f ca="1"/>
        <v>143.76</v>
      </c>
      <c r="D35" s="7">
        <f t="shared" ca="1" si="0"/>
        <v>3.4901577551305321E-3</v>
      </c>
      <c r="E35" s="88"/>
      <c r="F35" s="18" vm="709">
        <f ca="1"/>
        <v>45474</v>
      </c>
      <c r="G35" s="18" vm="711">
        <f ca="1"/>
        <v>309.72000000000003</v>
      </c>
      <c r="H35" s="7">
        <f t="shared" ca="1" si="1"/>
        <v>4.9151451509095383E-2</v>
      </c>
      <c r="I35" s="89"/>
      <c r="J35" s="18" vm="709">
        <f ca="1"/>
        <v>45474</v>
      </c>
      <c r="K35" s="18" vm="712">
        <f ca="1"/>
        <v>32.49</v>
      </c>
      <c r="L35" s="7">
        <f t="shared" ca="1" si="2"/>
        <v>0.11649484536082476</v>
      </c>
      <c r="M35" s="89"/>
      <c r="N35" s="18" vm="709">
        <f ca="1"/>
        <v>45474</v>
      </c>
      <c r="O35" s="18" vm="713">
        <f ca="1"/>
        <v>345.01</v>
      </c>
      <c r="P35" s="7">
        <f t="shared" ca="1" si="3"/>
        <v>3.8717446936625065E-2</v>
      </c>
      <c r="Q35" s="89"/>
      <c r="R35" s="18" vm="709">
        <f ca="1"/>
        <v>45474</v>
      </c>
      <c r="S35" s="18" vm="714">
        <f ca="1"/>
        <v>27.66</v>
      </c>
      <c r="T35" s="7">
        <f t="shared" ca="1" si="4"/>
        <v>5.171102661596956E-2</v>
      </c>
      <c r="V35" s="18" vm="709">
        <f ca="1"/>
        <v>45474</v>
      </c>
      <c r="W35" s="18" vm="715">
        <f ca="1"/>
        <v>4.5999999999999996</v>
      </c>
      <c r="X35" s="7">
        <f t="shared" ca="1" si="5"/>
        <v>0.10311750599520376</v>
      </c>
      <c r="Y35" s="89"/>
      <c r="Z35" s="18" vm="709">
        <f ca="1"/>
        <v>45474</v>
      </c>
      <c r="AA35" s="18" vm="716">
        <f ca="1"/>
        <v>35.1</v>
      </c>
      <c r="AB35" s="7">
        <f t="shared" ca="1" si="6"/>
        <v>1.0071942446043206E-2</v>
      </c>
      <c r="AC35" s="89"/>
      <c r="AD35" s="18" vm="709">
        <f ca="1"/>
        <v>45474</v>
      </c>
      <c r="AE35" s="18" vm="717">
        <f ca="1"/>
        <v>7.02</v>
      </c>
      <c r="AF35" s="7">
        <f t="shared" ca="1" si="7"/>
        <v>8.333333333333319E-2</v>
      </c>
      <c r="AG35" s="89"/>
      <c r="AH35" s="18" vm="709">
        <f ca="1"/>
        <v>45474</v>
      </c>
      <c r="AI35" s="18" vm="718">
        <f ca="1"/>
        <v>2.14</v>
      </c>
      <c r="AJ35" s="7">
        <f t="shared" ca="1" si="8"/>
        <v>0.14438502673796791</v>
      </c>
      <c r="AK35" s="89"/>
      <c r="AL35" s="18" vm="709">
        <f ca="1"/>
        <v>45474</v>
      </c>
      <c r="AM35" s="18" vm="719">
        <f ca="1"/>
        <v>12.68</v>
      </c>
      <c r="AN35" s="7">
        <f t="shared" ca="1" si="9"/>
        <v>0.13416815742397137</v>
      </c>
      <c r="AP35" s="18" vm="709">
        <f ca="1"/>
        <v>45474</v>
      </c>
      <c r="AQ35" s="18" vm="720">
        <f ca="1"/>
        <v>3.94</v>
      </c>
      <c r="AR35" s="7">
        <f t="shared" ca="1" si="10"/>
        <v>8.8397790055248573E-2</v>
      </c>
      <c r="AS35" s="89"/>
      <c r="AT35" s="18" vm="709">
        <f ca="1"/>
        <v>45474</v>
      </c>
      <c r="AU35" s="18" vm="721">
        <f ca="1"/>
        <v>204.62</v>
      </c>
      <c r="AV35" s="7">
        <f t="shared" ca="1" si="11"/>
        <v>4.047594833723181E-2</v>
      </c>
      <c r="AW35" s="89"/>
      <c r="AX35" s="18" vm="709">
        <f ca="1"/>
        <v>45474</v>
      </c>
      <c r="AY35" s="18" vm="722">
        <f ca="1"/>
        <v>3.4609000000000001</v>
      </c>
      <c r="AZ35" s="7">
        <f t="shared" ca="1" si="12"/>
        <v>3.7129157926281062E-2</v>
      </c>
      <c r="BA35" s="89"/>
      <c r="BB35" s="18" vm="709">
        <f ca="1"/>
        <v>45474</v>
      </c>
      <c r="BC35" s="18" vm="723">
        <f ca="1"/>
        <v>4.4800000000000004</v>
      </c>
      <c r="BD35" s="7">
        <f t="shared" ca="1" si="13"/>
        <v>1.3574660633484276E-2</v>
      </c>
      <c r="BE35" s="89"/>
      <c r="BF35" s="18" vm="709">
        <f ca="1"/>
        <v>45474</v>
      </c>
      <c r="BG35" s="18" vm="724">
        <f ca="1"/>
        <v>0.17430000000000001</v>
      </c>
      <c r="BH35" s="7">
        <f t="shared" ca="1" si="14"/>
        <v>0.14746543778801846</v>
      </c>
      <c r="BJ35" s="18" vm="709">
        <f ca="1"/>
        <v>45474</v>
      </c>
      <c r="BK35" s="18" vm="725">
        <f ca="1"/>
        <v>137.49</v>
      </c>
      <c r="BL35" s="7">
        <f t="shared" ca="1" si="15"/>
        <v>7.9368817710786729E-2</v>
      </c>
      <c r="BM35" s="89"/>
      <c r="BN35" s="18" vm="709">
        <f ca="1"/>
        <v>45474</v>
      </c>
      <c r="BO35" s="18" vm="726">
        <f ca="1"/>
        <v>38.58</v>
      </c>
      <c r="BP35" s="7">
        <f t="shared" ca="1" si="16"/>
        <v>6.4863372895390611E-2</v>
      </c>
      <c r="BQ35" s="89"/>
      <c r="BR35" s="18" vm="709">
        <f ca="1"/>
        <v>45474</v>
      </c>
      <c r="BS35" s="18" vm="727">
        <f ca="1"/>
        <v>29.05</v>
      </c>
      <c r="BT35" s="7">
        <f t="shared" ca="1" si="17"/>
        <v>2.8682719546742293E-2</v>
      </c>
      <c r="BU35" s="89"/>
      <c r="BV35" s="18" vm="709">
        <f ca="1"/>
        <v>45474</v>
      </c>
      <c r="BW35" s="18" vm="494">
        <f ca="1"/>
        <v>29.8</v>
      </c>
      <c r="BX35" s="7">
        <f t="shared" ca="1" si="18"/>
        <v>9.438119720896071E-2</v>
      </c>
      <c r="BY35" s="89"/>
      <c r="BZ35" s="18" vm="709">
        <f ca="1"/>
        <v>45474</v>
      </c>
      <c r="CA35" s="18" vm="728">
        <f ca="1"/>
        <v>209.8</v>
      </c>
      <c r="CB35" s="7">
        <f t="shared" ca="1" si="19"/>
        <v>2.4964580585275363E-2</v>
      </c>
      <c r="CD35" s="18" vm="709">
        <f ca="1"/>
        <v>45474</v>
      </c>
      <c r="CE35" s="18" vm="729">
        <f ca="1"/>
        <v>33.47</v>
      </c>
      <c r="CF35" s="7">
        <f t="shared" ca="1" si="20"/>
        <v>3.4941249226963365E-2</v>
      </c>
      <c r="CG35" s="89"/>
      <c r="CH35" s="18" vm="709">
        <f ca="1"/>
        <v>45474</v>
      </c>
      <c r="CI35" s="18" vm="730">
        <f ca="1"/>
        <v>7.99</v>
      </c>
      <c r="CJ35" s="7">
        <f t="shared" ca="1" si="21"/>
        <v>4.3080939947780686E-2</v>
      </c>
      <c r="CL35" s="18" vm="709">
        <f ca="1"/>
        <v>45474</v>
      </c>
      <c r="CM35" s="18" vm="189">
        <f ca="1"/>
        <v>1.49</v>
      </c>
      <c r="CN35" s="7">
        <f t="shared" ca="1" si="22"/>
        <v>0</v>
      </c>
      <c r="CP35" s="18" vm="709">
        <f ca="1"/>
        <v>45474</v>
      </c>
      <c r="CQ35" s="18" vm="731">
        <f ca="1"/>
        <v>10.49</v>
      </c>
      <c r="CR35" s="7">
        <f t="shared" ca="1" si="23"/>
        <v>-3.4069981583793665E-2</v>
      </c>
      <c r="CT35" s="18" vm="709">
        <f ca="1"/>
        <v>45474</v>
      </c>
      <c r="CU35" s="18" vm="69">
        <f ca="1"/>
        <v>27.6</v>
      </c>
      <c r="CV35" s="7">
        <f t="shared" ca="1" si="24"/>
        <v>-2.1623537752569991E-2</v>
      </c>
    </row>
    <row r="36" spans="2:100" x14ac:dyDescent="0.45">
      <c r="B36" s="18" vm="732">
        <f ca="1"/>
        <v>45505</v>
      </c>
      <c r="C36" s="18" vm="733">
        <f ca="1"/>
        <v>150.69999999999999</v>
      </c>
      <c r="D36" s="7">
        <f t="shared" ca="1" si="0"/>
        <v>4.8274902615470218E-2</v>
      </c>
      <c r="E36" s="88"/>
      <c r="F36" s="18" vm="732">
        <f ca="1"/>
        <v>45505</v>
      </c>
      <c r="G36" s="18" vm="734">
        <f ca="1"/>
        <v>307.16000000000003</v>
      </c>
      <c r="H36" s="7">
        <f t="shared" ca="1" si="1"/>
        <v>-8.2655301562701861E-3</v>
      </c>
      <c r="I36" s="89"/>
      <c r="J36" s="18" vm="732">
        <f ca="1"/>
        <v>45505</v>
      </c>
      <c r="K36" s="18" vm="735">
        <f ca="1"/>
        <v>35.72</v>
      </c>
      <c r="L36" s="7">
        <f t="shared" ca="1" si="2"/>
        <v>9.941520467836247E-2</v>
      </c>
      <c r="M36" s="89"/>
      <c r="N36" s="18" vm="732">
        <f ca="1"/>
        <v>45505</v>
      </c>
      <c r="O36" s="18" vm="736">
        <f ca="1"/>
        <v>300.37</v>
      </c>
      <c r="P36" s="7">
        <f t="shared" ca="1" si="3"/>
        <v>-0.12938755398394247</v>
      </c>
      <c r="Q36" s="89"/>
      <c r="R36" s="18" vm="732">
        <f ca="1"/>
        <v>45505</v>
      </c>
      <c r="S36" s="18" vm="737">
        <f ca="1"/>
        <v>27.68</v>
      </c>
      <c r="T36" s="7">
        <f t="shared" ca="1" si="4"/>
        <v>7.2306579898769247E-4</v>
      </c>
      <c r="V36" s="18" vm="732">
        <f ca="1"/>
        <v>45505</v>
      </c>
      <c r="W36" s="18" vm="738">
        <f ca="1"/>
        <v>5.0199999999999996</v>
      </c>
      <c r="X36" s="7">
        <f t="shared" ca="1" si="5"/>
        <v>9.1304347826086943E-2</v>
      </c>
      <c r="Y36" s="89"/>
      <c r="Z36" s="18" vm="732">
        <f ca="1"/>
        <v>45505</v>
      </c>
      <c r="AA36" s="18" vm="30">
        <f ca="1"/>
        <v>33.4</v>
      </c>
      <c r="AB36" s="7">
        <f t="shared" ca="1" si="6"/>
        <v>-4.8433048433048513E-2</v>
      </c>
      <c r="AC36" s="89"/>
      <c r="AD36" s="18" vm="732">
        <f ca="1"/>
        <v>45505</v>
      </c>
      <c r="AE36" s="18" vm="739">
        <f ca="1"/>
        <v>7.22</v>
      </c>
      <c r="AF36" s="7">
        <f t="shared" ca="1" si="7"/>
        <v>2.8490028490028518E-2</v>
      </c>
      <c r="AG36" s="89"/>
      <c r="AH36" s="18" vm="732">
        <f ca="1"/>
        <v>45505</v>
      </c>
      <c r="AI36" s="18" vm="740">
        <f ca="1"/>
        <v>2.04</v>
      </c>
      <c r="AJ36" s="7">
        <f t="shared" ca="1" si="8"/>
        <v>-4.6728971962616862E-2</v>
      </c>
      <c r="AK36" s="89"/>
      <c r="AL36" s="18" vm="732">
        <f ca="1"/>
        <v>45505</v>
      </c>
      <c r="AM36" s="18" vm="741">
        <f ca="1"/>
        <v>14.49</v>
      </c>
      <c r="AN36" s="7">
        <f t="shared" ca="1" si="9"/>
        <v>0.1427444794952682</v>
      </c>
      <c r="AP36" s="18" vm="732">
        <f ca="1"/>
        <v>45505</v>
      </c>
      <c r="AQ36" s="18" vm="302">
        <f ca="1"/>
        <v>3.93</v>
      </c>
      <c r="AR36" s="7">
        <f t="shared" ca="1" si="10"/>
        <v>-2.5380710659897937E-3</v>
      </c>
      <c r="AS36" s="89"/>
      <c r="AT36" s="18" vm="732">
        <f ca="1"/>
        <v>45505</v>
      </c>
      <c r="AU36" s="18" vm="742">
        <f ca="1"/>
        <v>219</v>
      </c>
      <c r="AV36" s="7">
        <f t="shared" ca="1" si="11"/>
        <v>7.0276610302023243E-2</v>
      </c>
      <c r="AW36" s="89"/>
      <c r="AX36" s="18" vm="732">
        <f ca="1"/>
        <v>45505</v>
      </c>
      <c r="AY36" s="18" vm="743">
        <f ca="1"/>
        <v>3.6139000000000001</v>
      </c>
      <c r="AZ36" s="7">
        <f t="shared" ca="1" si="12"/>
        <v>4.4208153948394932E-2</v>
      </c>
      <c r="BA36" s="89"/>
      <c r="BB36" s="18" vm="732">
        <f ca="1"/>
        <v>45505</v>
      </c>
      <c r="BC36" s="18" vm="744">
        <f ca="1"/>
        <v>4.34</v>
      </c>
      <c r="BD36" s="7">
        <f t="shared" ca="1" si="13"/>
        <v>-3.1250000000000125E-2</v>
      </c>
      <c r="BE36" s="89"/>
      <c r="BF36" s="18" vm="732">
        <f ca="1"/>
        <v>45505</v>
      </c>
      <c r="BG36" s="18" vm="634">
        <f ca="1"/>
        <v>0.18770000000000001</v>
      </c>
      <c r="BH36" s="7">
        <f t="shared" ca="1" si="14"/>
        <v>7.6878944348823836E-2</v>
      </c>
      <c r="BJ36" s="18" vm="732">
        <f ca="1"/>
        <v>45505</v>
      </c>
      <c r="BK36" s="18" vm="745">
        <f ca="1"/>
        <v>139.5</v>
      </c>
      <c r="BL36" s="7">
        <f t="shared" ca="1" si="15"/>
        <v>1.4619245036002551E-2</v>
      </c>
      <c r="BM36" s="89"/>
      <c r="BN36" s="18" vm="732">
        <f ca="1"/>
        <v>45505</v>
      </c>
      <c r="BO36" s="18" vm="746">
        <f ca="1"/>
        <v>38.17</v>
      </c>
      <c r="BP36" s="7">
        <f t="shared" ca="1" si="16"/>
        <v>-1.0627268014515205E-2</v>
      </c>
      <c r="BQ36" s="89"/>
      <c r="BR36" s="18" vm="732">
        <f ca="1"/>
        <v>45505</v>
      </c>
      <c r="BS36" s="18" vm="747">
        <f ca="1"/>
        <v>30.4</v>
      </c>
      <c r="BT36" s="7">
        <f t="shared" ca="1" si="17"/>
        <v>4.6471600688468083E-2</v>
      </c>
      <c r="BU36" s="89"/>
      <c r="BV36" s="18" vm="732">
        <f ca="1"/>
        <v>45505</v>
      </c>
      <c r="BW36" s="18" vm="748">
        <f ca="1"/>
        <v>31.24</v>
      </c>
      <c r="BX36" s="7">
        <f t="shared" ca="1" si="18"/>
        <v>4.8322147651006633E-2</v>
      </c>
      <c r="BY36" s="89"/>
      <c r="BZ36" s="18" vm="732">
        <f ca="1"/>
        <v>45505</v>
      </c>
      <c r="CA36" s="18" vm="749">
        <f ca="1"/>
        <v>215.65</v>
      </c>
      <c r="CB36" s="7">
        <f t="shared" ca="1" si="19"/>
        <v>2.7883698760724471E-2</v>
      </c>
      <c r="CD36" s="18" vm="732">
        <f ca="1"/>
        <v>45505</v>
      </c>
      <c r="CE36" s="18" vm="750">
        <f ca="1"/>
        <v>28.93</v>
      </c>
      <c r="CF36" s="7">
        <f t="shared" ca="1" si="20"/>
        <v>-0.1356438601732895</v>
      </c>
      <c r="CG36" s="89"/>
      <c r="CH36" s="18" vm="732">
        <f ca="1"/>
        <v>45505</v>
      </c>
      <c r="CI36" s="18" vm="739">
        <f ca="1"/>
        <v>7.22</v>
      </c>
      <c r="CJ36" s="7">
        <f t="shared" ca="1" si="21"/>
        <v>-9.6370463078848612E-2</v>
      </c>
      <c r="CL36" s="18" vm="732">
        <f ca="1"/>
        <v>45505</v>
      </c>
      <c r="CM36" s="18" vm="751">
        <f ca="1"/>
        <v>1.25</v>
      </c>
      <c r="CN36" s="7">
        <f t="shared" ca="1" si="22"/>
        <v>-0.16107382550335569</v>
      </c>
      <c r="CP36" s="18" vm="732">
        <f ca="1"/>
        <v>45505</v>
      </c>
      <c r="CQ36" s="18" vm="752">
        <f ca="1"/>
        <v>9.9600000000000009</v>
      </c>
      <c r="CR36" s="7">
        <f t="shared" ca="1" si="23"/>
        <v>-5.0524308865586211E-2</v>
      </c>
      <c r="CT36" s="18" vm="732">
        <f ca="1"/>
        <v>45505</v>
      </c>
      <c r="CU36" s="18" vm="753">
        <f ca="1"/>
        <v>27.19</v>
      </c>
      <c r="CV36" s="7">
        <f t="shared" ca="1" si="24"/>
        <v>-1.485507246376812E-2</v>
      </c>
    </row>
    <row r="37" spans="2:100" x14ac:dyDescent="0.45">
      <c r="B37" s="18" vm="754">
        <f ca="1"/>
        <v>45536</v>
      </c>
      <c r="C37" s="18" vm="755">
        <f ca="1"/>
        <v>178.25</v>
      </c>
      <c r="D37" s="7">
        <f t="shared" ca="1" si="0"/>
        <v>0.18281353682813545</v>
      </c>
      <c r="E37" s="88"/>
      <c r="F37" s="18" vm="754">
        <f ca="1"/>
        <v>45536</v>
      </c>
      <c r="G37" s="18" vm="756">
        <f ca="1"/>
        <v>286.27999999999997</v>
      </c>
      <c r="H37" s="7">
        <f t="shared" ca="1" si="1"/>
        <v>-6.7977601250162945E-2</v>
      </c>
      <c r="I37" s="89"/>
      <c r="J37" s="18" vm="754">
        <f ca="1"/>
        <v>45536</v>
      </c>
      <c r="K37" s="18" vm="757">
        <f ca="1"/>
        <v>34.97</v>
      </c>
      <c r="L37" s="7">
        <f t="shared" ca="1" si="2"/>
        <v>-2.0996640537513999E-2</v>
      </c>
      <c r="M37" s="89"/>
      <c r="N37" s="18" vm="754">
        <f ca="1"/>
        <v>45536</v>
      </c>
      <c r="O37" s="18" vm="758">
        <f ca="1"/>
        <v>282.08999999999997</v>
      </c>
      <c r="P37" s="7">
        <f t="shared" ca="1" si="3"/>
        <v>-6.0858274794420311E-2</v>
      </c>
      <c r="Q37" s="89"/>
      <c r="R37" s="18" vm="754">
        <f ca="1"/>
        <v>45536</v>
      </c>
      <c r="S37" s="18" vm="244">
        <f ca="1"/>
        <v>27.23</v>
      </c>
      <c r="T37" s="7">
        <f t="shared" ca="1" si="4"/>
        <v>-1.6257225433525986E-2</v>
      </c>
      <c r="V37" s="18" vm="754">
        <f ca="1"/>
        <v>45536</v>
      </c>
      <c r="W37" s="18" vm="759">
        <f ca="1"/>
        <v>5.24</v>
      </c>
      <c r="X37" s="7">
        <f t="shared" ca="1" si="5"/>
        <v>4.3824701195219258E-2</v>
      </c>
      <c r="Y37" s="89"/>
      <c r="Z37" s="18" vm="754">
        <f ca="1"/>
        <v>45536</v>
      </c>
      <c r="AA37" s="18" vm="760">
        <f ca="1"/>
        <v>36.99</v>
      </c>
      <c r="AB37" s="7">
        <f t="shared" ca="1" si="6"/>
        <v>0.10748502994011987</v>
      </c>
      <c r="AC37" s="89"/>
      <c r="AD37" s="18" vm="754">
        <f ca="1"/>
        <v>45536</v>
      </c>
      <c r="AE37" s="18" vm="761">
        <f ca="1"/>
        <v>7.58</v>
      </c>
      <c r="AF37" s="7">
        <f t="shared" ca="1" si="7"/>
        <v>4.9861495844875391E-2</v>
      </c>
      <c r="AG37" s="89"/>
      <c r="AH37" s="18" vm="754">
        <f ca="1"/>
        <v>45536</v>
      </c>
      <c r="AI37" s="18" vm="159">
        <f ca="1"/>
        <v>2.15</v>
      </c>
      <c r="AJ37" s="7">
        <f t="shared" ca="1" si="8"/>
        <v>5.3921568627450921E-2</v>
      </c>
      <c r="AK37" s="89"/>
      <c r="AL37" s="18" vm="754">
        <f ca="1"/>
        <v>45536</v>
      </c>
      <c r="AM37" s="18" vm="762">
        <f ca="1"/>
        <v>15.97</v>
      </c>
      <c r="AN37" s="7">
        <f t="shared" ca="1" si="9"/>
        <v>0.1021394064872326</v>
      </c>
      <c r="AP37" s="18" vm="754">
        <f ca="1"/>
        <v>45536</v>
      </c>
      <c r="AQ37" s="18" vm="112">
        <f ca="1"/>
        <v>3.88</v>
      </c>
      <c r="AR37" s="7">
        <f t="shared" ca="1" si="10"/>
        <v>-1.2722646310432637E-2</v>
      </c>
      <c r="AS37" s="89"/>
      <c r="AT37" s="18" vm="754">
        <f ca="1"/>
        <v>45536</v>
      </c>
      <c r="AU37" s="18" vm="763">
        <f ca="1"/>
        <v>201</v>
      </c>
      <c r="AV37" s="7">
        <f t="shared" ca="1" si="11"/>
        <v>-8.2191780821917804E-2</v>
      </c>
      <c r="AW37" s="89"/>
      <c r="AX37" s="18" vm="754">
        <f ca="1"/>
        <v>45536</v>
      </c>
      <c r="AY37" s="18" vm="764">
        <f ca="1"/>
        <v>3.5847000000000002</v>
      </c>
      <c r="AZ37" s="7">
        <f t="shared" ca="1" si="12"/>
        <v>-8.0799136666758597E-3</v>
      </c>
      <c r="BA37" s="89"/>
      <c r="BB37" s="18" vm="754">
        <f ca="1"/>
        <v>45536</v>
      </c>
      <c r="BC37" s="18" vm="765">
        <f ca="1"/>
        <v>5.41</v>
      </c>
      <c r="BD37" s="7">
        <f t="shared" ca="1" si="13"/>
        <v>0.24654377880184339</v>
      </c>
      <c r="BE37" s="89"/>
      <c r="BF37" s="18" vm="754">
        <f ca="1"/>
        <v>45536</v>
      </c>
      <c r="BG37" s="18" vm="609">
        <f ca="1"/>
        <v>0.19220000000000001</v>
      </c>
      <c r="BH37" s="7">
        <f t="shared" ca="1" si="14"/>
        <v>2.3974427277570612E-2</v>
      </c>
      <c r="BJ37" s="18" vm="754">
        <f ca="1"/>
        <v>45536</v>
      </c>
      <c r="BK37" s="18" vm="766">
        <f ca="1"/>
        <v>135.38999999999999</v>
      </c>
      <c r="BL37" s="7">
        <f t="shared" ca="1" si="15"/>
        <v>-2.9462365591397949E-2</v>
      </c>
      <c r="BM37" s="89"/>
      <c r="BN37" s="18" vm="754">
        <f ca="1"/>
        <v>45536</v>
      </c>
      <c r="BO37" s="18" vm="767">
        <f ca="1"/>
        <v>37.35</v>
      </c>
      <c r="BP37" s="7">
        <f t="shared" ca="1" si="16"/>
        <v>-2.1482839926643967E-2</v>
      </c>
      <c r="BQ37" s="89"/>
      <c r="BR37" s="18" vm="754">
        <f ca="1"/>
        <v>45536</v>
      </c>
      <c r="BS37" s="18" vm="768">
        <f ca="1"/>
        <v>30.48</v>
      </c>
      <c r="BT37" s="7">
        <f t="shared" ca="1" si="17"/>
        <v>2.6315789473684821E-3</v>
      </c>
      <c r="BU37" s="89"/>
      <c r="BV37" s="18" vm="754">
        <f ca="1"/>
        <v>45536</v>
      </c>
      <c r="BW37" s="18" vm="769">
        <f ca="1"/>
        <v>31.72</v>
      </c>
      <c r="BX37" s="7">
        <f t="shared" ca="1" si="18"/>
        <v>1.5364916773367493E-2</v>
      </c>
      <c r="BY37" s="89"/>
      <c r="BZ37" s="18" vm="754">
        <f ca="1"/>
        <v>45536</v>
      </c>
      <c r="CA37" s="18" vm="770">
        <f ca="1"/>
        <v>232.37</v>
      </c>
      <c r="CB37" s="7">
        <f t="shared" ca="1" si="19"/>
        <v>7.7533039647577087E-2</v>
      </c>
      <c r="CD37" s="18" vm="754">
        <f ca="1"/>
        <v>45536</v>
      </c>
      <c r="CE37" s="18" vm="771">
        <f ca="1"/>
        <v>30.53</v>
      </c>
      <c r="CF37" s="7">
        <f t="shared" ca="1" si="20"/>
        <v>5.5305910819218852E-2</v>
      </c>
      <c r="CG37" s="89"/>
      <c r="CH37" s="18" vm="754">
        <f ca="1"/>
        <v>45536</v>
      </c>
      <c r="CI37" s="18" vm="717">
        <f ca="1"/>
        <v>7.02</v>
      </c>
      <c r="CJ37" s="7">
        <f t="shared" ca="1" si="21"/>
        <v>-2.7700831024930775E-2</v>
      </c>
      <c r="CL37" s="18" vm="754">
        <f ca="1"/>
        <v>45536</v>
      </c>
      <c r="CM37" s="18" vm="772">
        <f ca="1"/>
        <v>1.2150000000000001</v>
      </c>
      <c r="CN37" s="7">
        <f t="shared" ca="1" si="22"/>
        <v>-2.7999999999999935E-2</v>
      </c>
      <c r="CP37" s="18" vm="754">
        <f ca="1"/>
        <v>45536</v>
      </c>
      <c r="CQ37" s="18" vm="773">
        <f ca="1"/>
        <v>10.01</v>
      </c>
      <c r="CR37" s="7">
        <f t="shared" ca="1" si="23"/>
        <v>5.020080321285033E-3</v>
      </c>
      <c r="CT37" s="18" vm="754">
        <f ca="1"/>
        <v>45536</v>
      </c>
      <c r="CU37" s="18" vm="774">
        <f ca="1"/>
        <v>25.2</v>
      </c>
      <c r="CV37" s="7">
        <f t="shared" ca="1" si="24"/>
        <v>-7.318867230599492E-2</v>
      </c>
    </row>
    <row r="38" spans="2:100" x14ac:dyDescent="0.45">
      <c r="B38" s="18" vm="775">
        <f ca="1"/>
        <v>45566</v>
      </c>
      <c r="C38" s="18" vm="776">
        <f ca="1"/>
        <v>194.83</v>
      </c>
      <c r="D38" s="7">
        <f t="shared" ca="1" si="0"/>
        <v>9.3015427769986045E-2</v>
      </c>
      <c r="E38" s="88"/>
      <c r="F38" s="18" vm="775">
        <f ca="1"/>
        <v>45566</v>
      </c>
      <c r="G38" s="18" vm="777">
        <f ca="1"/>
        <v>286.95</v>
      </c>
      <c r="H38" s="7">
        <f t="shared" ca="1" si="1"/>
        <v>2.3403660751712169E-3</v>
      </c>
      <c r="I38" s="89"/>
      <c r="J38" s="18" vm="775">
        <f ca="1"/>
        <v>45566</v>
      </c>
      <c r="K38" s="18" vm="778">
        <f ca="1"/>
        <v>36.92</v>
      </c>
      <c r="L38" s="7">
        <f t="shared" ca="1" si="2"/>
        <v>5.5762081784386699E-2</v>
      </c>
      <c r="M38" s="89"/>
      <c r="N38" s="18" vm="775">
        <f ca="1"/>
        <v>45566</v>
      </c>
      <c r="O38" s="18" vm="779">
        <f ca="1"/>
        <v>283.22000000000003</v>
      </c>
      <c r="P38" s="7">
        <f t="shared" ca="1" si="3"/>
        <v>4.0058137473857718E-3</v>
      </c>
      <c r="Q38" s="89"/>
      <c r="R38" s="18" vm="775">
        <f ca="1"/>
        <v>45566</v>
      </c>
      <c r="S38" s="18" vm="780">
        <f ca="1"/>
        <v>26.93</v>
      </c>
      <c r="T38" s="7">
        <f t="shared" ca="1" si="4"/>
        <v>-1.1017260374586878E-2</v>
      </c>
      <c r="V38" s="18" vm="775">
        <f ca="1"/>
        <v>45566</v>
      </c>
      <c r="W38" s="18" vm="781">
        <f ca="1"/>
        <v>5.18</v>
      </c>
      <c r="X38" s="7">
        <f t="shared" ca="1" si="5"/>
        <v>-1.1450381679389407E-2</v>
      </c>
      <c r="Y38" s="89"/>
      <c r="Z38" s="18" vm="775">
        <f ca="1"/>
        <v>45566</v>
      </c>
      <c r="AA38" s="18" vm="782">
        <f ca="1"/>
        <v>36.64</v>
      </c>
      <c r="AB38" s="7">
        <f t="shared" ca="1" si="6"/>
        <v>-9.4620167612868723E-3</v>
      </c>
      <c r="AC38" s="89"/>
      <c r="AD38" s="18" vm="775">
        <f ca="1"/>
        <v>45566</v>
      </c>
      <c r="AE38" s="18" vm="783">
        <f ca="1"/>
        <v>7.17</v>
      </c>
      <c r="AF38" s="7">
        <f t="shared" ca="1" si="7"/>
        <v>-5.4089709762533002E-2</v>
      </c>
      <c r="AG38" s="89"/>
      <c r="AH38" s="18" vm="775">
        <f ca="1"/>
        <v>45566</v>
      </c>
      <c r="AI38" s="18" vm="718">
        <f ca="1"/>
        <v>2.14</v>
      </c>
      <c r="AJ38" s="7">
        <f t="shared" ca="1" si="8"/>
        <v>-4.6511627906975755E-3</v>
      </c>
      <c r="AK38" s="89"/>
      <c r="AL38" s="18" vm="775">
        <f ca="1"/>
        <v>45566</v>
      </c>
      <c r="AM38" s="18" vm="784">
        <f ca="1"/>
        <v>15.11</v>
      </c>
      <c r="AN38" s="7">
        <f t="shared" ca="1" si="9"/>
        <v>-5.3850970569818482E-2</v>
      </c>
      <c r="AP38" s="18" vm="775">
        <f ca="1"/>
        <v>45566</v>
      </c>
      <c r="AQ38" s="18" vm="542">
        <f ca="1"/>
        <v>3.82</v>
      </c>
      <c r="AR38" s="7">
        <f t="shared" ca="1" si="10"/>
        <v>-1.546391752577321E-2</v>
      </c>
      <c r="AS38" s="89"/>
      <c r="AT38" s="18" vm="775">
        <f ca="1"/>
        <v>45566</v>
      </c>
      <c r="AU38" s="18" vm="785">
        <f ca="1"/>
        <v>226.92</v>
      </c>
      <c r="AV38" s="7">
        <f t="shared" ca="1" si="11"/>
        <v>0.12895522388059696</v>
      </c>
      <c r="AW38" s="89"/>
      <c r="AX38" s="18" vm="775">
        <f ca="1"/>
        <v>45566</v>
      </c>
      <c r="AY38" s="18" vm="786">
        <f ca="1"/>
        <v>3.2932999999999999</v>
      </c>
      <c r="AZ38" s="7">
        <f t="shared" ca="1" si="12"/>
        <v>-8.1289926632633222E-2</v>
      </c>
      <c r="BA38" s="89"/>
      <c r="BB38" s="18" vm="775">
        <f ca="1"/>
        <v>45566</v>
      </c>
      <c r="BC38" s="18" vm="787">
        <f ca="1"/>
        <v>5.15</v>
      </c>
      <c r="BD38" s="7">
        <f t="shared" ca="1" si="13"/>
        <v>-4.8059149722735631E-2</v>
      </c>
      <c r="BE38" s="89"/>
      <c r="BF38" s="18" vm="775">
        <f ca="1"/>
        <v>45566</v>
      </c>
      <c r="BG38" s="18" vm="788">
        <f ca="1"/>
        <v>0.1966</v>
      </c>
      <c r="BH38" s="7">
        <f t="shared" ca="1" si="14"/>
        <v>2.2892819979188277E-2</v>
      </c>
      <c r="BJ38" s="18" vm="775">
        <f ca="1"/>
        <v>45566</v>
      </c>
      <c r="BK38" s="18" vm="789">
        <f ca="1"/>
        <v>142.75</v>
      </c>
      <c r="BL38" s="7">
        <f t="shared" ca="1" si="15"/>
        <v>5.4361474259546599E-2</v>
      </c>
      <c r="BM38" s="89"/>
      <c r="BN38" s="18" vm="775">
        <f ca="1"/>
        <v>45566</v>
      </c>
      <c r="BO38" s="18" vm="790">
        <f ca="1"/>
        <v>38.799999999999997</v>
      </c>
      <c r="BP38" s="7">
        <f t="shared" ca="1" si="16"/>
        <v>3.8821954484604973E-2</v>
      </c>
      <c r="BQ38" s="89"/>
      <c r="BR38" s="18" vm="775">
        <f ca="1"/>
        <v>45566</v>
      </c>
      <c r="BS38" s="18" vm="100">
        <f ca="1"/>
        <v>31.15</v>
      </c>
      <c r="BT38" s="7">
        <f t="shared" ca="1" si="17"/>
        <v>2.1981627296587865E-2</v>
      </c>
      <c r="BU38" s="89"/>
      <c r="BV38" s="18" vm="775">
        <f ca="1"/>
        <v>45566</v>
      </c>
      <c r="BW38" s="18" vm="791">
        <f ca="1"/>
        <v>32.119999999999997</v>
      </c>
      <c r="BX38" s="7">
        <f t="shared" ca="1" si="18"/>
        <v>1.2610340479192893E-2</v>
      </c>
      <c r="BY38" s="89"/>
      <c r="BZ38" s="18" vm="775">
        <f ca="1"/>
        <v>45566</v>
      </c>
      <c r="CA38" s="18" vm="792">
        <f ca="1"/>
        <v>231.51</v>
      </c>
      <c r="CB38" s="7">
        <f t="shared" ca="1" si="19"/>
        <v>-3.7009941042303808E-3</v>
      </c>
      <c r="CD38" s="18" vm="775">
        <f ca="1"/>
        <v>45566</v>
      </c>
      <c r="CE38" s="18" vm="793">
        <f ca="1"/>
        <v>27.9</v>
      </c>
      <c r="CF38" s="7">
        <f t="shared" ca="1" si="20"/>
        <v>-8.6144775630527429E-2</v>
      </c>
      <c r="CG38" s="89"/>
      <c r="CH38" s="18" vm="775">
        <f ca="1"/>
        <v>45566</v>
      </c>
      <c r="CI38" s="18" vm="670">
        <f ca="1"/>
        <v>6.78</v>
      </c>
      <c r="CJ38" s="7">
        <f t="shared" ca="1" si="21"/>
        <v>-3.4188034188034094E-2</v>
      </c>
      <c r="CL38" s="18" vm="775">
        <f ca="1"/>
        <v>45566</v>
      </c>
      <c r="CM38" s="18" vm="751">
        <f ca="1"/>
        <v>1.25</v>
      </c>
      <c r="CN38" s="7">
        <f t="shared" ca="1" si="22"/>
        <v>2.8806584362139849E-2</v>
      </c>
      <c r="CP38" s="18" vm="775">
        <f ca="1"/>
        <v>45566</v>
      </c>
      <c r="CQ38" s="18" vm="794">
        <f ca="1"/>
        <v>9.6300000000000008</v>
      </c>
      <c r="CR38" s="7">
        <f t="shared" ca="1" si="23"/>
        <v>-3.7962037962037863E-2</v>
      </c>
      <c r="CT38" s="18" vm="775">
        <f ca="1"/>
        <v>45566</v>
      </c>
      <c r="CU38" s="18" vm="795">
        <f ca="1"/>
        <v>23.78</v>
      </c>
      <c r="CV38" s="7">
        <f t="shared" ca="1" si="24"/>
        <v>-5.6349206349206281E-2</v>
      </c>
    </row>
    <row r="39" spans="2:100" x14ac:dyDescent="0.45">
      <c r="B39" s="18" vm="796">
        <f ca="1"/>
        <v>45597</v>
      </c>
      <c r="C39" s="18" vm="797">
        <f ca="1"/>
        <v>251.89</v>
      </c>
      <c r="D39" s="7">
        <f t="shared" ca="1" si="0"/>
        <v>0.2928707077965404</v>
      </c>
      <c r="E39" s="88"/>
      <c r="F39" s="18" vm="796">
        <f ca="1"/>
        <v>45597</v>
      </c>
      <c r="G39" s="18" vm="798">
        <f ca="1"/>
        <v>282.22000000000003</v>
      </c>
      <c r="H39" s="7">
        <f t="shared" ca="1" si="1"/>
        <v>-1.6483707963059632E-2</v>
      </c>
      <c r="I39" s="89"/>
      <c r="J39" s="18" vm="796">
        <f ca="1"/>
        <v>45597</v>
      </c>
      <c r="K39" s="18" vm="799">
        <f ca="1"/>
        <v>38.4</v>
      </c>
      <c r="L39" s="7">
        <f t="shared" ca="1" si="2"/>
        <v>4.0086673889490707E-2</v>
      </c>
      <c r="M39" s="89"/>
      <c r="N39" s="18" vm="796">
        <f ca="1"/>
        <v>45597</v>
      </c>
      <c r="O39" s="18" vm="800">
        <f ca="1"/>
        <v>304.24</v>
      </c>
      <c r="P39" s="7">
        <f t="shared" ca="1" si="3"/>
        <v>7.4217922463102812E-2</v>
      </c>
      <c r="Q39" s="89"/>
      <c r="R39" s="18" vm="796">
        <f ca="1"/>
        <v>45597</v>
      </c>
      <c r="S39" s="18" vm="801">
        <f ca="1"/>
        <v>28.57</v>
      </c>
      <c r="T39" s="7">
        <f t="shared" ca="1" si="4"/>
        <v>6.0898626067582645E-2</v>
      </c>
      <c r="V39" s="18" vm="796">
        <f ca="1"/>
        <v>45597</v>
      </c>
      <c r="W39" s="18" vm="802">
        <f ca="1"/>
        <v>5.22</v>
      </c>
      <c r="X39" s="7">
        <f t="shared" ca="1" si="5"/>
        <v>7.7220077220077291E-3</v>
      </c>
      <c r="Y39" s="89"/>
      <c r="Z39" s="18" vm="796">
        <f ca="1"/>
        <v>45597</v>
      </c>
      <c r="AA39" s="18" vm="6">
        <f ca="1"/>
        <v>37.909999999999997</v>
      </c>
      <c r="AB39" s="7">
        <f t="shared" ca="1" si="6"/>
        <v>3.466157205240164E-2</v>
      </c>
      <c r="AC39" s="89"/>
      <c r="AD39" s="18" vm="796">
        <f ca="1"/>
        <v>45597</v>
      </c>
      <c r="AE39" s="18" vm="803">
        <f ca="1"/>
        <v>7.28</v>
      </c>
      <c r="AF39" s="7">
        <f t="shared" ca="1" si="7"/>
        <v>1.5341701534170199E-2</v>
      </c>
      <c r="AG39" s="89"/>
      <c r="AH39" s="18" vm="796">
        <f ca="1"/>
        <v>45597</v>
      </c>
      <c r="AI39" s="18" vm="804">
        <f ca="1"/>
        <v>2.16</v>
      </c>
      <c r="AJ39" s="7">
        <f t="shared" ca="1" si="8"/>
        <v>9.3457943925233725E-3</v>
      </c>
      <c r="AK39" s="89"/>
      <c r="AL39" s="18" vm="796">
        <f ca="1"/>
        <v>45597</v>
      </c>
      <c r="AM39" s="18" vm="805">
        <f ca="1"/>
        <v>15.72</v>
      </c>
      <c r="AN39" s="7">
        <f t="shared" ca="1" si="9"/>
        <v>4.0370615486432906E-2</v>
      </c>
      <c r="AP39" s="18" vm="796">
        <f ca="1"/>
        <v>45597</v>
      </c>
      <c r="AQ39" s="18" vm="720">
        <f ca="1"/>
        <v>3.94</v>
      </c>
      <c r="AR39" s="7">
        <f t="shared" ca="1" si="10"/>
        <v>3.1413612565445052E-2</v>
      </c>
      <c r="AS39" s="89"/>
      <c r="AT39" s="18" vm="796">
        <f ca="1"/>
        <v>45597</v>
      </c>
      <c r="AU39" s="18" vm="806">
        <f ca="1"/>
        <v>251.53</v>
      </c>
      <c r="AV39" s="7">
        <f t="shared" ca="1" si="11"/>
        <v>0.10845231799753223</v>
      </c>
      <c r="AW39" s="89"/>
      <c r="AX39" s="18" vm="796">
        <f ca="1"/>
        <v>45597</v>
      </c>
      <c r="AY39" s="18" vm="807">
        <f ca="1"/>
        <v>3.2787000000000002</v>
      </c>
      <c r="AZ39" s="7">
        <f t="shared" ca="1" si="12"/>
        <v>-4.4332432514498296E-3</v>
      </c>
      <c r="BA39" s="89"/>
      <c r="BB39" s="18" vm="796">
        <f ca="1"/>
        <v>45597</v>
      </c>
      <c r="BC39" s="18" vm="808">
        <f ca="1"/>
        <v>5.58</v>
      </c>
      <c r="BD39" s="7">
        <f t="shared" ca="1" si="13"/>
        <v>8.3495145631067899E-2</v>
      </c>
      <c r="BE39" s="89"/>
      <c r="BF39" s="18" vm="796">
        <f ca="1"/>
        <v>45597</v>
      </c>
      <c r="BG39" s="18" vm="809">
        <f ca="1"/>
        <v>0.15640000000000001</v>
      </c>
      <c r="BH39" s="7">
        <f t="shared" ca="1" si="14"/>
        <v>-0.20447609359104774</v>
      </c>
      <c r="BJ39" s="18" vm="796">
        <f ca="1"/>
        <v>45597</v>
      </c>
      <c r="BK39" s="18" vm="810">
        <f ca="1"/>
        <v>158.58000000000001</v>
      </c>
      <c r="BL39" s="7">
        <f t="shared" ca="1" si="15"/>
        <v>0.11089316987740815</v>
      </c>
      <c r="BM39" s="89"/>
      <c r="BN39" s="18" vm="796">
        <f ca="1"/>
        <v>45597</v>
      </c>
      <c r="BO39" s="18" vm="811">
        <f ca="1"/>
        <v>39.1</v>
      </c>
      <c r="BP39" s="7">
        <f t="shared" ca="1" si="16"/>
        <v>7.7319587628867084E-3</v>
      </c>
      <c r="BQ39" s="89"/>
      <c r="BR39" s="18" vm="796">
        <f ca="1"/>
        <v>45597</v>
      </c>
      <c r="BS39" s="18" vm="812">
        <f ca="1"/>
        <v>31.17</v>
      </c>
      <c r="BT39" s="7">
        <f t="shared" ca="1" si="17"/>
        <v>6.4205457463894469E-4</v>
      </c>
      <c r="BU39" s="89"/>
      <c r="BV39" s="18" vm="796">
        <f ca="1"/>
        <v>45597</v>
      </c>
      <c r="BW39" s="18" vm="121">
        <f ca="1"/>
        <v>33.36</v>
      </c>
      <c r="BX39" s="7">
        <f t="shared" ca="1" si="18"/>
        <v>3.8605230386052368E-2</v>
      </c>
      <c r="BY39" s="89"/>
      <c r="BZ39" s="18" vm="796">
        <f ca="1"/>
        <v>45597</v>
      </c>
      <c r="CA39" s="18" vm="813">
        <f ca="1"/>
        <v>231.11</v>
      </c>
      <c r="CB39" s="7">
        <f t="shared" ca="1" si="19"/>
        <v>-1.7277871366246696E-3</v>
      </c>
      <c r="CD39" s="18" vm="796">
        <f ca="1"/>
        <v>45597</v>
      </c>
      <c r="CE39" s="18" vm="814">
        <f ca="1"/>
        <v>29.09</v>
      </c>
      <c r="CF39" s="7">
        <f t="shared" ca="1" si="20"/>
        <v>4.265232974910399E-2</v>
      </c>
      <c r="CG39" s="89"/>
      <c r="CH39" s="18" vm="796">
        <f ca="1"/>
        <v>45597</v>
      </c>
      <c r="CI39" s="18" vm="815">
        <f ca="1"/>
        <v>6.61</v>
      </c>
      <c r="CJ39" s="7">
        <f t="shared" ca="1" si="21"/>
        <v>-2.5073746312684355E-2</v>
      </c>
      <c r="CL39" s="18" vm="796">
        <f ca="1"/>
        <v>45597</v>
      </c>
      <c r="CM39" s="18" vm="816">
        <f ca="1"/>
        <v>1.23</v>
      </c>
      <c r="CN39" s="7">
        <f t="shared" ca="1" si="22"/>
        <v>-1.6000000000000014E-2</v>
      </c>
      <c r="CP39" s="18" vm="796">
        <f ca="1"/>
        <v>45597</v>
      </c>
      <c r="CQ39" s="18" vm="817">
        <f ca="1"/>
        <v>10.87</v>
      </c>
      <c r="CR39" s="7">
        <f t="shared" ca="1" si="23"/>
        <v>0.12876427829698842</v>
      </c>
      <c r="CT39" s="18" vm="796">
        <f ca="1"/>
        <v>45597</v>
      </c>
      <c r="CU39" s="18" vm="818">
        <f ca="1"/>
        <v>24.51</v>
      </c>
      <c r="CV39" s="7">
        <f t="shared" ca="1" si="24"/>
        <v>3.0698065601345685E-2</v>
      </c>
    </row>
    <row r="40" spans="2:100" x14ac:dyDescent="0.45">
      <c r="B40" s="18" vm="819">
        <f ca="1"/>
        <v>45627</v>
      </c>
      <c r="C40" s="18" vm="820">
        <f ca="1"/>
        <v>250.12</v>
      </c>
      <c r="D40" s="7">
        <f t="shared" ca="1" si="0"/>
        <v>-7.0268768113064504E-3</v>
      </c>
      <c r="E40" s="88"/>
      <c r="F40" s="18" vm="819">
        <f ca="1"/>
        <v>45627</v>
      </c>
      <c r="G40" s="18" vm="821">
        <f ca="1"/>
        <v>281.58</v>
      </c>
      <c r="H40" s="7">
        <f t="shared" ca="1" si="1"/>
        <v>-2.2677343916095356E-3</v>
      </c>
      <c r="I40" s="89"/>
      <c r="J40" s="18" vm="819">
        <f ca="1"/>
        <v>45627</v>
      </c>
      <c r="K40" s="18" vm="822">
        <f ca="1"/>
        <v>36.770000000000003</v>
      </c>
      <c r="L40" s="7">
        <f t="shared" ca="1" si="2"/>
        <v>-4.2447916666666551E-2</v>
      </c>
      <c r="M40" s="89"/>
      <c r="N40" s="18" vm="819">
        <f ca="1"/>
        <v>45627</v>
      </c>
      <c r="O40" s="18" vm="823">
        <f ca="1"/>
        <v>289.88</v>
      </c>
      <c r="P40" s="7">
        <f t="shared" ca="1" si="3"/>
        <v>-4.7199579279516214E-2</v>
      </c>
      <c r="Q40" s="89"/>
      <c r="R40" s="18" vm="819">
        <f ca="1"/>
        <v>45627</v>
      </c>
      <c r="S40" s="18" vm="824">
        <f ca="1"/>
        <v>27.01</v>
      </c>
      <c r="T40" s="7">
        <f t="shared" ca="1" si="4"/>
        <v>-5.460273013650678E-2</v>
      </c>
      <c r="V40" s="18" vm="819">
        <f ca="1"/>
        <v>45627</v>
      </c>
      <c r="W40" s="18" vm="825">
        <f ca="1"/>
        <v>4.8</v>
      </c>
      <c r="X40" s="7">
        <f t="shared" ca="1" si="5"/>
        <v>-8.0459770114942514E-2</v>
      </c>
      <c r="Y40" s="89"/>
      <c r="Z40" s="18" vm="819">
        <f ca="1"/>
        <v>45627</v>
      </c>
      <c r="AA40" s="18" vm="826">
        <f ca="1"/>
        <v>35.64</v>
      </c>
      <c r="AB40" s="7">
        <f t="shared" ca="1" si="6"/>
        <v>-5.9878659984172945E-2</v>
      </c>
      <c r="AC40" s="89"/>
      <c r="AD40" s="18" vm="819">
        <f ca="1"/>
        <v>45627</v>
      </c>
      <c r="AE40" s="18" vm="827">
        <f ca="1"/>
        <v>6.66</v>
      </c>
      <c r="AF40" s="7">
        <f t="shared" ca="1" si="7"/>
        <v>-8.5164835164835181E-2</v>
      </c>
      <c r="AG40" s="89"/>
      <c r="AH40" s="18" vm="819">
        <f ca="1"/>
        <v>45627</v>
      </c>
      <c r="AI40" s="18" vm="828">
        <f ca="1"/>
        <v>1.875</v>
      </c>
      <c r="AJ40" s="7">
        <f t="shared" ca="1" si="8"/>
        <v>-0.1319444444444445</v>
      </c>
      <c r="AK40" s="89"/>
      <c r="AL40" s="18" vm="819">
        <f ca="1"/>
        <v>45627</v>
      </c>
      <c r="AM40" s="18" vm="829">
        <f ca="1"/>
        <v>14.35</v>
      </c>
      <c r="AN40" s="7">
        <f t="shared" ca="1" si="9"/>
        <v>-8.7150127226463162E-2</v>
      </c>
      <c r="AP40" s="18" vm="819">
        <f ca="1"/>
        <v>45627</v>
      </c>
      <c r="AQ40" s="18" vm="477">
        <f ca="1"/>
        <v>4.01</v>
      </c>
      <c r="AR40" s="7">
        <f t="shared" ca="1" si="10"/>
        <v>1.7766497461928894E-2</v>
      </c>
      <c r="AS40" s="89"/>
      <c r="AT40" s="18" vm="819">
        <f ca="1"/>
        <v>45627</v>
      </c>
      <c r="AU40" s="18" vm="830">
        <f ca="1"/>
        <v>233.31</v>
      </c>
      <c r="AV40" s="7">
        <f t="shared" ca="1" si="11"/>
        <v>-7.2436687472667266E-2</v>
      </c>
      <c r="AW40" s="89"/>
      <c r="AX40" s="18" vm="819">
        <f ca="1"/>
        <v>45627</v>
      </c>
      <c r="AY40" s="18" vm="831">
        <f ca="1"/>
        <v>3.2713999999999999</v>
      </c>
      <c r="AZ40" s="7">
        <f t="shared" ca="1" si="12"/>
        <v>-2.2264922072773676E-3</v>
      </c>
      <c r="BA40" s="89"/>
      <c r="BB40" s="18" vm="819">
        <f ca="1"/>
        <v>45627</v>
      </c>
      <c r="BC40" s="18" vm="832">
        <f ca="1"/>
        <v>6.36</v>
      </c>
      <c r="BD40" s="7">
        <f t="shared" ca="1" si="13"/>
        <v>0.13978494623655918</v>
      </c>
      <c r="BE40" s="89"/>
      <c r="BF40" s="18" vm="819">
        <f ca="1"/>
        <v>45627</v>
      </c>
      <c r="BG40" s="18" vm="809">
        <f ca="1"/>
        <v>0.15640000000000001</v>
      </c>
      <c r="BH40" s="7">
        <f t="shared" ca="1" si="14"/>
        <v>0</v>
      </c>
      <c r="BJ40" s="18" vm="819">
        <f ca="1"/>
        <v>45627</v>
      </c>
      <c r="BK40" s="18" vm="833">
        <f ca="1"/>
        <v>153.25</v>
      </c>
      <c r="BL40" s="7">
        <f t="shared" ca="1" si="15"/>
        <v>-3.3610795812839024E-2</v>
      </c>
      <c r="BM40" s="89"/>
      <c r="BN40" s="18" vm="819">
        <f ca="1"/>
        <v>45627</v>
      </c>
      <c r="BO40" s="18" vm="834">
        <f ca="1"/>
        <v>37.1</v>
      </c>
      <c r="BP40" s="7">
        <f t="shared" ca="1" si="16"/>
        <v>-5.1150895140664961E-2</v>
      </c>
      <c r="BQ40" s="89"/>
      <c r="BR40" s="18" vm="819">
        <f ca="1"/>
        <v>45627</v>
      </c>
      <c r="BS40" s="18" vm="52">
        <f ca="1"/>
        <v>28.54</v>
      </c>
      <c r="BT40" s="7">
        <f t="shared" ca="1" si="17"/>
        <v>-8.4376002566570504E-2</v>
      </c>
      <c r="BU40" s="89"/>
      <c r="BV40" s="18" vm="819">
        <f ca="1"/>
        <v>45627</v>
      </c>
      <c r="BW40" s="18" vm="835">
        <f ca="1"/>
        <v>32.32</v>
      </c>
      <c r="BX40" s="7">
        <f t="shared" ca="1" si="18"/>
        <v>-3.1175059952038345E-2</v>
      </c>
      <c r="BY40" s="89"/>
      <c r="BZ40" s="18" vm="819">
        <f ca="1"/>
        <v>45627</v>
      </c>
      <c r="CA40" s="18" vm="836">
        <f ca="1"/>
        <v>221.65</v>
      </c>
      <c r="CB40" s="7">
        <f t="shared" ca="1" si="19"/>
        <v>-4.0932889100428402E-2</v>
      </c>
      <c r="CD40" s="18" vm="819">
        <f ca="1"/>
        <v>45627</v>
      </c>
      <c r="CE40" s="18" vm="837">
        <f ca="1"/>
        <v>28.19</v>
      </c>
      <c r="CF40" s="7">
        <f t="shared" ca="1" si="20"/>
        <v>-3.0938466827088298E-2</v>
      </c>
      <c r="CG40" s="89"/>
      <c r="CH40" s="18" vm="819">
        <f ca="1"/>
        <v>45627</v>
      </c>
      <c r="CI40" s="18" vm="838">
        <f ca="1"/>
        <v>6.68</v>
      </c>
      <c r="CJ40" s="7">
        <f t="shared" ca="1" si="21"/>
        <v>1.0590015128592948E-2</v>
      </c>
      <c r="CL40" s="18" vm="819">
        <f ca="1"/>
        <v>45627</v>
      </c>
      <c r="CM40" s="18" vm="839">
        <f ca="1"/>
        <v>1.395</v>
      </c>
      <c r="CN40" s="7">
        <f t="shared" ca="1" si="22"/>
        <v>0.13414634146341467</v>
      </c>
      <c r="CP40" s="18" vm="819">
        <f ca="1"/>
        <v>45627</v>
      </c>
      <c r="CQ40" s="18" vm="840">
        <f ca="1"/>
        <v>10.9</v>
      </c>
      <c r="CR40" s="7">
        <f t="shared" ca="1" si="23"/>
        <v>2.7598896044159281E-3</v>
      </c>
      <c r="CT40" s="18" vm="819">
        <f ca="1"/>
        <v>45627</v>
      </c>
      <c r="CU40" s="18" vm="841">
        <f ca="1"/>
        <v>24.6</v>
      </c>
      <c r="CV40" s="7">
        <f t="shared" ca="1" si="24"/>
        <v>3.6719706242350002E-3</v>
      </c>
    </row>
    <row r="41" spans="2:100" x14ac:dyDescent="0.45">
      <c r="B41" s="18" vm="842">
        <f ca="1"/>
        <v>45658</v>
      </c>
      <c r="C41" s="18" vm="843">
        <f ca="1"/>
        <v>278.39999999999998</v>
      </c>
      <c r="D41" s="7">
        <f t="shared" ca="1" si="0"/>
        <v>0.11306572845034372</v>
      </c>
      <c r="E41" s="88"/>
      <c r="F41" s="18" vm="842">
        <f ca="1"/>
        <v>45658</v>
      </c>
      <c r="G41" s="18" vm="844">
        <f ca="1"/>
        <v>280.43</v>
      </c>
      <c r="H41" s="7">
        <f t="shared" ca="1" si="1"/>
        <v>-4.0840968818807348E-3</v>
      </c>
      <c r="I41" s="89"/>
      <c r="J41" s="18" vm="842">
        <f ca="1"/>
        <v>45658</v>
      </c>
      <c r="K41" s="18" vm="845">
        <f ca="1"/>
        <v>40.18</v>
      </c>
      <c r="L41" s="7">
        <f t="shared" ca="1" si="2"/>
        <v>9.2738645635028455E-2</v>
      </c>
      <c r="M41" s="89"/>
      <c r="N41" s="18" vm="842">
        <f ca="1"/>
        <v>45658</v>
      </c>
      <c r="O41" s="18" vm="846">
        <f ca="1"/>
        <v>319.63</v>
      </c>
      <c r="P41" s="7">
        <f t="shared" ca="1" si="3"/>
        <v>0.10262867393404168</v>
      </c>
      <c r="Q41" s="89"/>
      <c r="R41" s="18" vm="842">
        <f ca="1"/>
        <v>45658</v>
      </c>
      <c r="S41" s="18" vm="847">
        <f ca="1"/>
        <v>28.55</v>
      </c>
      <c r="T41" s="7">
        <f t="shared" ca="1" si="4"/>
        <v>5.7015920029618625E-2</v>
      </c>
      <c r="V41" s="18" vm="842">
        <f ca="1"/>
        <v>45658</v>
      </c>
      <c r="W41" s="18" vm="224">
        <f ca="1"/>
        <v>5.17</v>
      </c>
      <c r="X41" s="7">
        <f t="shared" ca="1" si="5"/>
        <v>7.7083333333333365E-2</v>
      </c>
      <c r="Y41" s="89"/>
      <c r="Z41" s="18" vm="842">
        <f ca="1"/>
        <v>45658</v>
      </c>
      <c r="AA41" s="18" vm="848">
        <f ca="1"/>
        <v>36.450000000000003</v>
      </c>
      <c r="AB41" s="7">
        <f t="shared" ca="1" si="6"/>
        <v>2.272727272727279E-2</v>
      </c>
      <c r="AC41" s="89"/>
      <c r="AD41" s="18" vm="842">
        <f ca="1"/>
        <v>45658</v>
      </c>
      <c r="AE41" s="18" vm="49">
        <f ca="1"/>
        <v>7.26</v>
      </c>
      <c r="AF41" s="7">
        <f t="shared" ca="1" si="7"/>
        <v>9.009009009009003E-2</v>
      </c>
      <c r="AG41" s="89"/>
      <c r="AH41" s="18" vm="842">
        <f ca="1"/>
        <v>45658</v>
      </c>
      <c r="AI41" s="18" vm="135">
        <f ca="1"/>
        <v>1.9750000000000001</v>
      </c>
      <c r="AJ41" s="7">
        <f t="shared" ca="1" si="8"/>
        <v>5.3333333333333378E-2</v>
      </c>
      <c r="AK41" s="89"/>
      <c r="AL41" s="18" vm="842">
        <f ca="1"/>
        <v>45658</v>
      </c>
      <c r="AM41" s="18" vm="805">
        <f ca="1"/>
        <v>15.72</v>
      </c>
      <c r="AN41" s="7">
        <f t="shared" ca="1" si="9"/>
        <v>9.5470383275261389E-2</v>
      </c>
      <c r="AP41" s="18" vm="842">
        <f ca="1"/>
        <v>45658</v>
      </c>
      <c r="AQ41" s="18" vm="849">
        <f ca="1"/>
        <v>3.95</v>
      </c>
      <c r="AR41" s="7">
        <f t="shared" ca="1" si="10"/>
        <v>-1.4962593516209379E-2</v>
      </c>
      <c r="AS41" s="89"/>
      <c r="AT41" s="18" vm="842">
        <f ca="1"/>
        <v>45658</v>
      </c>
      <c r="AU41" s="18" vm="850">
        <f ca="1"/>
        <v>249.73</v>
      </c>
      <c r="AV41" s="7">
        <f t="shared" ca="1" si="11"/>
        <v>7.0378466418070329E-2</v>
      </c>
      <c r="AW41" s="89"/>
      <c r="AX41" s="18" vm="842">
        <f ca="1"/>
        <v>45658</v>
      </c>
      <c r="AY41" s="18" vm="851">
        <f ca="1"/>
        <v>3.2058</v>
      </c>
      <c r="AZ41" s="7">
        <f t="shared" ca="1" si="12"/>
        <v>-2.005257687840065E-2</v>
      </c>
      <c r="BA41" s="89"/>
      <c r="BB41" s="18" vm="842">
        <f ca="1"/>
        <v>45658</v>
      </c>
      <c r="BC41" s="18" vm="852">
        <f ca="1"/>
        <v>6.57</v>
      </c>
      <c r="BD41" s="7">
        <f t="shared" ca="1" si="13"/>
        <v>3.3018867924528295E-2</v>
      </c>
      <c r="BE41" s="89"/>
      <c r="BF41" s="18" vm="842">
        <f ca="1"/>
        <v>45658</v>
      </c>
      <c r="BG41" s="18" vm="676">
        <f ca="1"/>
        <v>0.16539999999999999</v>
      </c>
      <c r="BH41" s="7">
        <f t="shared" ca="1" si="14"/>
        <v>5.7544757033247948E-2</v>
      </c>
      <c r="BJ41" s="18" vm="842">
        <f ca="1"/>
        <v>45658</v>
      </c>
      <c r="BK41" s="18" vm="853">
        <f ca="1"/>
        <v>160.56</v>
      </c>
      <c r="BL41" s="7">
        <f t="shared" ca="1" si="15"/>
        <v>4.7699836867862985E-2</v>
      </c>
      <c r="BM41" s="89"/>
      <c r="BN41" s="18" vm="842">
        <f ca="1"/>
        <v>45658</v>
      </c>
      <c r="BO41" s="18" vm="854">
        <f ca="1"/>
        <v>40.14</v>
      </c>
      <c r="BP41" s="7">
        <f t="shared" ca="1" si="16"/>
        <v>8.1940700808625311E-2</v>
      </c>
      <c r="BQ41" s="89"/>
      <c r="BR41" s="18" vm="842">
        <f ca="1"/>
        <v>45658</v>
      </c>
      <c r="BS41" s="18" vm="855">
        <f ca="1"/>
        <v>30.62</v>
      </c>
      <c r="BT41" s="7">
        <f t="shared" ca="1" si="17"/>
        <v>7.2880168185003577E-2</v>
      </c>
      <c r="BU41" s="89"/>
      <c r="BV41" s="18" vm="842">
        <f ca="1"/>
        <v>45658</v>
      </c>
      <c r="BW41" s="18" vm="856">
        <f ca="1"/>
        <v>33.729999999999997</v>
      </c>
      <c r="BX41" s="7">
        <f t="shared" ca="1" si="18"/>
        <v>4.3626237623762269E-2</v>
      </c>
      <c r="BY41" s="89"/>
      <c r="BZ41" s="18" vm="842">
        <f ca="1"/>
        <v>45658</v>
      </c>
      <c r="CA41" s="18" vm="857">
        <f ca="1"/>
        <v>240.8</v>
      </c>
      <c r="CB41" s="7">
        <f t="shared" ca="1" si="19"/>
        <v>8.6397473494247715E-2</v>
      </c>
      <c r="CD41" s="18" vm="842">
        <f ca="1"/>
        <v>45658</v>
      </c>
      <c r="CE41" s="18" vm="690">
        <f ca="1"/>
        <v>29.1</v>
      </c>
      <c r="CF41" s="7">
        <f t="shared" ca="1" si="20"/>
        <v>3.2280950691734658E-2</v>
      </c>
      <c r="CG41" s="89"/>
      <c r="CH41" s="18" vm="842">
        <f ca="1"/>
        <v>45658</v>
      </c>
      <c r="CI41" s="18" vm="858">
        <f ca="1"/>
        <v>7.05</v>
      </c>
      <c r="CJ41" s="7">
        <f t="shared" ca="1" si="21"/>
        <v>5.5389221556886248E-2</v>
      </c>
      <c r="CL41" s="18" vm="842">
        <f ca="1"/>
        <v>45658</v>
      </c>
      <c r="CM41" s="18" vm="50">
        <f ca="1"/>
        <v>1.5249999999999999</v>
      </c>
      <c r="CN41" s="7">
        <f t="shared" ca="1" si="22"/>
        <v>9.3189964157706015E-2</v>
      </c>
      <c r="CP41" s="18" vm="842">
        <f ca="1"/>
        <v>45658</v>
      </c>
      <c r="CQ41" s="18" vm="859">
        <f ca="1"/>
        <v>10.45</v>
      </c>
      <c r="CR41" s="7">
        <f t="shared" ca="1" si="23"/>
        <v>-4.128440366972487E-2</v>
      </c>
      <c r="CT41" s="18" vm="842">
        <f ca="1"/>
        <v>45658</v>
      </c>
      <c r="CU41" s="18" vm="524">
        <f ca="1"/>
        <v>24.71</v>
      </c>
      <c r="CV41" s="7">
        <f t="shared" ca="1" si="24"/>
        <v>4.4715447154471313E-3</v>
      </c>
    </row>
    <row r="42" spans="2:100" x14ac:dyDescent="0.45">
      <c r="B42" s="18" vm="860">
        <f ca="1"/>
        <v>45689</v>
      </c>
      <c r="C42" s="18" vm="861">
        <f ca="1"/>
        <v>253.25</v>
      </c>
      <c r="D42" s="7">
        <f t="shared" ca="1" si="0"/>
        <v>-9.0337643678160842E-2</v>
      </c>
      <c r="E42" s="88"/>
      <c r="F42" s="18" vm="860">
        <f ca="1"/>
        <v>45689</v>
      </c>
      <c r="G42" s="18" vm="862">
        <f ca="1"/>
        <v>260.57</v>
      </c>
      <c r="H42" s="7">
        <f t="shared" ca="1" si="1"/>
        <v>-7.081981243090972E-2</v>
      </c>
      <c r="I42" s="89"/>
      <c r="J42" s="18" vm="860">
        <f ca="1"/>
        <v>45689</v>
      </c>
      <c r="K42" s="18" vm="863">
        <f ca="1"/>
        <v>37.119999999999997</v>
      </c>
      <c r="L42" s="7">
        <f t="shared" ca="1" si="2"/>
        <v>-7.61572921851668E-2</v>
      </c>
      <c r="M42" s="89"/>
      <c r="N42" s="18" vm="860">
        <f ca="1"/>
        <v>45689</v>
      </c>
      <c r="O42" s="18" vm="864">
        <f ca="1"/>
        <v>258.86</v>
      </c>
      <c r="P42" s="7">
        <f t="shared" ca="1" si="3"/>
        <v>-0.19012608328379685</v>
      </c>
      <c r="Q42" s="89"/>
      <c r="R42" s="18" vm="860">
        <f ca="1"/>
        <v>45689</v>
      </c>
      <c r="S42" s="18" vm="865">
        <f ca="1"/>
        <v>27.45</v>
      </c>
      <c r="T42" s="7">
        <f t="shared" ca="1" si="4"/>
        <v>-3.8528896672504427E-2</v>
      </c>
      <c r="V42" s="18" vm="860">
        <f ca="1"/>
        <v>45689</v>
      </c>
      <c r="W42" s="18" vm="866">
        <f ca="1"/>
        <v>5.09</v>
      </c>
      <c r="X42" s="7">
        <f t="shared" ca="1" si="5"/>
        <v>-1.547388781431336E-2</v>
      </c>
      <c r="Y42" s="89"/>
      <c r="Z42" s="18" vm="860">
        <f ca="1"/>
        <v>45689</v>
      </c>
      <c r="AA42" s="18" vm="867">
        <f ca="1"/>
        <v>31.31</v>
      </c>
      <c r="AB42" s="7">
        <f t="shared" ca="1" si="6"/>
        <v>-0.14101508916323741</v>
      </c>
      <c r="AC42" s="89"/>
      <c r="AD42" s="18" vm="860">
        <f ca="1"/>
        <v>45689</v>
      </c>
      <c r="AE42" s="18" vm="868">
        <f ca="1"/>
        <v>7.32</v>
      </c>
      <c r="AF42" s="7">
        <f t="shared" ca="1" si="7"/>
        <v>8.264462809917425E-3</v>
      </c>
      <c r="AG42" s="89"/>
      <c r="AH42" s="18" vm="860">
        <f ca="1"/>
        <v>45689</v>
      </c>
      <c r="AI42" s="18" vm="235">
        <f ca="1"/>
        <v>2.0699999999999998</v>
      </c>
      <c r="AJ42" s="7">
        <f t="shared" ca="1" si="8"/>
        <v>4.8101265822784685E-2</v>
      </c>
      <c r="AK42" s="89"/>
      <c r="AL42" s="18" vm="860">
        <f ca="1"/>
        <v>45689</v>
      </c>
      <c r="AM42" s="18" vm="869">
        <f ca="1"/>
        <v>17.12</v>
      </c>
      <c r="AN42" s="7">
        <f t="shared" ca="1" si="9"/>
        <v>8.9058524173028009E-2</v>
      </c>
      <c r="AP42" s="18" vm="860">
        <f ca="1"/>
        <v>45689</v>
      </c>
      <c r="AQ42" s="18" vm="870">
        <f ca="1"/>
        <v>4.1399999999999997</v>
      </c>
      <c r="AR42" s="7">
        <f t="shared" ca="1" si="10"/>
        <v>4.8101265822784685E-2</v>
      </c>
      <c r="AS42" s="89"/>
      <c r="AT42" s="18" vm="860">
        <f ca="1"/>
        <v>45689</v>
      </c>
      <c r="AU42" s="18" vm="871">
        <f ca="1"/>
        <v>238.16</v>
      </c>
      <c r="AV42" s="7">
        <f t="shared" ca="1" si="11"/>
        <v>-4.6330036439354474E-2</v>
      </c>
      <c r="AW42" s="89"/>
      <c r="AX42" s="18" vm="860">
        <f ca="1"/>
        <v>45689</v>
      </c>
      <c r="AY42" s="18" vm="872">
        <f ca="1"/>
        <v>3.3734000000000002</v>
      </c>
      <c r="AZ42" s="7">
        <f t="shared" ca="1" si="12"/>
        <v>5.2280242061264019E-2</v>
      </c>
      <c r="BA42" s="89"/>
      <c r="BB42" s="18" vm="860">
        <f ca="1"/>
        <v>45689</v>
      </c>
      <c r="BC42" s="18" vm="873">
        <f ca="1"/>
        <v>6.29</v>
      </c>
      <c r="BD42" s="7">
        <f t="shared" ca="1" si="13"/>
        <v>-4.2617960426179644E-2</v>
      </c>
      <c r="BE42" s="89"/>
      <c r="BF42" s="18" vm="860">
        <f ca="1"/>
        <v>45689</v>
      </c>
      <c r="BG42" s="18" vm="874">
        <f ca="1"/>
        <v>0.14299999999999999</v>
      </c>
      <c r="BH42" s="7">
        <f t="shared" ca="1" si="14"/>
        <v>-0.13542926239419592</v>
      </c>
      <c r="BJ42" s="18" vm="860">
        <f ca="1"/>
        <v>45689</v>
      </c>
      <c r="BK42" s="18" vm="875">
        <f ca="1"/>
        <v>156.74</v>
      </c>
      <c r="BL42" s="7">
        <f t="shared" ca="1" si="15"/>
        <v>-2.3791728948679577E-2</v>
      </c>
      <c r="BM42" s="89"/>
      <c r="BN42" s="18" vm="860">
        <f ca="1"/>
        <v>45689</v>
      </c>
      <c r="BO42" s="18" vm="485">
        <f ca="1"/>
        <v>35.299999999999997</v>
      </c>
      <c r="BP42" s="7">
        <f t="shared" ca="1" si="16"/>
        <v>-0.12057797708021932</v>
      </c>
      <c r="BQ42" s="89"/>
      <c r="BR42" s="18" vm="860">
        <f ca="1"/>
        <v>45689</v>
      </c>
      <c r="BS42" s="18" vm="876">
        <f ca="1"/>
        <v>29.79</v>
      </c>
      <c r="BT42" s="7">
        <f t="shared" ca="1" si="17"/>
        <v>-2.7106466361855056E-2</v>
      </c>
      <c r="BU42" s="89"/>
      <c r="BV42" s="18" vm="860">
        <f ca="1"/>
        <v>45689</v>
      </c>
      <c r="BW42" s="18" vm="877">
        <f ca="1"/>
        <v>31.81</v>
      </c>
      <c r="BX42" s="7">
        <f t="shared" ca="1" si="18"/>
        <v>-5.6922620812333187E-2</v>
      </c>
      <c r="BY42" s="89"/>
      <c r="BZ42" s="18" vm="860">
        <f ca="1"/>
        <v>45689</v>
      </c>
      <c r="CA42" s="18" vm="878">
        <f ca="1"/>
        <v>226.59</v>
      </c>
      <c r="CB42" s="7">
        <f t="shared" ca="1" si="19"/>
        <v>-5.9011627906976775E-2</v>
      </c>
      <c r="CD42" s="18" vm="860">
        <f ca="1"/>
        <v>45689</v>
      </c>
      <c r="CE42" s="18" vm="879">
        <f ca="1"/>
        <v>26.51</v>
      </c>
      <c r="CF42" s="7">
        <f t="shared" ca="1" si="20"/>
        <v>-8.9003436426116828E-2</v>
      </c>
      <c r="CG42" s="89"/>
      <c r="CH42" s="18" vm="860">
        <f ca="1"/>
        <v>45689</v>
      </c>
      <c r="CI42" s="18" vm="880">
        <f ca="1"/>
        <v>6.54</v>
      </c>
      <c r="CJ42" s="7">
        <f t="shared" ca="1" si="21"/>
        <v>-7.2340425531914859E-2</v>
      </c>
      <c r="CL42" s="18" vm="860">
        <f ca="1"/>
        <v>45689</v>
      </c>
      <c r="CM42" s="18" vm="839">
        <f ca="1"/>
        <v>1.395</v>
      </c>
      <c r="CN42" s="7">
        <f t="shared" ca="1" si="22"/>
        <v>-8.5245901639344202E-2</v>
      </c>
      <c r="CP42" s="18" vm="860">
        <f ca="1"/>
        <v>45689</v>
      </c>
      <c r="CQ42" s="18" vm="881">
        <f ca="1"/>
        <v>10.94</v>
      </c>
      <c r="CR42" s="7">
        <f t="shared" ca="1" si="23"/>
        <v>4.6889952153110072E-2</v>
      </c>
      <c r="CT42" s="18" vm="860">
        <f ca="1"/>
        <v>45689</v>
      </c>
      <c r="CU42" s="18" vm="882">
        <f ca="1"/>
        <v>24.77</v>
      </c>
      <c r="CV42" s="7">
        <f t="shared" ca="1" si="24"/>
        <v>2.4281667341156908E-3</v>
      </c>
    </row>
    <row r="43" spans="2:100" x14ac:dyDescent="0.45">
      <c r="B43" s="18" vm="883">
        <f ca="1"/>
        <v>45717</v>
      </c>
      <c r="C43" s="18" vm="884">
        <f ca="1"/>
        <v>199.79</v>
      </c>
      <c r="D43" s="7">
        <f t="shared" ca="1" si="0"/>
        <v>-0.21109575518262588</v>
      </c>
      <c r="E43" s="88"/>
      <c r="F43" s="18" vm="883">
        <f ca="1"/>
        <v>45717</v>
      </c>
      <c r="G43" s="18" vm="885">
        <f ca="1"/>
        <v>249.28</v>
      </c>
      <c r="H43" s="7">
        <f t="shared" ca="1" si="1"/>
        <v>-4.3328088421537368E-2</v>
      </c>
      <c r="I43" s="89"/>
      <c r="J43" s="18" vm="883">
        <f ca="1"/>
        <v>45717</v>
      </c>
      <c r="K43" s="18" vm="886">
        <f ca="1"/>
        <v>34.96</v>
      </c>
      <c r="L43" s="7">
        <f t="shared" ca="1" si="2"/>
        <v>-5.8189655172413708E-2</v>
      </c>
      <c r="M43" s="89"/>
      <c r="N43" s="18" vm="883">
        <f ca="1"/>
        <v>45717</v>
      </c>
      <c r="O43" s="18" vm="887">
        <f ca="1"/>
        <v>262.3</v>
      </c>
      <c r="P43" s="7">
        <f t="shared" ca="1" si="3"/>
        <v>1.3289036544850488E-2</v>
      </c>
      <c r="Q43" s="89"/>
      <c r="R43" s="18" vm="883">
        <f ca="1"/>
        <v>45717</v>
      </c>
      <c r="S43" s="18" vm="888">
        <f ca="1"/>
        <v>25.76</v>
      </c>
      <c r="T43" s="7">
        <f t="shared" ca="1" si="4"/>
        <v>-6.1566484517304107E-2</v>
      </c>
      <c r="V43" s="18" vm="883">
        <f ca="1"/>
        <v>45717</v>
      </c>
      <c r="W43" s="18" vm="889">
        <f ca="1"/>
        <v>4.9000000000000004</v>
      </c>
      <c r="X43" s="7">
        <f t="shared" ca="1" si="5"/>
        <v>-3.7328094302553932E-2</v>
      </c>
      <c r="Y43" s="89"/>
      <c r="Z43" s="18" vm="883">
        <f ca="1"/>
        <v>45717</v>
      </c>
      <c r="AA43" s="18" vm="890">
        <f ca="1"/>
        <v>28.43</v>
      </c>
      <c r="AB43" s="7">
        <f t="shared" ca="1" si="6"/>
        <v>-9.198339188757583E-2</v>
      </c>
      <c r="AC43" s="89"/>
      <c r="AD43" s="18" vm="883">
        <f ca="1"/>
        <v>45717</v>
      </c>
      <c r="AE43" s="18" vm="616">
        <f ca="1"/>
        <v>7.08</v>
      </c>
      <c r="AF43" s="7">
        <f t="shared" ca="1" si="7"/>
        <v>-3.2786885245901669E-2</v>
      </c>
      <c r="AG43" s="89"/>
      <c r="AH43" s="18" vm="883">
        <f ca="1"/>
        <v>45717</v>
      </c>
      <c r="AI43" s="18" vm="432">
        <f ca="1"/>
        <v>2.09</v>
      </c>
      <c r="AJ43" s="7">
        <f t="shared" ca="1" si="8"/>
        <v>9.6618357487922805E-3</v>
      </c>
      <c r="AK43" s="89"/>
      <c r="AL43" s="18" vm="883">
        <f ca="1"/>
        <v>45717</v>
      </c>
      <c r="AM43" s="18" vm="891">
        <f ca="1"/>
        <v>16.18</v>
      </c>
      <c r="AN43" s="7">
        <f t="shared" ca="1" si="9"/>
        <v>-5.4906542056074835E-2</v>
      </c>
      <c r="AP43" s="18" vm="883">
        <f ca="1"/>
        <v>45717</v>
      </c>
      <c r="AQ43" s="18" vm="892">
        <f ca="1"/>
        <v>4.21</v>
      </c>
      <c r="AR43" s="7">
        <f t="shared" ca="1" si="10"/>
        <v>1.6908212560386545E-2</v>
      </c>
      <c r="AS43" s="89"/>
      <c r="AT43" s="18" vm="883">
        <f ca="1"/>
        <v>45717</v>
      </c>
      <c r="AU43" s="18" vm="893">
        <f ca="1"/>
        <v>219.55</v>
      </c>
      <c r="AV43" s="7">
        <f t="shared" ca="1" si="11"/>
        <v>-7.8140745717164867E-2</v>
      </c>
      <c r="AW43" s="89"/>
      <c r="AX43" s="18" vm="883">
        <f ca="1"/>
        <v>45717</v>
      </c>
      <c r="AY43" s="18" vm="894">
        <f ca="1"/>
        <v>3.4973000000000001</v>
      </c>
      <c r="AZ43" s="7">
        <f t="shared" ca="1" si="12"/>
        <v>3.672852315171634E-2</v>
      </c>
      <c r="BA43" s="89"/>
      <c r="BB43" s="18" vm="883">
        <f ca="1"/>
        <v>45717</v>
      </c>
      <c r="BC43" s="18" vm="895">
        <f ca="1"/>
        <v>5.51</v>
      </c>
      <c r="BD43" s="7">
        <f t="shared" ca="1" si="13"/>
        <v>-0.12400635930047699</v>
      </c>
      <c r="BE43" s="89"/>
      <c r="BF43" s="18" vm="883">
        <f ca="1"/>
        <v>45717</v>
      </c>
      <c r="BG43" s="18" vm="896">
        <f ca="1"/>
        <v>0.10730000000000001</v>
      </c>
      <c r="BH43" s="7">
        <f t="shared" ca="1" si="14"/>
        <v>-0.24965034965034955</v>
      </c>
      <c r="BJ43" s="18" vm="883">
        <f ca="1"/>
        <v>45717</v>
      </c>
      <c r="BK43" s="18" vm="897">
        <f ca="1"/>
        <v>150.93</v>
      </c>
      <c r="BL43" s="7">
        <f t="shared" ca="1" si="15"/>
        <v>-3.7067755518693388E-2</v>
      </c>
      <c r="BM43" s="89"/>
      <c r="BN43" s="18" vm="883">
        <f ca="1"/>
        <v>45717</v>
      </c>
      <c r="BO43" s="18" vm="898">
        <f ca="1"/>
        <v>34.020000000000003</v>
      </c>
      <c r="BP43" s="7">
        <f t="shared" ca="1" si="16"/>
        <v>-3.6260623229461587E-2</v>
      </c>
      <c r="BQ43" s="89"/>
      <c r="BR43" s="18" vm="883">
        <f ca="1"/>
        <v>45717</v>
      </c>
      <c r="BS43" s="18" vm="814">
        <f ca="1"/>
        <v>29.09</v>
      </c>
      <c r="BT43" s="7">
        <f t="shared" ca="1" si="17"/>
        <v>-2.3497818059751572E-2</v>
      </c>
      <c r="BU43" s="89"/>
      <c r="BV43" s="18" vm="883">
        <f ca="1"/>
        <v>45717</v>
      </c>
      <c r="BW43" s="18" vm="899">
        <f ca="1"/>
        <v>31.57</v>
      </c>
      <c r="BX43" s="7">
        <f t="shared" ca="1" si="18"/>
        <v>-7.5447972335742986E-3</v>
      </c>
      <c r="BY43" s="89"/>
      <c r="BZ43" s="18" vm="883">
        <f ca="1"/>
        <v>45717</v>
      </c>
      <c r="CA43" s="18" vm="900">
        <f ca="1"/>
        <v>196.64</v>
      </c>
      <c r="CB43" s="7">
        <f t="shared" ca="1" si="19"/>
        <v>-0.13217705988790335</v>
      </c>
      <c r="CD43" s="18" vm="883">
        <f ca="1"/>
        <v>45717</v>
      </c>
      <c r="CE43" s="18" vm="901">
        <f ca="1"/>
        <v>23.42</v>
      </c>
      <c r="CF43" s="7">
        <f t="shared" ca="1" si="20"/>
        <v>-0.11655978875895887</v>
      </c>
      <c r="CG43" s="89"/>
      <c r="CH43" s="18" vm="883">
        <f ca="1"/>
        <v>45717</v>
      </c>
      <c r="CI43" s="18" vm="827">
        <f ca="1"/>
        <v>6.66</v>
      </c>
      <c r="CJ43" s="7">
        <f t="shared" ca="1" si="21"/>
        <v>1.8348623853211024E-2</v>
      </c>
      <c r="CL43" s="18" vm="883">
        <f ca="1"/>
        <v>45717</v>
      </c>
      <c r="CM43" s="18" vm="902">
        <f ca="1"/>
        <v>1.4350000000000001</v>
      </c>
      <c r="CN43" s="7">
        <f t="shared" ca="1" si="22"/>
        <v>2.8673835125448053E-2</v>
      </c>
      <c r="CP43" s="18" vm="883">
        <f ca="1"/>
        <v>45717</v>
      </c>
      <c r="CQ43" s="18" vm="903">
        <f ca="1"/>
        <v>10.53</v>
      </c>
      <c r="CR43" s="7">
        <f t="shared" ca="1" si="23"/>
        <v>-3.7477148080438769E-2</v>
      </c>
      <c r="CT43" s="18" vm="883">
        <f ca="1"/>
        <v>45717</v>
      </c>
      <c r="CU43" s="18" vm="904">
        <f ca="1"/>
        <v>23.12</v>
      </c>
      <c r="CV43" s="7">
        <f t="shared" ca="1" si="24"/>
        <v>-6.661283811061762E-2</v>
      </c>
    </row>
    <row r="44" spans="2:100" x14ac:dyDescent="0.45">
      <c r="B44" s="18" vm="905">
        <f ca="1"/>
        <v>45748</v>
      </c>
      <c r="C44" s="18" vm="906">
        <f ca="1"/>
        <v>229.41</v>
      </c>
      <c r="D44" s="7">
        <f t="shared" ca="1" si="0"/>
        <v>0.14825566845187449</v>
      </c>
      <c r="E44" s="88"/>
      <c r="F44" s="18" vm="905">
        <f ca="1"/>
        <v>45748</v>
      </c>
      <c r="G44" s="18" vm="907">
        <f ca="1"/>
        <v>251.13</v>
      </c>
      <c r="H44" s="7">
        <f t="shared" ca="1" si="1"/>
        <v>7.4213735558407989E-3</v>
      </c>
      <c r="I44" s="89"/>
      <c r="J44" s="18" vm="905">
        <f ca="1"/>
        <v>45748</v>
      </c>
      <c r="K44" s="18" vm="908">
        <f ca="1"/>
        <v>36.68</v>
      </c>
      <c r="L44" s="7">
        <f t="shared" ca="1" si="2"/>
        <v>4.9199084668192186E-2</v>
      </c>
      <c r="M44" s="89"/>
      <c r="N44" s="18" vm="905">
        <f ca="1"/>
        <v>45748</v>
      </c>
      <c r="O44" s="18" vm="909">
        <f ca="1"/>
        <v>274.58999999999997</v>
      </c>
      <c r="P44" s="7">
        <f t="shared" ca="1" si="3"/>
        <v>4.6854746473503482E-2</v>
      </c>
      <c r="Q44" s="89"/>
      <c r="R44" s="18" vm="905">
        <f ca="1"/>
        <v>45748</v>
      </c>
      <c r="S44" s="18" vm="910">
        <f ca="1"/>
        <v>26.08</v>
      </c>
      <c r="T44" s="7">
        <f t="shared" ca="1" si="4"/>
        <v>1.2422360248447077E-2</v>
      </c>
      <c r="V44" s="18" vm="905">
        <f ca="1"/>
        <v>45748</v>
      </c>
      <c r="W44" s="18" vm="911">
        <f ca="1"/>
        <v>5.49</v>
      </c>
      <c r="X44" s="7">
        <f t="shared" ca="1" si="5"/>
        <v>0.12040816326530608</v>
      </c>
      <c r="Y44" s="89"/>
      <c r="Z44" s="18" vm="905">
        <f ca="1"/>
        <v>45748</v>
      </c>
      <c r="AA44" s="18" vm="912">
        <f ca="1"/>
        <v>29.98</v>
      </c>
      <c r="AB44" s="7">
        <f t="shared" ca="1" si="6"/>
        <v>5.4519873373197351E-2</v>
      </c>
      <c r="AC44" s="89"/>
      <c r="AD44" s="18" vm="905">
        <f ca="1"/>
        <v>45748</v>
      </c>
      <c r="AE44" s="18" vm="440">
        <f ca="1"/>
        <v>7.52</v>
      </c>
      <c r="AF44" s="7">
        <f t="shared" ca="1" si="7"/>
        <v>6.2146892655367159E-2</v>
      </c>
      <c r="AG44" s="89"/>
      <c r="AH44" s="18" vm="905">
        <f ca="1"/>
        <v>45748</v>
      </c>
      <c r="AI44" s="18" vm="913">
        <f ca="1"/>
        <v>2.2799999999999998</v>
      </c>
      <c r="AJ44" s="7">
        <f t="shared" ca="1" si="8"/>
        <v>9.0909090909090884E-2</v>
      </c>
      <c r="AK44" s="89"/>
      <c r="AL44" s="18" vm="905">
        <f ca="1"/>
        <v>45748</v>
      </c>
      <c r="AM44" s="18" vm="914">
        <f ca="1"/>
        <v>16.899999999999999</v>
      </c>
      <c r="AN44" s="7">
        <f t="shared" ca="1" si="9"/>
        <v>4.4499381953028362E-2</v>
      </c>
      <c r="AP44" s="18" vm="905">
        <f ca="1"/>
        <v>45748</v>
      </c>
      <c r="AQ44" s="18" vm="915">
        <f ca="1"/>
        <v>4.51</v>
      </c>
      <c r="AR44" s="7">
        <f t="shared" ca="1" si="10"/>
        <v>7.1258907363420387E-2</v>
      </c>
      <c r="AS44" s="89"/>
      <c r="AT44" s="18" vm="905">
        <f ca="1"/>
        <v>45748</v>
      </c>
      <c r="AU44" s="18" vm="916">
        <f ca="1"/>
        <v>248.23</v>
      </c>
      <c r="AV44" s="7">
        <f t="shared" ca="1" si="11"/>
        <v>0.13063083580050092</v>
      </c>
      <c r="AW44" s="89"/>
      <c r="AX44" s="18" vm="905">
        <f ca="1"/>
        <v>45748</v>
      </c>
      <c r="AY44" s="18" vm="917">
        <f ca="1"/>
        <v>3.6867000000000001</v>
      </c>
      <c r="AZ44" s="7">
        <f t="shared" ca="1" si="12"/>
        <v>5.4156063248791929E-2</v>
      </c>
      <c r="BA44" s="89"/>
      <c r="BB44" s="18" vm="905">
        <f ca="1"/>
        <v>45748</v>
      </c>
      <c r="BC44" s="18" vm="918">
        <f ca="1"/>
        <v>5.63</v>
      </c>
      <c r="BD44" s="7">
        <f t="shared" ca="1" si="13"/>
        <v>2.1778584392014539E-2</v>
      </c>
      <c r="BE44" s="89"/>
      <c r="BF44" s="18" vm="905">
        <f ca="1"/>
        <v>45748</v>
      </c>
      <c r="BG44" s="18" vm="919">
        <f ca="1"/>
        <v>8.9380000000000001E-2</v>
      </c>
      <c r="BH44" s="7">
        <f t="shared" ca="1" si="14"/>
        <v>-0.16700838769804291</v>
      </c>
      <c r="BJ44" s="18" vm="905">
        <f ca="1"/>
        <v>45748</v>
      </c>
      <c r="BK44" s="18" vm="920">
        <f ca="1"/>
        <v>166.6</v>
      </c>
      <c r="BL44" s="7">
        <f t="shared" ca="1" si="15"/>
        <v>0.10382296428808048</v>
      </c>
      <c r="BM44" s="89"/>
      <c r="BN44" s="18" vm="905">
        <f ca="1"/>
        <v>45748</v>
      </c>
      <c r="BO44" s="18" vm="921">
        <f ca="1"/>
        <v>36.130000000000003</v>
      </c>
      <c r="BP44" s="7">
        <f t="shared" ca="1" si="16"/>
        <v>6.2022339800117558E-2</v>
      </c>
      <c r="BQ44" s="89"/>
      <c r="BR44" s="18" vm="905">
        <f ca="1"/>
        <v>45748</v>
      </c>
      <c r="BS44" s="18" vm="922">
        <f ca="1"/>
        <v>29.86</v>
      </c>
      <c r="BT44" s="7">
        <f t="shared" ca="1" si="17"/>
        <v>2.6469577174286683E-2</v>
      </c>
      <c r="BU44" s="89"/>
      <c r="BV44" s="18" vm="905">
        <f ca="1"/>
        <v>45748</v>
      </c>
      <c r="BW44" s="18" vm="923">
        <f ca="1"/>
        <v>32.840000000000003</v>
      </c>
      <c r="BX44" s="7">
        <f t="shared" ca="1" si="18"/>
        <v>4.022806461830862E-2</v>
      </c>
      <c r="BY44" s="89"/>
      <c r="BZ44" s="18" vm="905">
        <f ca="1"/>
        <v>45748</v>
      </c>
      <c r="CA44" s="18" vm="924">
        <f ca="1"/>
        <v>193.45</v>
      </c>
      <c r="CB44" s="7">
        <f t="shared" ca="1" si="19"/>
        <v>-1.6222538649308369E-2</v>
      </c>
      <c r="CD44" s="18" vm="905">
        <f ca="1"/>
        <v>45748</v>
      </c>
      <c r="CE44" s="18" vm="925">
        <f ca="1"/>
        <v>23.7</v>
      </c>
      <c r="CF44" s="7">
        <f t="shared" ca="1" si="20"/>
        <v>1.1955593509820561E-2</v>
      </c>
      <c r="CG44" s="89"/>
      <c r="CH44" s="18" vm="905">
        <f ca="1"/>
        <v>45748</v>
      </c>
      <c r="CI44" s="18" vm="926">
        <f ca="1"/>
        <v>6.01</v>
      </c>
      <c r="CJ44" s="7">
        <f t="shared" ca="1" si="21"/>
        <v>-9.7597597597597646E-2</v>
      </c>
      <c r="CL44" s="18" vm="905">
        <f ca="1"/>
        <v>45748</v>
      </c>
      <c r="CM44" s="18" vm="927">
        <f ca="1"/>
        <v>1.175</v>
      </c>
      <c r="CN44" s="7">
        <f t="shared" ca="1" si="22"/>
        <v>-0.18118466898954705</v>
      </c>
      <c r="CP44" s="18" vm="905">
        <f ca="1"/>
        <v>45748</v>
      </c>
      <c r="CQ44" s="18" vm="928">
        <f ca="1"/>
        <v>10.64</v>
      </c>
      <c r="CR44" s="7">
        <f t="shared" ca="1" si="23"/>
        <v>1.0446343779677228E-2</v>
      </c>
      <c r="CT44" s="18" vm="905">
        <f ca="1"/>
        <v>45748</v>
      </c>
      <c r="CU44" s="18" vm="515">
        <f ca="1"/>
        <v>20.74</v>
      </c>
      <c r="CV44" s="7">
        <f t="shared" ca="1" si="24"/>
        <v>-0.10294117647058834</v>
      </c>
    </row>
    <row r="45" spans="2:100" x14ac:dyDescent="0.45">
      <c r="B45" s="18" vm="929">
        <f ca="1"/>
        <v>45778</v>
      </c>
      <c r="C45" s="18" vm="930">
        <f ca="1"/>
        <v>282.01</v>
      </c>
      <c r="D45" s="7">
        <f t="shared" ca="1" si="0"/>
        <v>0.22928381500370512</v>
      </c>
      <c r="E45" s="88"/>
      <c r="F45" s="18" vm="929">
        <f ca="1"/>
        <v>45778</v>
      </c>
      <c r="G45" s="18" vm="931">
        <f ca="1"/>
        <v>246.99</v>
      </c>
      <c r="H45" s="7">
        <f t="shared" ca="1" si="1"/>
        <v>-1.6485485605065051E-2</v>
      </c>
      <c r="I45" s="89"/>
      <c r="J45" s="18" vm="929">
        <f ca="1"/>
        <v>45778</v>
      </c>
      <c r="K45" s="18" vm="932">
        <f ca="1"/>
        <v>37.92</v>
      </c>
      <c r="L45" s="7">
        <f t="shared" ca="1" si="2"/>
        <v>3.3805888767720886E-2</v>
      </c>
      <c r="M45" s="89"/>
      <c r="N45" s="18" vm="929">
        <f ca="1"/>
        <v>45778</v>
      </c>
      <c r="O45" s="18" vm="933">
        <f ca="1"/>
        <v>271.5</v>
      </c>
      <c r="P45" s="7">
        <f t="shared" ca="1" si="3"/>
        <v>-1.1253141046651281E-2</v>
      </c>
      <c r="Q45" s="89"/>
      <c r="R45" s="18" vm="929">
        <f ca="1"/>
        <v>45778</v>
      </c>
      <c r="S45" s="18" vm="934">
        <f ca="1"/>
        <v>26.67</v>
      </c>
      <c r="T45" s="7">
        <f t="shared" ca="1" si="4"/>
        <v>2.2622699386503201E-2</v>
      </c>
      <c r="V45" s="18" vm="929">
        <f ca="1"/>
        <v>45778</v>
      </c>
      <c r="W45" s="18" vm="935">
        <f ca="1"/>
        <v>5.46</v>
      </c>
      <c r="X45" s="7">
        <f t="shared" ca="1" si="5"/>
        <v>-5.464480874316985E-3</v>
      </c>
      <c r="Y45" s="89"/>
      <c r="Z45" s="18" vm="929">
        <f ca="1"/>
        <v>45778</v>
      </c>
      <c r="AA45" s="18" vm="936">
        <f ca="1"/>
        <v>32.92</v>
      </c>
      <c r="AB45" s="7">
        <f t="shared" ca="1" si="6"/>
        <v>9.8065376917945341E-2</v>
      </c>
      <c r="AC45" s="89"/>
      <c r="AD45" s="18" vm="929">
        <f ca="1"/>
        <v>45778</v>
      </c>
      <c r="AE45" s="18" vm="342">
        <f ca="1"/>
        <v>7</v>
      </c>
      <c r="AF45" s="7">
        <f t="shared" ca="1" si="7"/>
        <v>-6.9148936170212713E-2</v>
      </c>
      <c r="AG45" s="89"/>
      <c r="AH45" s="18" vm="929">
        <f ca="1"/>
        <v>45778</v>
      </c>
      <c r="AI45" s="18" vm="937">
        <f ca="1"/>
        <v>2.31</v>
      </c>
      <c r="AJ45" s="7">
        <f t="shared" ca="1" si="8"/>
        <v>1.3157894736842216E-2</v>
      </c>
      <c r="AK45" s="89"/>
      <c r="AL45" s="18" vm="929">
        <f ca="1"/>
        <v>45778</v>
      </c>
      <c r="AM45" s="18" vm="938">
        <f ca="1"/>
        <v>18.170000000000002</v>
      </c>
      <c r="AN45" s="7">
        <f t="shared" ca="1" si="9"/>
        <v>7.5147928994083027E-2</v>
      </c>
      <c r="AP45" s="18" vm="929">
        <f ca="1"/>
        <v>45778</v>
      </c>
      <c r="AQ45" s="18" vm="939">
        <f ca="1"/>
        <v>4.78</v>
      </c>
      <c r="AR45" s="7">
        <f t="shared" ca="1" si="10"/>
        <v>5.9866962305986801E-2</v>
      </c>
      <c r="AS45" s="89"/>
      <c r="AT45" s="18" vm="929">
        <f ca="1"/>
        <v>45778</v>
      </c>
      <c r="AU45" s="18" vm="940">
        <f ca="1"/>
        <v>239.71</v>
      </c>
      <c r="AV45" s="7">
        <f t="shared" ca="1" si="11"/>
        <v>-3.4323006888772441E-2</v>
      </c>
      <c r="AW45" s="89"/>
      <c r="AX45" s="18" vm="929">
        <f ca="1"/>
        <v>45778</v>
      </c>
      <c r="AY45" s="18" vm="941">
        <f ca="1"/>
        <v>3.7523</v>
      </c>
      <c r="AZ45" s="7">
        <f t="shared" ca="1" si="12"/>
        <v>1.7793690834621716E-2</v>
      </c>
      <c r="BA45" s="89"/>
      <c r="BB45" s="18" vm="929">
        <f ca="1"/>
        <v>45778</v>
      </c>
      <c r="BC45" s="18" vm="942">
        <f ca="1"/>
        <v>5.81</v>
      </c>
      <c r="BD45" s="7">
        <f t="shared" ca="1" si="13"/>
        <v>3.1971580817051461E-2</v>
      </c>
      <c r="BE45" s="89"/>
      <c r="BF45" s="18" vm="929">
        <f ca="1"/>
        <v>45778</v>
      </c>
      <c r="BG45" s="18" vm="943">
        <f ca="1"/>
        <v>9.3850000000000003E-2</v>
      </c>
      <c r="BH45" s="7">
        <f t="shared" ca="1" si="14"/>
        <v>5.0011188185276369E-2</v>
      </c>
      <c r="BJ45" s="18" vm="929">
        <f ca="1"/>
        <v>45778</v>
      </c>
      <c r="BK45" s="18" vm="944">
        <f ca="1"/>
        <v>175.95</v>
      </c>
      <c r="BL45" s="7">
        <f t="shared" ca="1" si="15"/>
        <v>5.6122448979591802E-2</v>
      </c>
      <c r="BM45" s="89"/>
      <c r="BN45" s="18" vm="929">
        <f ca="1"/>
        <v>45778</v>
      </c>
      <c r="BO45" s="18" vm="945">
        <f ca="1"/>
        <v>38</v>
      </c>
      <c r="BP45" s="7">
        <f t="shared" ca="1" si="16"/>
        <v>5.1757542208690763E-2</v>
      </c>
      <c r="BQ45" s="89"/>
      <c r="BR45" s="18" vm="929">
        <f ca="1"/>
        <v>45778</v>
      </c>
      <c r="BS45" s="18" vm="946">
        <f ca="1"/>
        <v>29.04</v>
      </c>
      <c r="BT45" s="7">
        <f t="shared" ca="1" si="17"/>
        <v>-2.7461486939048905E-2</v>
      </c>
      <c r="BU45" s="89"/>
      <c r="BV45" s="18" vm="929">
        <f ca="1"/>
        <v>45778</v>
      </c>
      <c r="BW45" s="18" vm="947">
        <f ca="1"/>
        <v>32.56</v>
      </c>
      <c r="BX45" s="7">
        <f t="shared" ca="1" si="18"/>
        <v>-8.5261875761267081E-3</v>
      </c>
      <c r="BY45" s="89"/>
      <c r="BZ45" s="18" vm="929">
        <f ca="1"/>
        <v>45778</v>
      </c>
      <c r="CA45" s="18" vm="948">
        <f ca="1"/>
        <v>214.21</v>
      </c>
      <c r="CB45" s="7">
        <f t="shared" ca="1" si="19"/>
        <v>0.10731455156371165</v>
      </c>
      <c r="CD45" s="18" vm="929">
        <f ca="1"/>
        <v>45778</v>
      </c>
      <c r="CE45" s="18" vm="949">
        <f ca="1"/>
        <v>25.53</v>
      </c>
      <c r="CF45" s="7">
        <f t="shared" ca="1" si="20"/>
        <v>7.72151898734178E-2</v>
      </c>
      <c r="CG45" s="89"/>
      <c r="CH45" s="18" vm="929">
        <f ca="1"/>
        <v>45778</v>
      </c>
      <c r="CI45" s="18" vm="950">
        <f ca="1"/>
        <v>6.59</v>
      </c>
      <c r="CJ45" s="7">
        <f t="shared" ca="1" si="21"/>
        <v>9.6505823627287865E-2</v>
      </c>
      <c r="CL45" s="18" vm="929">
        <f ca="1"/>
        <v>45778</v>
      </c>
      <c r="CM45" s="18" vm="951">
        <f ca="1"/>
        <v>1.345</v>
      </c>
      <c r="CN45" s="7">
        <f t="shared" ca="1" si="22"/>
        <v>0.14468085106382972</v>
      </c>
      <c r="CP45" s="18" vm="929">
        <f ca="1"/>
        <v>45778</v>
      </c>
      <c r="CQ45" s="18" vm="952">
        <f ca="1"/>
        <v>10.82</v>
      </c>
      <c r="CR45" s="7">
        <f t="shared" ca="1" si="23"/>
        <v>1.6917293233082678E-2</v>
      </c>
      <c r="CT45" s="18" vm="929">
        <f ca="1"/>
        <v>45778</v>
      </c>
      <c r="CU45" s="18" vm="953">
        <f ca="1"/>
        <v>22.25</v>
      </c>
      <c r="CV45" s="7">
        <f t="shared" ca="1" si="24"/>
        <v>7.2806171648987547E-2</v>
      </c>
    </row>
    <row r="46" spans="2:100" x14ac:dyDescent="0.45">
      <c r="B46" s="18" vm="954">
        <f ca="1"/>
        <v>45809</v>
      </c>
      <c r="C46" s="18" vm="955">
        <f ca="1"/>
        <v>285.08</v>
      </c>
      <c r="D46" s="7">
        <f t="shared" ca="1" si="0"/>
        <v>1.0886138789404608E-2</v>
      </c>
      <c r="E46" s="88"/>
      <c r="F46" s="18" vm="954">
        <f ca="1"/>
        <v>45809</v>
      </c>
      <c r="G46" s="18" vm="956">
        <f ca="1"/>
        <v>239.48</v>
      </c>
      <c r="H46" s="7">
        <f t="shared" ca="1" si="1"/>
        <v>-3.0406089315356974E-2</v>
      </c>
      <c r="I46" s="89"/>
      <c r="J46" s="18" vm="954">
        <f ca="1"/>
        <v>45809</v>
      </c>
      <c r="K46" s="18" vm="957">
        <f ca="1"/>
        <v>39.35</v>
      </c>
      <c r="L46" s="7">
        <f t="shared" ca="1" si="2"/>
        <v>3.7710970464135012E-2</v>
      </c>
      <c r="M46" s="89"/>
      <c r="N46" s="18" vm="954">
        <f ca="1"/>
        <v>45809</v>
      </c>
      <c r="O46" s="18" vm="958">
        <f ca="1"/>
        <v>300.42</v>
      </c>
      <c r="P46" s="7">
        <f t="shared" ca="1" si="3"/>
        <v>0.10651933701657465</v>
      </c>
      <c r="Q46" s="89"/>
      <c r="R46" s="18" vm="954">
        <f ca="1"/>
        <v>45809</v>
      </c>
      <c r="S46" s="18" vm="959">
        <f ca="1"/>
        <v>26.79</v>
      </c>
      <c r="T46" s="7">
        <f t="shared" ca="1" si="4"/>
        <v>4.4994375703036162E-3</v>
      </c>
      <c r="V46" s="18" vm="954">
        <f ca="1"/>
        <v>45809</v>
      </c>
      <c r="W46" s="18" vm="960">
        <f ca="1"/>
        <v>5.36</v>
      </c>
      <c r="X46" s="7">
        <f t="shared" ca="1" si="5"/>
        <v>-1.831501831501825E-2</v>
      </c>
      <c r="Y46" s="89"/>
      <c r="Z46" s="18" vm="954">
        <f ca="1"/>
        <v>45809</v>
      </c>
      <c r="AA46" s="18" vm="961">
        <f ca="1"/>
        <v>34.24</v>
      </c>
      <c r="AB46" s="7">
        <f t="shared" ca="1" si="6"/>
        <v>4.0097205346294053E-2</v>
      </c>
      <c r="AC46" s="89"/>
      <c r="AD46" s="18" vm="954">
        <f ca="1"/>
        <v>45809</v>
      </c>
      <c r="AE46" s="18" vm="962">
        <f ca="1"/>
        <v>6.65</v>
      </c>
      <c r="AF46" s="7">
        <f t="shared" ca="1" si="7"/>
        <v>-4.9999999999999947E-2</v>
      </c>
      <c r="AG46" s="89"/>
      <c r="AH46" s="18" vm="954">
        <f ca="1"/>
        <v>45809</v>
      </c>
      <c r="AI46" s="18" vm="963">
        <f ca="1"/>
        <v>2.2000000000000002</v>
      </c>
      <c r="AJ46" s="7">
        <f t="shared" ca="1" si="8"/>
        <v>-4.7619047619047561E-2</v>
      </c>
      <c r="AK46" s="89"/>
      <c r="AL46" s="18" vm="954">
        <f ca="1"/>
        <v>45809</v>
      </c>
      <c r="AM46" s="18" vm="964">
        <f ca="1"/>
        <v>19.190000000000001</v>
      </c>
      <c r="AN46" s="7">
        <f t="shared" ca="1" si="9"/>
        <v>5.6136488717666452E-2</v>
      </c>
      <c r="AP46" s="18" vm="954">
        <f ca="1"/>
        <v>45809</v>
      </c>
      <c r="AQ46" s="18" vm="965">
        <f ca="1"/>
        <v>4.84</v>
      </c>
      <c r="AR46" s="7">
        <f t="shared" ca="1" si="10"/>
        <v>1.2552301255230044E-2</v>
      </c>
      <c r="AS46" s="89"/>
      <c r="AT46" s="18" vm="954">
        <f ca="1"/>
        <v>45809</v>
      </c>
      <c r="AU46" s="18" vm="966">
        <f ca="1"/>
        <v>240.49</v>
      </c>
      <c r="AV46" s="7">
        <f t="shared" ca="1" si="11"/>
        <v>3.2539318342997836E-3</v>
      </c>
      <c r="AW46" s="89"/>
      <c r="AX46" s="18" vm="954">
        <f ca="1"/>
        <v>45809</v>
      </c>
      <c r="AY46" s="18" vm="967">
        <f ca="1"/>
        <v>3.8834</v>
      </c>
      <c r="AZ46" s="7">
        <f t="shared" ca="1" si="12"/>
        <v>3.4938571009780664E-2</v>
      </c>
      <c r="BA46" s="89"/>
      <c r="BB46" s="18" vm="954">
        <f ca="1"/>
        <v>45809</v>
      </c>
      <c r="BC46" s="18" vm="968">
        <f ca="1"/>
        <v>5.95</v>
      </c>
      <c r="BD46" s="7">
        <f t="shared" ca="1" si="13"/>
        <v>2.4096385542168773E-2</v>
      </c>
      <c r="BE46" s="89"/>
      <c r="BF46" s="18" vm="954">
        <f ca="1"/>
        <v>45809</v>
      </c>
      <c r="BG46" s="18" vm="969">
        <f ca="1"/>
        <v>8.0439999999999998E-2</v>
      </c>
      <c r="BH46" s="7">
        <f t="shared" ca="1" si="14"/>
        <v>-0.14288758657432077</v>
      </c>
      <c r="BJ46" s="18" vm="954">
        <f ca="1"/>
        <v>45809</v>
      </c>
      <c r="BK46" s="18" vm="970">
        <f ca="1"/>
        <v>184.75</v>
      </c>
      <c r="BL46" s="7">
        <f t="shared" ca="1" si="15"/>
        <v>5.0014208581983584E-2</v>
      </c>
      <c r="BM46" s="89"/>
      <c r="BN46" s="18" vm="954">
        <f ca="1"/>
        <v>45809</v>
      </c>
      <c r="BO46" s="18" vm="971">
        <f ca="1"/>
        <v>39.36</v>
      </c>
      <c r="BP46" s="7">
        <f t="shared" ca="1" si="16"/>
        <v>3.578947368421051E-2</v>
      </c>
      <c r="BQ46" s="89"/>
      <c r="BR46" s="18" vm="954">
        <f ca="1"/>
        <v>45809</v>
      </c>
      <c r="BS46" s="18" vm="972">
        <f ca="1"/>
        <v>29.16</v>
      </c>
      <c r="BT46" s="7">
        <f t="shared" ca="1" si="17"/>
        <v>4.1322314049587125E-3</v>
      </c>
      <c r="BU46" s="89"/>
      <c r="BV46" s="18" vm="954">
        <f ca="1"/>
        <v>45809</v>
      </c>
      <c r="BW46" s="18" vm="973">
        <f ca="1"/>
        <v>33.86</v>
      </c>
      <c r="BX46" s="7">
        <f t="shared" ca="1" si="18"/>
        <v>3.9926289926289833E-2</v>
      </c>
      <c r="BY46" s="89"/>
      <c r="BZ46" s="18" vm="954">
        <f ca="1"/>
        <v>45809</v>
      </c>
      <c r="CA46" s="18" vm="974">
        <f ca="1"/>
        <v>228.73</v>
      </c>
      <c r="CB46" s="7">
        <f t="shared" ca="1" si="19"/>
        <v>6.7783950329116202E-2</v>
      </c>
      <c r="CD46" s="18" vm="954">
        <f ca="1"/>
        <v>45809</v>
      </c>
      <c r="CE46" s="18" vm="975">
        <f ca="1"/>
        <v>25.74</v>
      </c>
      <c r="CF46" s="7">
        <f t="shared" ca="1" si="20"/>
        <v>8.2256169212689897E-3</v>
      </c>
      <c r="CG46" s="89"/>
      <c r="CH46" s="18" vm="954">
        <f ca="1"/>
        <v>45809</v>
      </c>
      <c r="CI46" s="18" vm="706">
        <f ca="1"/>
        <v>7.66</v>
      </c>
      <c r="CJ46" s="7">
        <f t="shared" ca="1" si="21"/>
        <v>0.16236722306525042</v>
      </c>
      <c r="CL46" s="18" vm="954">
        <f ca="1"/>
        <v>45809</v>
      </c>
      <c r="CM46" s="18" vm="115">
        <f ca="1"/>
        <v>1.32</v>
      </c>
      <c r="CN46" s="7">
        <f t="shared" ca="1" si="22"/>
        <v>-1.8587360594795474E-2</v>
      </c>
      <c r="CP46" s="18" vm="954">
        <f ca="1"/>
        <v>45809</v>
      </c>
      <c r="CQ46" s="18" vm="976">
        <f ca="1"/>
        <v>10.79</v>
      </c>
      <c r="CR46" s="7">
        <f t="shared" ca="1" si="23"/>
        <v>-2.7726432532348554E-3</v>
      </c>
      <c r="CT46" s="18" vm="954">
        <f ca="1"/>
        <v>45809</v>
      </c>
      <c r="CU46" s="18" vm="977">
        <f ca="1"/>
        <v>23.63</v>
      </c>
      <c r="CV46" s="7">
        <f t="shared" ca="1" si="24"/>
        <v>6.2022471910112315E-2</v>
      </c>
    </row>
    <row r="47" spans="2:100" x14ac:dyDescent="0.45">
      <c r="B47" s="18" vm="978">
        <f ca="1"/>
        <v>45839</v>
      </c>
      <c r="C47" s="18" vm="979">
        <f ca="1"/>
        <v>321.89</v>
      </c>
      <c r="D47" s="7">
        <f t="shared" ca="1" si="0"/>
        <v>0.12912165006314019</v>
      </c>
      <c r="E47" s="88"/>
      <c r="F47" s="18" vm="978">
        <f ca="1"/>
        <v>45839</v>
      </c>
      <c r="G47" s="18" vm="980">
        <f ca="1"/>
        <v>270.89999999999998</v>
      </c>
      <c r="H47" s="7">
        <f t="shared" ca="1" si="1"/>
        <v>0.13120093535994651</v>
      </c>
      <c r="I47" s="89"/>
      <c r="J47" s="18" vm="978">
        <f ca="1"/>
        <v>45839</v>
      </c>
      <c r="K47" s="18" vm="981">
        <f ca="1"/>
        <v>42.45</v>
      </c>
      <c r="L47" s="7">
        <f t="shared" ca="1" si="2"/>
        <v>7.8780177890724307E-2</v>
      </c>
      <c r="M47" s="89"/>
      <c r="N47" s="18" vm="978">
        <f ca="1"/>
        <v>45839</v>
      </c>
      <c r="O47" s="18" vm="982">
        <f ca="1"/>
        <v>318.52</v>
      </c>
      <c r="P47" s="7">
        <f t="shared" ca="1" si="3"/>
        <v>6.0248984754676667E-2</v>
      </c>
      <c r="Q47" s="89"/>
      <c r="R47" s="18" vm="978">
        <f ca="1"/>
        <v>45839</v>
      </c>
      <c r="S47" s="18" vm="983">
        <f ca="1"/>
        <v>27.61</v>
      </c>
      <c r="T47" s="7">
        <f t="shared" ca="1" si="4"/>
        <v>3.0608435983575974E-2</v>
      </c>
      <c r="V47" s="18" vm="978">
        <f ca="1"/>
        <v>45839</v>
      </c>
      <c r="W47" s="18" vm="984">
        <f ca="1"/>
        <v>5.55</v>
      </c>
      <c r="X47" s="7">
        <f t="shared" ca="1" si="5"/>
        <v>3.5447761194029759E-2</v>
      </c>
      <c r="Y47" s="89"/>
      <c r="Z47" s="18" vm="978">
        <f ca="1"/>
        <v>45839</v>
      </c>
      <c r="AA47" s="18" vm="985">
        <f ca="1"/>
        <v>35.18</v>
      </c>
      <c r="AB47" s="7">
        <f t="shared" ca="1" si="6"/>
        <v>2.7453271028037317E-2</v>
      </c>
      <c r="AC47" s="89"/>
      <c r="AD47" s="18" vm="978">
        <f ca="1"/>
        <v>45839</v>
      </c>
      <c r="AE47" s="18" vm="389">
        <f ca="1"/>
        <v>7.07</v>
      </c>
      <c r="AF47" s="7">
        <f t="shared" ca="1" si="7"/>
        <v>6.3157894736842093E-2</v>
      </c>
      <c r="AG47" s="89"/>
      <c r="AH47" s="18" vm="978">
        <f ca="1"/>
        <v>45839</v>
      </c>
      <c r="AI47" s="18" vm="986">
        <f ca="1"/>
        <v>2.25</v>
      </c>
      <c r="AJ47" s="7">
        <f t="shared" ca="1" si="8"/>
        <v>2.2727272727272645E-2</v>
      </c>
      <c r="AK47" s="89"/>
      <c r="AL47" s="18" vm="978">
        <f ca="1"/>
        <v>45839</v>
      </c>
      <c r="AM47" s="18" vm="987">
        <f ca="1"/>
        <v>20.2</v>
      </c>
      <c r="AN47" s="7">
        <f t="shared" ca="1" si="9"/>
        <v>5.2631578947368314E-2</v>
      </c>
      <c r="AP47" s="18" vm="978">
        <f ca="1"/>
        <v>45839</v>
      </c>
      <c r="AQ47" s="18" vm="988">
        <f ca="1"/>
        <v>4.97</v>
      </c>
      <c r="AR47" s="7">
        <f t="shared" ca="1" si="10"/>
        <v>2.6859504132231385E-2</v>
      </c>
      <c r="AS47" s="89"/>
      <c r="AT47" s="18" vm="978">
        <f ca="1"/>
        <v>45839</v>
      </c>
      <c r="AU47" s="18" vm="956">
        <f ca="1"/>
        <v>239.48</v>
      </c>
      <c r="AV47" s="7">
        <f t="shared" ca="1" si="11"/>
        <v>-4.19975882573088E-3</v>
      </c>
      <c r="AW47" s="89"/>
      <c r="AX47" s="18" vm="978">
        <f ca="1"/>
        <v>45839</v>
      </c>
      <c r="AY47" s="18" vm="989">
        <f ca="1"/>
        <v>4.0364000000000004</v>
      </c>
      <c r="AZ47" s="7">
        <f t="shared" ca="1" si="12"/>
        <v>3.9398465262399048E-2</v>
      </c>
      <c r="BA47" s="89"/>
      <c r="BB47" s="18" vm="978">
        <f ca="1"/>
        <v>45839</v>
      </c>
      <c r="BC47" s="18" vm="990">
        <f ca="1"/>
        <v>5.37</v>
      </c>
      <c r="BD47" s="7">
        <f t="shared" ca="1" si="13"/>
        <v>-9.747899159663867E-2</v>
      </c>
      <c r="BE47" s="89"/>
      <c r="BF47" s="18" vm="978">
        <f ca="1"/>
        <v>45839</v>
      </c>
      <c r="BG47" s="18" vm="991">
        <f ca="1"/>
        <v>0.11169999999999999</v>
      </c>
      <c r="BH47" s="7">
        <f t="shared" ca="1" si="14"/>
        <v>0.38861263053207357</v>
      </c>
      <c r="BJ47" s="18" vm="978">
        <f ca="1"/>
        <v>45839</v>
      </c>
      <c r="BK47" s="18" vm="992">
        <f ca="1"/>
        <v>177.91</v>
      </c>
      <c r="BL47" s="7">
        <f t="shared" ca="1" si="15"/>
        <v>-3.7023004059539941E-2</v>
      </c>
      <c r="BM47" s="89"/>
      <c r="BN47" s="18" vm="978">
        <f ca="1"/>
        <v>45839</v>
      </c>
      <c r="BO47" s="18" vm="993">
        <f ca="1"/>
        <v>38.909999999999997</v>
      </c>
      <c r="BP47" s="7">
        <f t="shared" ca="1" si="16"/>
        <v>-1.1432926829268365E-2</v>
      </c>
      <c r="BQ47" s="89"/>
      <c r="BR47" s="18" vm="978">
        <f ca="1"/>
        <v>45839</v>
      </c>
      <c r="BS47" s="18" vm="994">
        <f ca="1"/>
        <v>30.72</v>
      </c>
      <c r="BT47" s="7">
        <f t="shared" ca="1" si="17"/>
        <v>5.3497942386831233E-2</v>
      </c>
      <c r="BU47" s="89"/>
      <c r="BV47" s="18" vm="978">
        <f ca="1"/>
        <v>45839</v>
      </c>
      <c r="BW47" s="18" vm="995">
        <f ca="1"/>
        <v>33.82</v>
      </c>
      <c r="BX47" s="7">
        <f t="shared" ca="1" si="18"/>
        <v>-1.1813349084465194E-3</v>
      </c>
      <c r="BY47" s="89"/>
      <c r="BZ47" s="18" vm="978">
        <f ca="1"/>
        <v>45839</v>
      </c>
      <c r="CA47" s="18" vm="996">
        <f ca="1"/>
        <v>217.38</v>
      </c>
      <c r="CB47" s="7">
        <f t="shared" ca="1" si="19"/>
        <v>-4.9621824859004043E-2</v>
      </c>
      <c r="CD47" s="18" vm="978">
        <f ca="1"/>
        <v>45839</v>
      </c>
      <c r="CE47" s="18" vm="997">
        <f ca="1"/>
        <v>27.35</v>
      </c>
      <c r="CF47" s="7">
        <f t="shared" ca="1" si="20"/>
        <v>6.254856254856267E-2</v>
      </c>
      <c r="CG47" s="89"/>
      <c r="CH47" s="18" vm="978">
        <f ca="1"/>
        <v>45839</v>
      </c>
      <c r="CI47" s="18" vm="998">
        <f ca="1"/>
        <v>7.87</v>
      </c>
      <c r="CJ47" s="7">
        <f t="shared" ca="1" si="21"/>
        <v>2.7415143603133154E-2</v>
      </c>
      <c r="CL47" s="18" vm="978">
        <f ca="1"/>
        <v>45839</v>
      </c>
      <c r="CM47" s="18" vm="999">
        <f ca="1"/>
        <v>1.17</v>
      </c>
      <c r="CN47" s="7">
        <f t="shared" ca="1" si="22"/>
        <v>-0.11363636363636373</v>
      </c>
      <c r="CP47" s="18" vm="978">
        <f ca="1"/>
        <v>45839</v>
      </c>
      <c r="CQ47" s="18" vm="1000">
        <f ca="1"/>
        <v>11.67</v>
      </c>
      <c r="CR47" s="7">
        <f t="shared" ca="1" si="23"/>
        <v>8.1556997219647903E-2</v>
      </c>
      <c r="CT47" s="18" vm="978">
        <f ca="1"/>
        <v>45839</v>
      </c>
      <c r="CU47" s="18" vm="1001">
        <f ca="1"/>
        <v>26.59</v>
      </c>
      <c r="CV47" s="7">
        <f t="shared" ca="1" si="24"/>
        <v>0.12526449428692343</v>
      </c>
    </row>
    <row r="48" spans="2:100" x14ac:dyDescent="0.45">
      <c r="B48" s="18" vm="1002">
        <f ca="1"/>
        <v>45870</v>
      </c>
      <c r="C48" s="18" vm="1003">
        <f ca="1"/>
        <v>298.81</v>
      </c>
      <c r="D48" s="7">
        <f t="shared" ca="1" si="0"/>
        <v>-7.170151293920278E-2</v>
      </c>
      <c r="E48" s="88"/>
      <c r="F48" s="18" vm="1002">
        <f ca="1"/>
        <v>45870</v>
      </c>
      <c r="G48" s="18" vm="1004">
        <f ca="1"/>
        <v>212.89</v>
      </c>
      <c r="H48" s="7">
        <f t="shared" ca="1" si="1"/>
        <v>-0.21413805832410482</v>
      </c>
      <c r="I48" s="89"/>
      <c r="J48" s="18" vm="1002">
        <f ca="1"/>
        <v>45870</v>
      </c>
      <c r="K48" s="18" vm="1005">
        <f ca="1"/>
        <v>42.08</v>
      </c>
      <c r="L48" s="7">
        <f t="shared" ca="1" si="2"/>
        <v>-8.716136631331084E-3</v>
      </c>
      <c r="M48" s="89"/>
      <c r="N48" s="18" vm="1002">
        <f ca="1"/>
        <v>45870</v>
      </c>
      <c r="O48" s="18" vm="1006">
        <f ca="1"/>
        <v>301.55</v>
      </c>
      <c r="P48" s="7">
        <f t="shared" ca="1" si="3"/>
        <v>-5.3277659173678174E-2</v>
      </c>
      <c r="Q48" s="89"/>
      <c r="R48" s="18" vm="1002">
        <f ca="1"/>
        <v>45870</v>
      </c>
      <c r="S48" s="18" vm="1007">
        <f ca="1"/>
        <v>24.05</v>
      </c>
      <c r="T48" s="7">
        <f t="shared" ca="1" si="4"/>
        <v>-0.12893879029337194</v>
      </c>
      <c r="V48" s="18" vm="1002">
        <f ca="1"/>
        <v>45870</v>
      </c>
      <c r="W48" s="18" vm="1008">
        <f ca="1"/>
        <v>6.2</v>
      </c>
      <c r="X48" s="7">
        <f t="shared" ca="1" si="5"/>
        <v>0.11711711711711718</v>
      </c>
      <c r="Y48" s="89"/>
      <c r="Z48" s="18" vm="1002">
        <f ca="1"/>
        <v>45870</v>
      </c>
      <c r="AA48" s="18" vm="1009">
        <f ca="1"/>
        <v>34.35</v>
      </c>
      <c r="AB48" s="7">
        <f t="shared" ca="1" si="6"/>
        <v>-2.3592950540079542E-2</v>
      </c>
      <c r="AC48" s="89"/>
      <c r="AD48" s="18" vm="1002">
        <f ca="1"/>
        <v>45870</v>
      </c>
      <c r="AE48" s="18" vm="353">
        <f ca="1"/>
        <v>7.51</v>
      </c>
      <c r="AF48" s="7">
        <f t="shared" ca="1" si="7"/>
        <v>6.2234794908062163E-2</v>
      </c>
      <c r="AG48" s="89"/>
      <c r="AH48" s="18" vm="1002">
        <f ca="1"/>
        <v>45870</v>
      </c>
      <c r="AI48" s="18" vm="628">
        <f ca="1"/>
        <v>2.36</v>
      </c>
      <c r="AJ48" s="7">
        <f t="shared" ca="1" si="8"/>
        <v>4.8888888888888836E-2</v>
      </c>
      <c r="AK48" s="89"/>
      <c r="AL48" s="18" vm="1002">
        <f ca="1"/>
        <v>45870</v>
      </c>
      <c r="AM48" s="18" vm="1010">
        <f ca="1"/>
        <v>23.43</v>
      </c>
      <c r="AN48" s="7">
        <f t="shared" ca="1" si="9"/>
        <v>0.15990099009900993</v>
      </c>
      <c r="AP48" s="18" vm="1002">
        <f ca="1"/>
        <v>45870</v>
      </c>
      <c r="AQ48" s="18" vm="1011">
        <f ca="1"/>
        <v>4.8899999999999997</v>
      </c>
      <c r="AR48" s="7">
        <f t="shared" ca="1" si="10"/>
        <v>-1.6096579476861182E-2</v>
      </c>
      <c r="AS48" s="89"/>
      <c r="AT48" s="18" vm="1002">
        <f ca="1"/>
        <v>45870</v>
      </c>
      <c r="AU48" s="18" vm="1012">
        <f ca="1"/>
        <v>251.03</v>
      </c>
      <c r="AV48" s="7">
        <f t="shared" ca="1" si="11"/>
        <v>4.8229497244028779E-2</v>
      </c>
      <c r="AW48" s="89"/>
      <c r="AX48" s="18" vm="1002">
        <f ca="1"/>
        <v>45870</v>
      </c>
      <c r="AY48" s="18" vm="584">
        <f ca="1"/>
        <v>3.8542999999999998</v>
      </c>
      <c r="AZ48" s="7">
        <f t="shared" ca="1" si="12"/>
        <v>-4.5114458428302591E-2</v>
      </c>
      <c r="BA48" s="89"/>
      <c r="BB48" s="18" vm="1002">
        <f ca="1"/>
        <v>45870</v>
      </c>
      <c r="BC48" s="18" vm="1013">
        <f ca="1"/>
        <v>7.83</v>
      </c>
      <c r="BD48" s="7">
        <f t="shared" ca="1" si="13"/>
        <v>0.45810055865921784</v>
      </c>
      <c r="BE48" s="89"/>
      <c r="BF48" s="18" vm="1002">
        <f ca="1"/>
        <v>45870</v>
      </c>
      <c r="BG48" s="18" vm="1014">
        <f ca="1"/>
        <v>0.16089999999999999</v>
      </c>
      <c r="BH48" s="7">
        <f t="shared" ca="1" si="14"/>
        <v>0.44046553267681288</v>
      </c>
      <c r="BJ48" s="18" vm="1002">
        <f ca="1"/>
        <v>45870</v>
      </c>
      <c r="BK48" s="18" vm="1015">
        <f ca="1"/>
        <v>170.3</v>
      </c>
      <c r="BL48" s="7">
        <f t="shared" ca="1" si="15"/>
        <v>-4.2774436512843489E-2</v>
      </c>
      <c r="BM48" s="89"/>
      <c r="BN48" s="18" vm="1002">
        <f ca="1"/>
        <v>45870</v>
      </c>
      <c r="BO48" s="18" vm="1016">
        <f ca="1"/>
        <v>42.79</v>
      </c>
      <c r="BP48" s="7">
        <f t="shared" ca="1" si="16"/>
        <v>9.9717296324852295E-2</v>
      </c>
      <c r="BQ48" s="89"/>
      <c r="BR48" s="18" vm="1002">
        <f ca="1"/>
        <v>45870</v>
      </c>
      <c r="BS48" s="18" vm="1017">
        <f ca="1"/>
        <v>33.67</v>
      </c>
      <c r="BT48" s="7">
        <f t="shared" ca="1" si="17"/>
        <v>9.6028645833333426E-2</v>
      </c>
      <c r="BU48" s="89"/>
      <c r="BV48" s="18" vm="1002">
        <f ca="1"/>
        <v>45870</v>
      </c>
      <c r="BW48" s="18" vm="1018">
        <f ca="1"/>
        <v>38.61</v>
      </c>
      <c r="BX48" s="7">
        <f t="shared" ca="1" si="18"/>
        <v>0.14163217031342398</v>
      </c>
      <c r="BY48" s="89"/>
      <c r="BZ48" s="18" vm="1002">
        <f ca="1"/>
        <v>45870</v>
      </c>
      <c r="CA48" s="18" vm="1019">
        <f ca="1"/>
        <v>225.16</v>
      </c>
      <c r="CB48" s="7">
        <f t="shared" ca="1" si="19"/>
        <v>3.5789861072775792E-2</v>
      </c>
      <c r="CD48" s="18" vm="1002">
        <f ca="1"/>
        <v>45870</v>
      </c>
      <c r="CE48" s="18" vm="637">
        <f ca="1"/>
        <v>29.4</v>
      </c>
      <c r="CF48" s="7">
        <f t="shared" ca="1" si="20"/>
        <v>7.4954296160877412E-2</v>
      </c>
      <c r="CG48" s="89"/>
      <c r="CH48" s="18" vm="1002">
        <f ca="1"/>
        <v>45870</v>
      </c>
      <c r="CI48" s="18" vm="1020">
        <f ca="1"/>
        <v>8.02</v>
      </c>
      <c r="CJ48" s="7">
        <f t="shared" ca="1" si="21"/>
        <v>1.9059720457433222E-2</v>
      </c>
      <c r="CL48" s="18" vm="1002">
        <f ca="1"/>
        <v>45870</v>
      </c>
      <c r="CM48" s="18" vm="1021">
        <f ca="1"/>
        <v>1.2</v>
      </c>
      <c r="CN48" s="7">
        <f t="shared" ca="1" si="22"/>
        <v>2.5641025641025664E-2</v>
      </c>
      <c r="CP48" s="18" vm="1002">
        <f ca="1"/>
        <v>45870</v>
      </c>
      <c r="CQ48" s="18" vm="1022">
        <f ca="1"/>
        <v>12.92</v>
      </c>
      <c r="CR48" s="7">
        <f t="shared" ca="1" si="23"/>
        <v>0.10711225364181662</v>
      </c>
      <c r="CT48" s="18" vm="1002">
        <f ca="1"/>
        <v>45870</v>
      </c>
      <c r="CU48" s="18" vm="1023">
        <f ca="1"/>
        <v>26.41</v>
      </c>
      <c r="CV48" s="7">
        <f t="shared" ca="1" si="24"/>
        <v>-6.7694622038360179E-3</v>
      </c>
    </row>
    <row r="49" spans="2:100" x14ac:dyDescent="0.45">
      <c r="B49" s="18" vm="1024">
        <f ca="1"/>
        <v>45901</v>
      </c>
      <c r="C49" s="18" vm="1025">
        <f ca="1"/>
        <v>308.29000000000002</v>
      </c>
      <c r="D49" s="7">
        <f t="shared" ca="1" si="0"/>
        <v>3.1725845855225789E-2</v>
      </c>
      <c r="E49" s="88"/>
      <c r="F49" s="18" vm="1024">
        <f ca="1"/>
        <v>45901</v>
      </c>
      <c r="G49" s="18" vm="1026">
        <f ca="1"/>
        <v>198.2</v>
      </c>
      <c r="H49" s="7">
        <f t="shared" ca="1" si="1"/>
        <v>-6.9002771384282957E-2</v>
      </c>
      <c r="I49" s="89"/>
      <c r="J49" s="18" vm="1024">
        <f ca="1"/>
        <v>45901</v>
      </c>
      <c r="K49" s="18" vm="1027">
        <f ca="1"/>
        <v>41.03</v>
      </c>
      <c r="L49" s="7">
        <f t="shared" ca="1" si="2"/>
        <v>-2.4952471482889666E-2</v>
      </c>
      <c r="M49" s="89"/>
      <c r="N49" s="18" vm="1024">
        <f ca="1"/>
        <v>45901</v>
      </c>
      <c r="O49" s="18" vm="1028">
        <f ca="1"/>
        <v>279.25</v>
      </c>
      <c r="P49" s="7">
        <f t="shared" ca="1" si="3"/>
        <v>-7.3951251865362333E-2</v>
      </c>
      <c r="Q49" s="89"/>
      <c r="R49" s="18" vm="1024">
        <f ca="1"/>
        <v>45901</v>
      </c>
      <c r="S49" s="18" vm="1029">
        <f ca="1"/>
        <v>21.44</v>
      </c>
      <c r="T49" s="7">
        <f t="shared" ca="1" si="4"/>
        <v>-0.1085239085239085</v>
      </c>
      <c r="V49" s="18" vm="1024">
        <f ca="1"/>
        <v>45901</v>
      </c>
      <c r="W49" s="18" vm="1030">
        <f ca="1"/>
        <v>6.12</v>
      </c>
      <c r="X49" s="7">
        <f t="shared" ca="1" si="5"/>
        <v>-1.2903225806451623E-2</v>
      </c>
      <c r="Y49" s="89"/>
      <c r="Z49" s="18" vm="1024">
        <f ca="1"/>
        <v>45901</v>
      </c>
      <c r="AA49" s="18" vm="1031">
        <f ca="1"/>
        <v>32.78</v>
      </c>
      <c r="AB49" s="7">
        <f t="shared" ca="1" si="6"/>
        <v>-4.5705967976710338E-2</v>
      </c>
      <c r="AC49" s="89"/>
      <c r="AD49" s="18" vm="1024">
        <f ca="1"/>
        <v>45901</v>
      </c>
      <c r="AE49" s="18" vm="1032">
        <f ca="1"/>
        <v>7.18</v>
      </c>
      <c r="AF49" s="7">
        <f t="shared" ca="1" si="7"/>
        <v>-4.3941411451398148E-2</v>
      </c>
      <c r="AG49" s="89"/>
      <c r="AH49" s="18" vm="1024">
        <f ca="1"/>
        <v>45901</v>
      </c>
      <c r="AI49" s="18" vm="305">
        <f ca="1"/>
        <v>2.27</v>
      </c>
      <c r="AJ49" s="7">
        <f t="shared" ca="1" si="8"/>
        <v>-3.8135593220338923E-2</v>
      </c>
      <c r="AK49" s="89"/>
      <c r="AL49" s="18" vm="1024">
        <f ca="1"/>
        <v>45901</v>
      </c>
      <c r="AM49" s="18" vm="538">
        <f ca="1"/>
        <v>22.75</v>
      </c>
      <c r="AN49" s="7">
        <f t="shared" ca="1" si="9"/>
        <v>-2.9022620571916336E-2</v>
      </c>
      <c r="AP49" s="18" vm="1024">
        <f ca="1"/>
        <v>45901</v>
      </c>
      <c r="AQ49" s="18" vm="1033">
        <f ca="1"/>
        <v>4.82</v>
      </c>
      <c r="AR49" s="7">
        <f t="shared" ca="1" si="10"/>
        <v>-1.431492842535775E-2</v>
      </c>
      <c r="AS49" s="89"/>
      <c r="AT49" s="18" vm="1024">
        <f ca="1"/>
        <v>45901</v>
      </c>
      <c r="AU49" s="18" vm="1034">
        <f ca="1"/>
        <v>231.06</v>
      </c>
      <c r="AV49" s="7">
        <f t="shared" ca="1" si="11"/>
        <v>-7.9552244751623313E-2</v>
      </c>
      <c r="AW49" s="89"/>
      <c r="AX49" s="18" vm="1024">
        <f ca="1"/>
        <v>45901</v>
      </c>
      <c r="AY49" s="18" vm="455">
        <f ca="1"/>
        <v>3.6576</v>
      </c>
      <c r="AZ49" s="7">
        <f t="shared" ca="1" si="12"/>
        <v>-5.103391017824245E-2</v>
      </c>
      <c r="BA49" s="89"/>
      <c r="BB49" s="18" vm="1024">
        <f ca="1"/>
        <v>45901</v>
      </c>
      <c r="BC49" s="18" vm="1035">
        <f ca="1"/>
        <v>6.99</v>
      </c>
      <c r="BD49" s="7">
        <f t="shared" ca="1" si="13"/>
        <v>-0.10727969348659001</v>
      </c>
      <c r="BE49" s="89"/>
      <c r="BF49" s="18" vm="1024">
        <f ca="1"/>
        <v>45901</v>
      </c>
      <c r="BG49" s="18" vm="1036">
        <f ca="1"/>
        <v>0.12959999999999999</v>
      </c>
      <c r="BH49" s="7">
        <f t="shared" ca="1" si="14"/>
        <v>-0.19453076444996892</v>
      </c>
      <c r="BJ49" s="18" vm="1024">
        <f ca="1"/>
        <v>45901</v>
      </c>
      <c r="BK49" s="18" vm="1037">
        <f ca="1"/>
        <v>166.9</v>
      </c>
      <c r="BL49" s="7">
        <f t="shared" ca="1" si="15"/>
        <v>-1.9964768056371141E-2</v>
      </c>
      <c r="BM49" s="89"/>
      <c r="BN49" s="18" vm="1024">
        <f ca="1"/>
        <v>45901</v>
      </c>
      <c r="BO49" s="18" vm="1038">
        <f ca="1"/>
        <v>44.15</v>
      </c>
      <c r="BP49" s="7">
        <f t="shared" ca="1" si="16"/>
        <v>3.178312689880812E-2</v>
      </c>
      <c r="BQ49" s="89"/>
      <c r="BR49" s="18" vm="1024">
        <f ca="1"/>
        <v>45901</v>
      </c>
      <c r="BS49" s="18" vm="1039">
        <f ca="1"/>
        <v>33.21</v>
      </c>
      <c r="BT49" s="7">
        <f t="shared" ca="1" si="17"/>
        <v>-1.3662013662013686E-2</v>
      </c>
      <c r="BU49" s="89"/>
      <c r="BV49" s="18" vm="1024">
        <f ca="1"/>
        <v>45901</v>
      </c>
      <c r="BW49" s="18" vm="1040">
        <f ca="1"/>
        <v>38.97</v>
      </c>
      <c r="BX49" s="7">
        <f t="shared" ca="1" si="18"/>
        <v>9.3240093240093101E-3</v>
      </c>
      <c r="BY49" s="89"/>
      <c r="BZ49" s="18" vm="1024">
        <f ca="1"/>
        <v>45901</v>
      </c>
      <c r="CA49" s="18" vm="1041">
        <f ca="1"/>
        <v>219.33</v>
      </c>
      <c r="CB49" s="7">
        <f t="shared" ca="1" si="19"/>
        <v>-2.5892698525492912E-2</v>
      </c>
      <c r="CD49" s="18" vm="1024">
        <f ca="1"/>
        <v>45901</v>
      </c>
      <c r="CE49" s="18" vm="1042">
        <f ca="1"/>
        <v>29.91</v>
      </c>
      <c r="CF49" s="7">
        <f t="shared" ca="1" si="20"/>
        <v>1.7346938775510259E-2</v>
      </c>
      <c r="CG49" s="89"/>
      <c r="CH49" s="18" vm="1024">
        <f ca="1"/>
        <v>45901</v>
      </c>
      <c r="CI49" s="18" vm="1043">
        <f ca="1"/>
        <v>6.73</v>
      </c>
      <c r="CJ49" s="7">
        <f t="shared" ca="1" si="21"/>
        <v>-0.16084788029925176</v>
      </c>
      <c r="CL49" s="18" vm="1024">
        <f ca="1"/>
        <v>45901</v>
      </c>
      <c r="CM49" s="18" vm="1044">
        <f ca="1"/>
        <v>1.145</v>
      </c>
      <c r="CN49" s="7">
        <f t="shared" ca="1" si="22"/>
        <v>-4.5833333333333282E-2</v>
      </c>
      <c r="CP49" s="18" vm="1024">
        <f ca="1"/>
        <v>45901</v>
      </c>
      <c r="CQ49" s="18" vm="1045">
        <f ca="1"/>
        <v>12.5</v>
      </c>
      <c r="CR49" s="7">
        <f t="shared" ca="1" si="23"/>
        <v>-3.2507739938080489E-2</v>
      </c>
      <c r="CT49" s="18" vm="1024">
        <f ca="1"/>
        <v>45901</v>
      </c>
      <c r="CU49" s="18" vm="1046">
        <f ca="1"/>
        <v>23.03</v>
      </c>
      <c r="CV49" s="7">
        <f t="shared" ca="1" si="24"/>
        <v>-0.12798182506626274</v>
      </c>
    </row>
    <row r="50" spans="2:100" x14ac:dyDescent="0.45">
      <c r="B50" s="18" vm="1047">
        <f ca="1"/>
        <v>45931</v>
      </c>
      <c r="C50" s="18" vm="1048">
        <f ca="1"/>
        <v>263.61</v>
      </c>
      <c r="D50" s="7">
        <f t="shared" ca="1" si="0"/>
        <v>-0.14492847643452594</v>
      </c>
      <c r="E50" s="88"/>
      <c r="F50" s="18" vm="1047">
        <f ca="1"/>
        <v>45931</v>
      </c>
      <c r="G50" s="18" vm="1049">
        <f ca="1"/>
        <v>178.5</v>
      </c>
      <c r="H50" s="7">
        <f t="shared" ca="1" si="1"/>
        <v>-9.9394550958627592E-2</v>
      </c>
      <c r="I50" s="89"/>
      <c r="J50" s="18" vm="1047">
        <f ca="1"/>
        <v>45931</v>
      </c>
      <c r="K50" s="18" vm="1050">
        <f ca="1"/>
        <v>39.53</v>
      </c>
      <c r="L50" s="7">
        <f t="shared" ca="1" si="2"/>
        <v>-3.6558615647087497E-2</v>
      </c>
      <c r="M50" s="89"/>
      <c r="N50" s="18" vm="1047">
        <f ca="1"/>
        <v>45931</v>
      </c>
      <c r="O50" s="18" vm="1051">
        <f ca="1"/>
        <v>287.16000000000003</v>
      </c>
      <c r="P50" s="7">
        <f t="shared" ca="1" si="3"/>
        <v>2.8325872873769115E-2</v>
      </c>
      <c r="Q50" s="89"/>
      <c r="R50" s="18" vm="1047">
        <f ca="1"/>
        <v>45931</v>
      </c>
      <c r="S50" s="18" vm="1052">
        <f ca="1"/>
        <v>21.16</v>
      </c>
      <c r="T50" s="7">
        <f t="shared" ca="1" si="4"/>
        <v>-1.3059701492537365E-2</v>
      </c>
      <c r="V50" s="18" vm="1047">
        <f ca="1"/>
        <v>45931</v>
      </c>
      <c r="W50" s="18" vm="199">
        <f ca="1"/>
        <v>6.31</v>
      </c>
      <c r="X50" s="7">
        <f t="shared" ca="1" si="5"/>
        <v>3.1045751633986846E-2</v>
      </c>
      <c r="Y50" s="89"/>
      <c r="Z50" s="18" vm="1047">
        <f ca="1"/>
        <v>45931</v>
      </c>
      <c r="AA50" s="18" vm="1053">
        <f ca="1"/>
        <v>33.03</v>
      </c>
      <c r="AB50" s="7">
        <f t="shared" ca="1" si="6"/>
        <v>7.6266015863331298E-3</v>
      </c>
      <c r="AC50" s="89"/>
      <c r="AD50" s="18" vm="1047">
        <f ca="1"/>
        <v>45931</v>
      </c>
      <c r="AE50" s="18" vm="803">
        <f ca="1"/>
        <v>7.28</v>
      </c>
      <c r="AF50" s="7">
        <f t="shared" ca="1" si="7"/>
        <v>1.3927576601671383E-2</v>
      </c>
      <c r="AG50" s="89"/>
      <c r="AH50" s="18" vm="1047">
        <f ca="1"/>
        <v>45931</v>
      </c>
      <c r="AI50" s="18" vm="402">
        <f ca="1"/>
        <v>2.2999999999999998</v>
      </c>
      <c r="AJ50" s="7">
        <f t="shared" ca="1" si="8"/>
        <v>1.3215859030836918E-2</v>
      </c>
      <c r="AK50" s="89"/>
      <c r="AL50" s="18" vm="1047">
        <f ca="1"/>
        <v>45931</v>
      </c>
      <c r="AM50" s="18" vm="1054">
        <f ca="1"/>
        <v>22.44</v>
      </c>
      <c r="AN50" s="7">
        <f t="shared" ca="1" si="9"/>
        <v>-1.362637362637357E-2</v>
      </c>
      <c r="AP50" s="18" vm="1047">
        <f ca="1"/>
        <v>45931</v>
      </c>
      <c r="AQ50" s="18" vm="1055">
        <f ca="1"/>
        <v>4.88</v>
      </c>
      <c r="AR50" s="7">
        <f t="shared" ca="1" si="10"/>
        <v>1.2448132780082905E-2</v>
      </c>
      <c r="AS50" s="89"/>
      <c r="AT50" s="18" vm="1047">
        <f ca="1"/>
        <v>45931</v>
      </c>
      <c r="AU50" s="18" vm="1056">
        <f ca="1"/>
        <v>213.09</v>
      </c>
      <c r="AV50" s="7">
        <f t="shared" ca="1" si="11"/>
        <v>-7.7772007270838744E-2</v>
      </c>
      <c r="AW50" s="89"/>
      <c r="AX50" s="18" vm="1047">
        <f ca="1"/>
        <v>45931</v>
      </c>
      <c r="AY50" s="18" vm="1057">
        <f ca="1"/>
        <v>4.0292000000000003</v>
      </c>
      <c r="AZ50" s="7">
        <f t="shared" ca="1" si="12"/>
        <v>0.10159667541557316</v>
      </c>
      <c r="BA50" s="89"/>
      <c r="BB50" s="18" vm="1047">
        <f ca="1"/>
        <v>45931</v>
      </c>
      <c r="BC50" s="18" vm="1058">
        <f ca="1"/>
        <v>7.03</v>
      </c>
      <c r="BD50" s="7">
        <f t="shared" ca="1" si="13"/>
        <v>5.7224606580829809E-3</v>
      </c>
      <c r="BE50" s="89"/>
      <c r="BF50" s="18" vm="1047">
        <f ca="1"/>
        <v>45931</v>
      </c>
      <c r="BG50" s="18" vm="1059">
        <f ca="1"/>
        <v>0.1341</v>
      </c>
      <c r="BH50" s="7">
        <f t="shared" ca="1" si="14"/>
        <v>3.4722222222222252E-2</v>
      </c>
      <c r="BJ50" s="18" vm="1047">
        <f ca="1"/>
        <v>45931</v>
      </c>
      <c r="BK50" s="18" vm="1060">
        <f ca="1"/>
        <v>171.64</v>
      </c>
      <c r="BL50" s="7">
        <f t="shared" ca="1" si="15"/>
        <v>2.8400239664469626E-2</v>
      </c>
      <c r="BM50" s="89"/>
      <c r="BN50" s="18" vm="1047">
        <f ca="1"/>
        <v>45931</v>
      </c>
      <c r="BO50" s="18" vm="1061">
        <f ca="1"/>
        <v>43.62</v>
      </c>
      <c r="BP50" s="7">
        <f t="shared" ca="1" si="16"/>
        <v>-1.2004530011325055E-2</v>
      </c>
      <c r="BQ50" s="89"/>
      <c r="BR50" s="18" vm="1047">
        <f ca="1"/>
        <v>45931</v>
      </c>
      <c r="BS50" s="18" vm="1062">
        <f ca="1"/>
        <v>36.65</v>
      </c>
      <c r="BT50" s="7">
        <f t="shared" ca="1" si="17"/>
        <v>0.1035832580548027</v>
      </c>
      <c r="BU50" s="89"/>
      <c r="BV50" s="18" vm="1047">
        <f ca="1"/>
        <v>45931</v>
      </c>
      <c r="BW50" s="18" vm="1063">
        <f ca="1"/>
        <v>38.74</v>
      </c>
      <c r="BX50" s="7">
        <f t="shared" ca="1" si="18"/>
        <v>-5.9019758788811105E-3</v>
      </c>
      <c r="BY50" s="89"/>
      <c r="BZ50" s="18" vm="1047">
        <f ca="1"/>
        <v>45931</v>
      </c>
      <c r="CA50" s="18" vm="1064">
        <f ca="1"/>
        <v>218.56</v>
      </c>
      <c r="CB50" s="7">
        <f t="shared" ca="1" si="19"/>
        <v>-3.5106916518488586E-3</v>
      </c>
      <c r="CD50" s="18" vm="1047">
        <f ca="1"/>
        <v>45931</v>
      </c>
      <c r="CE50" s="18" vm="567">
        <f ca="1"/>
        <v>30.7</v>
      </c>
      <c r="CF50" s="7">
        <f t="shared" ca="1" si="20"/>
        <v>2.6412571046472724E-2</v>
      </c>
      <c r="CG50" s="89"/>
      <c r="CH50" s="18" vm="1047">
        <f ca="1"/>
        <v>45931</v>
      </c>
      <c r="CI50" s="18" vm="199">
        <f ca="1"/>
        <v>6.31</v>
      </c>
      <c r="CJ50" s="7">
        <f t="shared" ca="1" si="21"/>
        <v>-6.2407132243685111E-2</v>
      </c>
      <c r="CL50" s="18" vm="1047">
        <f ca="1"/>
        <v>45931</v>
      </c>
      <c r="CM50" s="18" vm="1065">
        <f ca="1"/>
        <v>1.24</v>
      </c>
      <c r="CN50" s="7">
        <f t="shared" ca="1" si="22"/>
        <v>8.2969432314410452E-2</v>
      </c>
      <c r="CP50" s="18" vm="1047">
        <f ca="1"/>
        <v>45931</v>
      </c>
      <c r="CQ50" s="18" vm="1066">
        <f ca="1"/>
        <v>12.25</v>
      </c>
      <c r="CR50" s="7">
        <f t="shared" ca="1" si="23"/>
        <v>-0.02</v>
      </c>
      <c r="CT50" s="18" vm="1047">
        <f ca="1"/>
        <v>45931</v>
      </c>
      <c r="CU50" s="18" vm="1067">
        <f ca="1"/>
        <v>24.8</v>
      </c>
      <c r="CV50" s="7">
        <f t="shared" ca="1" si="24"/>
        <v>7.6856274424663459E-2</v>
      </c>
    </row>
    <row r="51" spans="2:100" x14ac:dyDescent="0.45">
      <c r="B51" s="18" vm="1068">
        <f ca="1"/>
        <v>45962</v>
      </c>
      <c r="C51" s="18" vm="1069">
        <f ca="1"/>
        <v>266.54000000000002</v>
      </c>
      <c r="D51" s="7">
        <f t="shared" ca="1" si="0"/>
        <v>1.1114904593907692E-2</v>
      </c>
      <c r="E51" s="88"/>
      <c r="F51" s="18" vm="1068">
        <f ca="1"/>
        <v>45962</v>
      </c>
      <c r="G51" s="18" vm="1070">
        <f ca="1"/>
        <v>186.3</v>
      </c>
      <c r="H51" s="7">
        <f t="shared" ca="1" si="1"/>
        <v>4.3697478991596705E-2</v>
      </c>
      <c r="I51" s="89"/>
      <c r="J51" s="18" vm="1068">
        <f ca="1"/>
        <v>45962</v>
      </c>
      <c r="K51" s="18" vm="1071">
        <f ca="1"/>
        <v>39.31</v>
      </c>
      <c r="L51" s="7">
        <f t="shared" ca="1" si="2"/>
        <v>-5.5653933721224094E-3</v>
      </c>
      <c r="M51" s="89"/>
      <c r="N51" s="18" vm="1068">
        <f ca="1"/>
        <v>45962</v>
      </c>
      <c r="O51" s="18" vm="1072">
        <f ca="1"/>
        <v>279.06</v>
      </c>
      <c r="P51" s="7">
        <f t="shared" ca="1" si="3"/>
        <v>-2.820727120768917E-2</v>
      </c>
      <c r="Q51" s="89"/>
      <c r="R51" s="18" vm="1068">
        <f ca="1"/>
        <v>45962</v>
      </c>
      <c r="S51" s="18" vm="1073">
        <f ca="1"/>
        <v>23.33</v>
      </c>
      <c r="T51" s="7">
        <f t="shared" ca="1" si="4"/>
        <v>0.10255198487712656</v>
      </c>
      <c r="V51" s="18" vm="1068">
        <f ca="1"/>
        <v>45962</v>
      </c>
      <c r="W51" s="18" vm="1074">
        <f ca="1"/>
        <v>6.02</v>
      </c>
      <c r="X51" s="7">
        <f t="shared" ca="1" si="5"/>
        <v>-4.5958795562599054E-2</v>
      </c>
      <c r="Y51" s="89"/>
      <c r="Z51" s="18" vm="1068">
        <f ca="1"/>
        <v>45962</v>
      </c>
      <c r="AA51" s="18" vm="1075">
        <f ca="1"/>
        <v>29.68</v>
      </c>
      <c r="AB51" s="7">
        <f t="shared" ca="1" si="6"/>
        <v>-0.10142294883439301</v>
      </c>
      <c r="AC51" s="89"/>
      <c r="AD51" s="18" vm="1068">
        <f ca="1"/>
        <v>45962</v>
      </c>
      <c r="AE51" s="18" vm="1076">
        <f ca="1"/>
        <v>7.16</v>
      </c>
      <c r="AF51" s="7">
        <f t="shared" ca="1" si="7"/>
        <v>-1.6483516483516498E-2</v>
      </c>
      <c r="AG51" s="89"/>
      <c r="AH51" s="18" vm="1068">
        <f ca="1"/>
        <v>45962</v>
      </c>
      <c r="AI51" s="18" vm="804">
        <f ca="1"/>
        <v>2.16</v>
      </c>
      <c r="AJ51" s="7">
        <f t="shared" ca="1" si="8"/>
        <v>-6.0869565217391168E-2</v>
      </c>
      <c r="AK51" s="89"/>
      <c r="AL51" s="18" vm="1068">
        <f ca="1"/>
        <v>45962</v>
      </c>
      <c r="AM51" s="18" vm="1077">
        <f ca="1"/>
        <v>24.86</v>
      </c>
      <c r="AN51" s="7">
        <f t="shared" ca="1" si="9"/>
        <v>0.10784313725490187</v>
      </c>
      <c r="AP51" s="18" vm="1068">
        <f ca="1"/>
        <v>45962</v>
      </c>
      <c r="AQ51" s="18" vm="1078">
        <f ca="1"/>
        <v>4.92</v>
      </c>
      <c r="AR51" s="7">
        <f t="shared" ca="1" si="10"/>
        <v>8.1967213114754172E-3</v>
      </c>
      <c r="AS51" s="89"/>
      <c r="AT51" s="18" vm="1068">
        <f ca="1"/>
        <v>45962</v>
      </c>
      <c r="AU51" s="18" vm="1079">
        <f ca="1"/>
        <v>195.91</v>
      </c>
      <c r="AV51" s="7">
        <f t="shared" ca="1" si="11"/>
        <v>-8.0623210849875671E-2</v>
      </c>
      <c r="AW51" s="89"/>
      <c r="AX51" s="18" vm="1068">
        <f ca="1"/>
        <v>45962</v>
      </c>
      <c r="AY51" s="18" vm="1080">
        <f ca="1"/>
        <v>3.75</v>
      </c>
      <c r="AZ51" s="7">
        <f t="shared" ca="1" si="12"/>
        <v>-6.9294152685396682E-2</v>
      </c>
      <c r="BA51" s="89"/>
      <c r="BB51" s="18" vm="1068">
        <f ca="1"/>
        <v>45962</v>
      </c>
      <c r="BC51" s="18" vm="516">
        <f ca="1"/>
        <v>6.48</v>
      </c>
      <c r="BD51" s="7">
        <f t="shared" ca="1" si="13"/>
        <v>-7.8236130867709794E-2</v>
      </c>
      <c r="BE51" s="89"/>
      <c r="BF51" s="18" vm="1068">
        <f ca="1"/>
        <v>45962</v>
      </c>
      <c r="BG51" s="18" vm="1059">
        <f ca="1"/>
        <v>0.1341</v>
      </c>
      <c r="BH51" s="7">
        <f t="shared" ca="1" si="14"/>
        <v>0</v>
      </c>
      <c r="BJ51" s="18" vm="1068">
        <f ca="1"/>
        <v>45962</v>
      </c>
      <c r="BK51" s="18" vm="1081">
        <f ca="1"/>
        <v>152.51</v>
      </c>
      <c r="BL51" s="7">
        <f t="shared" ca="1" si="15"/>
        <v>-0.11145420647867628</v>
      </c>
      <c r="BM51" s="89"/>
      <c r="BN51" s="18" vm="1068">
        <f ca="1"/>
        <v>45962</v>
      </c>
      <c r="BO51" s="18" vm="1082">
        <f ca="1"/>
        <v>40.1</v>
      </c>
      <c r="BP51" s="7">
        <f t="shared" ca="1" si="16"/>
        <v>-8.0696928014672084E-2</v>
      </c>
      <c r="BQ51" s="89"/>
      <c r="BR51" s="18" vm="1068">
        <f ca="1"/>
        <v>45962</v>
      </c>
      <c r="BS51" s="18" vm="636">
        <f ca="1"/>
        <v>34.64</v>
      </c>
      <c r="BT51" s="7">
        <f t="shared" ca="1" si="17"/>
        <v>-5.4843110504774847E-2</v>
      </c>
      <c r="BU51" s="89"/>
      <c r="BV51" s="18" vm="1068">
        <f ca="1"/>
        <v>45962</v>
      </c>
      <c r="BW51" s="18" vm="1083">
        <f ca="1"/>
        <v>37.590000000000003</v>
      </c>
      <c r="BX51" s="7">
        <f t="shared" ca="1" si="18"/>
        <v>-2.9685080020650453E-2</v>
      </c>
      <c r="BY51" s="89"/>
      <c r="BZ51" s="18" vm="1068">
        <f ca="1"/>
        <v>45962</v>
      </c>
      <c r="CA51" s="18" vm="1084">
        <f ca="1"/>
        <v>197.04</v>
      </c>
      <c r="CB51" s="7">
        <f t="shared" ca="1" si="19"/>
        <v>-9.8462664714494927E-2</v>
      </c>
      <c r="CD51" s="18" vm="1068">
        <f ca="1"/>
        <v>45962</v>
      </c>
      <c r="CE51" s="18" vm="1085">
        <f ca="1"/>
        <v>30.77</v>
      </c>
      <c r="CF51" s="7">
        <f t="shared" ca="1" si="20"/>
        <v>2.2801302931596185E-3</v>
      </c>
      <c r="CG51" s="89"/>
      <c r="CH51" s="18" vm="1068">
        <f ca="1"/>
        <v>45962</v>
      </c>
      <c r="CI51" s="18" vm="1086">
        <f ca="1"/>
        <v>6.44</v>
      </c>
      <c r="CJ51" s="7">
        <f t="shared" ca="1" si="21"/>
        <v>2.0602218700475562E-2</v>
      </c>
      <c r="CL51" s="18" vm="1068">
        <f ca="1"/>
        <v>45962</v>
      </c>
      <c r="CM51" s="18" vm="1087">
        <f ca="1"/>
        <v>1.18</v>
      </c>
      <c r="CN51" s="7">
        <f t="shared" ca="1" si="22"/>
        <v>-4.8387096774193589E-2</v>
      </c>
      <c r="CP51" s="18" vm="1068">
        <f ca="1"/>
        <v>45962</v>
      </c>
      <c r="CQ51" s="18" vm="1088">
        <f ca="1"/>
        <v>11.68</v>
      </c>
      <c r="CR51" s="7">
        <f t="shared" ca="1" si="23"/>
        <v>-4.6530612244897983E-2</v>
      </c>
      <c r="CT51" s="18" vm="1068">
        <f ca="1"/>
        <v>45962</v>
      </c>
      <c r="CU51" s="18" vm="1089">
        <f ca="1"/>
        <v>24.93</v>
      </c>
      <c r="CV51" s="7">
        <f t="shared" ca="1" si="24"/>
        <v>5.2419354838709274E-3</v>
      </c>
    </row>
    <row r="52" spans="2:100" x14ac:dyDescent="0.45">
      <c r="B52" s="18" vm="1090">
        <f ca="1"/>
        <v>45992</v>
      </c>
      <c r="C52" s="18" vm="1091">
        <f ca="1"/>
        <v>220.87</v>
      </c>
      <c r="D52" s="7">
        <f t="shared" ca="1" si="0"/>
        <v>-0.17134388834696485</v>
      </c>
      <c r="E52" s="88"/>
      <c r="F52" s="18" vm="1090">
        <f ca="1"/>
        <v>45992</v>
      </c>
      <c r="G52" s="18" vm="1092">
        <f ca="1"/>
        <v>172.65</v>
      </c>
      <c r="H52" s="7">
        <f t="shared" ca="1" si="1"/>
        <v>-7.3268921095008072E-2</v>
      </c>
      <c r="I52" s="89"/>
      <c r="J52" s="18" vm="1090">
        <f ca="1"/>
        <v>45992</v>
      </c>
      <c r="K52" s="18" vm="1093">
        <f ca="1"/>
        <v>35.94</v>
      </c>
      <c r="L52" s="7">
        <f t="shared" ca="1" si="2"/>
        <v>-8.5728822182650835E-2</v>
      </c>
      <c r="M52" s="89"/>
      <c r="N52" s="18" vm="1090">
        <f ca="1"/>
        <v>45992</v>
      </c>
      <c r="O52" s="18" vm="1094">
        <f ca="1"/>
        <v>260.66000000000003</v>
      </c>
      <c r="P52" s="7">
        <f t="shared" ca="1" si="3"/>
        <v>-6.5935641080771074E-2</v>
      </c>
      <c r="Q52" s="89"/>
      <c r="R52" s="18" vm="1090">
        <f ca="1"/>
        <v>45992</v>
      </c>
      <c r="S52" s="18" vm="1095">
        <f ca="1"/>
        <v>22.61</v>
      </c>
      <c r="T52" s="7">
        <f t="shared" ca="1" si="4"/>
        <v>-3.0861551650235703E-2</v>
      </c>
      <c r="V52" s="18" vm="1090">
        <f ca="1"/>
        <v>45992</v>
      </c>
      <c r="W52" s="18" vm="149">
        <f ca="1"/>
        <v>5.73</v>
      </c>
      <c r="X52" s="7">
        <f t="shared" ca="1" si="5"/>
        <v>-4.8172757475082921E-2</v>
      </c>
      <c r="Y52" s="89"/>
      <c r="Z52" s="18" vm="1090">
        <f ca="1"/>
        <v>45992</v>
      </c>
      <c r="AA52" s="18" vm="1096">
        <f ca="1"/>
        <v>30.98</v>
      </c>
      <c r="AB52" s="7">
        <f t="shared" ca="1" si="6"/>
        <v>4.3800539083557972E-2</v>
      </c>
      <c r="AC52" s="89"/>
      <c r="AD52" s="18" vm="1090">
        <f ca="1"/>
        <v>45992</v>
      </c>
      <c r="AE52" s="18" vm="1097">
        <f ca="1"/>
        <v>6.93</v>
      </c>
      <c r="AF52" s="7">
        <f t="shared" ca="1" si="7"/>
        <v>-3.2122905027933017E-2</v>
      </c>
      <c r="AG52" s="89"/>
      <c r="AH52" s="18" vm="1090">
        <f ca="1"/>
        <v>45992</v>
      </c>
      <c r="AI52" s="18" vm="1098">
        <f ca="1"/>
        <v>2.0499999999999998</v>
      </c>
      <c r="AJ52" s="7">
        <f t="shared" ca="1" si="8"/>
        <v>-5.0925925925926069E-2</v>
      </c>
      <c r="AK52" s="89"/>
      <c r="AL52" s="18" vm="1090">
        <f ca="1"/>
        <v>45992</v>
      </c>
      <c r="AM52" s="18" vm="1099">
        <f ca="1"/>
        <v>24.45</v>
      </c>
      <c r="AN52" s="7">
        <f t="shared" ca="1" si="9"/>
        <v>-1.6492357200321807E-2</v>
      </c>
      <c r="AP52" s="18" vm="1090">
        <f ca="1"/>
        <v>45992</v>
      </c>
      <c r="AQ52" s="18" vm="1100">
        <f ca="1"/>
        <v>4.87</v>
      </c>
      <c r="AR52" s="7">
        <f t="shared" ca="1" si="10"/>
        <v>-1.0162601626016224E-2</v>
      </c>
      <c r="AS52" s="89"/>
      <c r="AT52" s="18" vm="1090">
        <f ca="1"/>
        <v>45992</v>
      </c>
      <c r="AU52" s="18" vm="1101">
        <f ca="1"/>
        <v>183.39</v>
      </c>
      <c r="AV52" s="7">
        <f t="shared" ca="1" si="11"/>
        <v>-6.3906896023684392E-2</v>
      </c>
      <c r="AW52" s="89"/>
      <c r="AX52" s="18" vm="1090">
        <f ca="1"/>
        <v>45992</v>
      </c>
      <c r="AY52" s="18" vm="1102">
        <f ca="1"/>
        <v>3.79</v>
      </c>
      <c r="AZ52" s="7">
        <f t="shared" ca="1" si="12"/>
        <v>1.0666666666666677E-2</v>
      </c>
      <c r="BA52" s="89"/>
      <c r="BB52" s="18" vm="1090">
        <f ca="1"/>
        <v>45992</v>
      </c>
      <c r="BC52" s="18" vm="389">
        <f ca="1"/>
        <v>7.07</v>
      </c>
      <c r="BD52" s="7">
        <f t="shared" ca="1" si="13"/>
        <v>9.1049382716049357E-2</v>
      </c>
      <c r="BE52" s="89"/>
      <c r="BF52" s="18" vm="1090">
        <f ca="1"/>
        <v>45992</v>
      </c>
      <c r="BG52" s="18" vm="1103">
        <f ca="1"/>
        <v>0.1</v>
      </c>
      <c r="BH52" s="7">
        <f t="shared" ca="1" si="14"/>
        <v>-0.25428784489187167</v>
      </c>
      <c r="BJ52" s="18" vm="1090">
        <f ca="1"/>
        <v>45992</v>
      </c>
      <c r="BK52" s="18" vm="1104">
        <f ca="1"/>
        <v>160.57</v>
      </c>
      <c r="BL52" s="7">
        <f t="shared" ca="1" si="15"/>
        <v>5.2848993508622405E-2</v>
      </c>
      <c r="BM52" s="89"/>
      <c r="BN52" s="18" vm="1090">
        <f ca="1"/>
        <v>45992</v>
      </c>
      <c r="BO52" s="18" vm="1105">
        <f ca="1"/>
        <v>42.31</v>
      </c>
      <c r="BP52" s="7">
        <f t="shared" ca="1" si="16"/>
        <v>5.511221945137159E-2</v>
      </c>
      <c r="BQ52" s="89"/>
      <c r="BR52" s="18" vm="1090">
        <f ca="1"/>
        <v>45992</v>
      </c>
      <c r="BS52" s="18" vm="1106">
        <f ca="1"/>
        <v>36.340000000000003</v>
      </c>
      <c r="BT52" s="7">
        <f t="shared" ca="1" si="17"/>
        <v>4.9076212471131718E-2</v>
      </c>
      <c r="BU52" s="89"/>
      <c r="BV52" s="18" vm="1090">
        <f ca="1"/>
        <v>45992</v>
      </c>
      <c r="BW52" s="18" vm="1107">
        <f ca="1"/>
        <v>38.6</v>
      </c>
      <c r="BX52" s="7">
        <f t="shared" ca="1" si="18"/>
        <v>2.6868848097898322E-2</v>
      </c>
      <c r="BY52" s="89"/>
      <c r="BZ52" s="18" vm="1090">
        <f ca="1"/>
        <v>45992</v>
      </c>
      <c r="CA52" s="18" vm="1108">
        <f ca="1"/>
        <v>203.2</v>
      </c>
      <c r="CB52" s="7">
        <f t="shared" ca="1" si="19"/>
        <v>3.1262687779131125E-2</v>
      </c>
      <c r="CD52" s="18" vm="1090">
        <f ca="1"/>
        <v>45992</v>
      </c>
      <c r="CE52" s="18" vm="1109">
        <f ca="1"/>
        <v>31.93</v>
      </c>
      <c r="CF52" s="7">
        <f t="shared" ca="1" si="20"/>
        <v>3.7699057523561917E-2</v>
      </c>
      <c r="CG52" s="89"/>
      <c r="CH52" s="18" vm="1090">
        <f ca="1"/>
        <v>45992</v>
      </c>
      <c r="CI52" s="18" vm="1110">
        <f ca="1"/>
        <v>6.17</v>
      </c>
      <c r="CJ52" s="7">
        <f t="shared" ca="1" si="21"/>
        <v>-4.1925465838509389E-2</v>
      </c>
      <c r="CL52" s="18" vm="1090">
        <f ca="1"/>
        <v>45992</v>
      </c>
      <c r="CM52" s="18" vm="927">
        <f ca="1"/>
        <v>1.175</v>
      </c>
      <c r="CN52" s="7">
        <f t="shared" ca="1" si="22"/>
        <v>-4.2372881355931301E-3</v>
      </c>
      <c r="CP52" s="18" vm="1090">
        <f ca="1"/>
        <v>45992</v>
      </c>
      <c r="CQ52" s="18" vm="1111">
        <f ca="1"/>
        <v>11.49</v>
      </c>
      <c r="CR52" s="7">
        <f t="shared" ca="1" si="23"/>
        <v>-1.626712328767119E-2</v>
      </c>
      <c r="CT52" s="18" vm="1090">
        <f ca="1"/>
        <v>45992</v>
      </c>
      <c r="CU52" s="18" vm="1112">
        <f ca="1"/>
        <v>23.59</v>
      </c>
      <c r="CV52" s="7">
        <f t="shared" ca="1" si="24"/>
        <v>-5.3750501403930999E-2</v>
      </c>
    </row>
    <row r="53" spans="2:100" x14ac:dyDescent="0.45">
      <c r="B53" s="18" vm="1113">
        <f ca="1"/>
        <v>46023</v>
      </c>
      <c r="C53" s="18" vm="1114">
        <f ca="1"/>
        <v>184.12</v>
      </c>
      <c r="D53" s="7">
        <f t="shared" ca="1" si="0"/>
        <v>-0.16638746774120522</v>
      </c>
      <c r="E53" s="88"/>
      <c r="F53" s="18" vm="1113">
        <f ca="1"/>
        <v>46023</v>
      </c>
      <c r="G53" s="18" vm="1115">
        <f ca="1"/>
        <v>181.42</v>
      </c>
      <c r="H53" s="7">
        <f t="shared" ca="1" si="1"/>
        <v>5.0796408919779795E-2</v>
      </c>
      <c r="I53" s="89"/>
      <c r="J53" s="18" vm="1113">
        <f ca="1"/>
        <v>46023</v>
      </c>
      <c r="K53" s="18" vm="1116">
        <f ca="1"/>
        <v>37.54</v>
      </c>
      <c r="L53" s="7">
        <f t="shared" ca="1" si="2"/>
        <v>4.4518642181413506E-2</v>
      </c>
      <c r="M53" s="89"/>
      <c r="N53" s="18" vm="1113">
        <f ca="1"/>
        <v>46023</v>
      </c>
      <c r="O53" s="18" vm="1117">
        <f ca="1"/>
        <v>269.10000000000002</v>
      </c>
      <c r="P53" s="7">
        <f t="shared" ca="1" si="3"/>
        <v>3.2379344740274672E-2</v>
      </c>
      <c r="Q53" s="89"/>
      <c r="R53" s="18" vm="1113">
        <f ca="1"/>
        <v>46023</v>
      </c>
      <c r="S53" s="18" vm="1118">
        <f ca="1"/>
        <v>22.95</v>
      </c>
      <c r="T53" s="7">
        <f t="shared" ca="1" si="4"/>
        <v>1.50375939849624E-2</v>
      </c>
      <c r="V53" s="18" vm="1113">
        <f ca="1"/>
        <v>46023</v>
      </c>
      <c r="W53" s="18" vm="1119">
        <f ca="1"/>
        <v>5.39</v>
      </c>
      <c r="X53" s="7">
        <f t="shared" ca="1" si="5"/>
        <v>-5.9336823734729621E-2</v>
      </c>
      <c r="Y53" s="89"/>
      <c r="Z53" s="18" vm="1113">
        <f ca="1"/>
        <v>46023</v>
      </c>
      <c r="AA53" s="18" vm="1120">
        <f ca="1"/>
        <v>30.73</v>
      </c>
      <c r="AB53" s="7">
        <f t="shared" ca="1" si="6"/>
        <v>-8.0697224015493872E-3</v>
      </c>
      <c r="AC53" s="89"/>
      <c r="AD53" s="18" vm="1113">
        <f ca="1"/>
        <v>46023</v>
      </c>
      <c r="AE53" s="18" vm="1121">
        <f ca="1"/>
        <v>6.72</v>
      </c>
      <c r="AF53" s="7">
        <f t="shared" ca="1" si="7"/>
        <v>-3.03030303030303E-2</v>
      </c>
      <c r="AG53" s="89"/>
      <c r="AH53" s="18" vm="1113">
        <f ca="1"/>
        <v>46023</v>
      </c>
      <c r="AI53" s="18" vm="1122">
        <f ca="1"/>
        <v>2</v>
      </c>
      <c r="AJ53" s="7">
        <f t="shared" ca="1" si="8"/>
        <v>-2.4390243902438939E-2</v>
      </c>
      <c r="AK53" s="89"/>
      <c r="AL53" s="18" vm="1113">
        <f ca="1"/>
        <v>46023</v>
      </c>
      <c r="AM53" s="18" vm="1123">
        <f ca="1"/>
        <v>23.01</v>
      </c>
      <c r="AN53" s="7">
        <f t="shared" ca="1" si="9"/>
        <v>-5.8895705521472302E-2</v>
      </c>
      <c r="AP53" s="18" vm="1113">
        <f ca="1"/>
        <v>46023</v>
      </c>
      <c r="AQ53" s="18" vm="1055">
        <f ca="1"/>
        <v>4.88</v>
      </c>
      <c r="AR53" s="7">
        <f t="shared" ca="1" si="10"/>
        <v>2.0533880903490323E-3</v>
      </c>
      <c r="AS53" s="89"/>
      <c r="AT53" s="18" vm="1113">
        <f ca="1"/>
        <v>46023</v>
      </c>
      <c r="AU53" s="18" vm="1124">
        <f ca="1"/>
        <v>189.75</v>
      </c>
      <c r="AV53" s="7">
        <f t="shared" ca="1" si="11"/>
        <v>3.4680189759528947E-2</v>
      </c>
      <c r="AW53" s="89"/>
      <c r="AX53" s="18" vm="1113">
        <f ca="1"/>
        <v>46023</v>
      </c>
      <c r="AY53" s="18" vm="1125">
        <f ca="1"/>
        <v>3.87</v>
      </c>
      <c r="AZ53" s="7">
        <f t="shared" ca="1" si="12"/>
        <v>2.1108179419525086E-2</v>
      </c>
      <c r="BA53" s="89"/>
      <c r="BB53" s="18" vm="1113">
        <f ca="1"/>
        <v>46023</v>
      </c>
      <c r="BC53" s="18" vm="222">
        <f ca="1"/>
        <v>7.09</v>
      </c>
      <c r="BD53" s="7">
        <f t="shared" ca="1" si="13"/>
        <v>2.8288543140027682E-3</v>
      </c>
      <c r="BE53" s="89"/>
      <c r="BF53" s="18" vm="1113">
        <f ca="1"/>
        <v>46023</v>
      </c>
      <c r="BG53" s="18" vm="1126">
        <f ca="1"/>
        <v>0.155</v>
      </c>
      <c r="BH53" s="7">
        <f t="shared" ca="1" si="14"/>
        <v>0.54999999999999993</v>
      </c>
      <c r="BJ53" s="18" vm="1113">
        <f ca="1"/>
        <v>46023</v>
      </c>
      <c r="BK53" s="18" vm="1127">
        <f ca="1"/>
        <v>149.36000000000001</v>
      </c>
      <c r="BL53" s="7">
        <f t="shared" ca="1" si="15"/>
        <v>-6.9813788378900038E-2</v>
      </c>
      <c r="BM53" s="89"/>
      <c r="BN53" s="18" vm="1113">
        <f ca="1"/>
        <v>46023</v>
      </c>
      <c r="BO53" s="18" vm="1128">
        <f ca="1"/>
        <v>43.37</v>
      </c>
      <c r="BP53" s="7">
        <f t="shared" ca="1" si="16"/>
        <v>2.5053178917513474E-2</v>
      </c>
      <c r="BQ53" s="89"/>
      <c r="BR53" s="18" vm="1113">
        <f ca="1"/>
        <v>46023</v>
      </c>
      <c r="BS53" s="18" vm="1129">
        <f ca="1"/>
        <v>36.700000000000003</v>
      </c>
      <c r="BT53" s="7">
        <f t="shared" ca="1" si="17"/>
        <v>9.9064391854705395E-3</v>
      </c>
      <c r="BU53" s="89"/>
      <c r="BV53" s="18" vm="1113">
        <f ca="1"/>
        <v>46023</v>
      </c>
      <c r="BW53" s="18" vm="1130">
        <f ca="1"/>
        <v>38.82</v>
      </c>
      <c r="BX53" s="7">
        <f t="shared" ca="1" si="18"/>
        <v>5.6994818652849446E-3</v>
      </c>
      <c r="BY53" s="89"/>
      <c r="BZ53" s="18" vm="1113">
        <f ca="1"/>
        <v>46023</v>
      </c>
      <c r="CA53" s="18" vm="1131">
        <f ca="1"/>
        <v>212.18</v>
      </c>
      <c r="CB53" s="7">
        <f t="shared" ca="1" si="19"/>
        <v>4.4192913385826864E-2</v>
      </c>
      <c r="CD53" s="18" vm="1113">
        <f ca="1"/>
        <v>46023</v>
      </c>
      <c r="CE53" s="18" vm="384">
        <f ca="1"/>
        <v>28.84</v>
      </c>
      <c r="CF53" s="7">
        <f t="shared" ca="1" si="20"/>
        <v>-9.6774193548387094E-2</v>
      </c>
      <c r="CG53" s="89"/>
      <c r="CH53" s="18" vm="1113">
        <f ca="1"/>
        <v>46023</v>
      </c>
      <c r="CI53" s="18" vm="1132">
        <f ca="1"/>
        <v>7.01</v>
      </c>
      <c r="CJ53" s="7">
        <f t="shared" ca="1" si="21"/>
        <v>0.13614262560777957</v>
      </c>
      <c r="CL53" s="18" vm="1113">
        <f ca="1"/>
        <v>46023</v>
      </c>
      <c r="CM53" s="18" vm="816">
        <f ca="1"/>
        <v>1.23</v>
      </c>
      <c r="CN53" s="7">
        <f t="shared" ca="1" si="22"/>
        <v>4.6808510638297815E-2</v>
      </c>
      <c r="CP53" s="18" vm="1113">
        <f ca="1"/>
        <v>46023</v>
      </c>
      <c r="CQ53" s="18" vm="1133">
        <f ca="1"/>
        <v>11.8</v>
      </c>
      <c r="CR53" s="7">
        <f t="shared" ca="1" si="23"/>
        <v>2.6979982593559659E-2</v>
      </c>
      <c r="CT53" s="18" vm="1113">
        <f ca="1"/>
        <v>46023</v>
      </c>
      <c r="CU53" s="18" vm="1134">
        <f ca="1"/>
        <v>25.37</v>
      </c>
      <c r="CV53" s="7">
        <f t="shared" ca="1" si="24"/>
        <v>7.5455701568461264E-2</v>
      </c>
    </row>
    <row r="54" spans="2:100" ht="52.5" x14ac:dyDescent="0.45">
      <c r="B54" s="22" t="s">
        <v>68</v>
      </c>
      <c r="C54" s="18"/>
      <c r="D54" s="52">
        <f ca="1">AVERAGE(D6:D53)</f>
        <v>3.5821296214308275E-2</v>
      </c>
      <c r="E54" s="88"/>
      <c r="F54" s="22" t="s">
        <v>68</v>
      </c>
      <c r="G54" s="18"/>
      <c r="H54" s="52">
        <f ca="1">AVERAGE(H6:H53)</f>
        <v>-5.5729876148608538E-3</v>
      </c>
      <c r="I54" s="89"/>
      <c r="J54" s="22" t="s">
        <v>68</v>
      </c>
      <c r="K54" s="18"/>
      <c r="L54" s="52">
        <f ca="1">AVERAGE(L6:L53)</f>
        <v>6.235958579612874E-3</v>
      </c>
      <c r="M54" s="89"/>
      <c r="N54" s="22" t="s">
        <v>68</v>
      </c>
      <c r="O54" s="18"/>
      <c r="P54" s="52">
        <f ca="1">AVERAGE(P6:P53)</f>
        <v>9.7186045104325665E-3</v>
      </c>
      <c r="Q54" s="89"/>
      <c r="R54" s="22" t="s">
        <v>68</v>
      </c>
      <c r="S54" s="18"/>
      <c r="T54" s="52">
        <f ca="1">AVERAGE(T6:T53)</f>
        <v>-8.7297745663724464E-3</v>
      </c>
      <c r="V54" s="22" t="s">
        <v>68</v>
      </c>
      <c r="W54" s="18"/>
      <c r="X54" s="52">
        <f ca="1">AVERAGE(X6:X53)</f>
        <v>8.2213925119812223E-3</v>
      </c>
      <c r="Y54" s="89"/>
      <c r="Z54" s="22" t="s">
        <v>68</v>
      </c>
      <c r="AA54" s="18"/>
      <c r="AB54" s="52">
        <f ca="1">AVERAGE(AB6:AB53)</f>
        <v>9.4898354625777715E-3</v>
      </c>
      <c r="AC54" s="89"/>
      <c r="AD54" s="22" t="s">
        <v>68</v>
      </c>
      <c r="AE54" s="18"/>
      <c r="AF54" s="52">
        <f ca="1">AVERAGE(AF6:AF53)</f>
        <v>-6.6955695185099313E-3</v>
      </c>
      <c r="AG54" s="89"/>
      <c r="AH54" s="22" t="s">
        <v>68</v>
      </c>
      <c r="AI54" s="18"/>
      <c r="AJ54" s="52">
        <f ca="1">AVERAGE(AJ6:AJ53)</f>
        <v>-2.9958260846184091E-3</v>
      </c>
      <c r="AK54" s="89"/>
      <c r="AL54" s="22" t="s">
        <v>68</v>
      </c>
      <c r="AM54" s="18"/>
      <c r="AN54" s="52">
        <f ca="1">AVERAGE(AN6:AN53)</f>
        <v>1.1578997496391574E-2</v>
      </c>
      <c r="AP54" s="22" t="s">
        <v>68</v>
      </c>
      <c r="AQ54" s="18"/>
      <c r="AR54" s="52">
        <f ca="1">AVERAGE(AR6:AR53)</f>
        <v>5.0451381891111384E-3</v>
      </c>
      <c r="AS54" s="89"/>
      <c r="AT54" s="22" t="s">
        <v>68</v>
      </c>
      <c r="AU54" s="18"/>
      <c r="AV54" s="52">
        <f ca="1">AVERAGE(AV6:AV53)</f>
        <v>8.3897002949757001E-3</v>
      </c>
      <c r="AW54" s="89"/>
      <c r="AX54" s="22" t="s">
        <v>68</v>
      </c>
      <c r="AY54" s="18"/>
      <c r="AZ54" s="52">
        <f ca="1">AVERAGE(AZ6:AZ53)</f>
        <v>-3.9055573070016536E-4</v>
      </c>
      <c r="BA54" s="89"/>
      <c r="BB54" s="22" t="s">
        <v>68</v>
      </c>
      <c r="BC54" s="18"/>
      <c r="BD54" s="52">
        <f ca="1">AVERAGE(BD6:BD53)</f>
        <v>3.5495976613907992E-2</v>
      </c>
      <c r="BE54" s="89"/>
      <c r="BF54" s="22" t="s">
        <v>68</v>
      </c>
      <c r="BG54" s="18"/>
      <c r="BH54" s="52">
        <f ca="1">AVERAGE(BH6:BH53)</f>
        <v>-2.4731059602167527E-2</v>
      </c>
      <c r="BJ54" s="22" t="s">
        <v>68</v>
      </c>
      <c r="BK54" s="18"/>
      <c r="BL54" s="52">
        <f ca="1">AVERAGE(BL6:BL53)</f>
        <v>1.1701434329360971E-2</v>
      </c>
      <c r="BM54" s="89"/>
      <c r="BN54" s="22" t="s">
        <v>68</v>
      </c>
      <c r="BO54" s="18"/>
      <c r="BP54" s="52">
        <f ca="1">AVERAGE(BP6:BP53)</f>
        <v>1.1648523671459949E-2</v>
      </c>
      <c r="BQ54" s="89"/>
      <c r="BR54" s="22" t="s">
        <v>68</v>
      </c>
      <c r="BS54" s="18"/>
      <c r="BT54" s="52">
        <f ca="1">AVERAGE(BT6:BT53)</f>
        <v>8.1023217227593359E-3</v>
      </c>
      <c r="BU54" s="89"/>
      <c r="BV54" s="22" t="s">
        <v>68</v>
      </c>
      <c r="BW54" s="18"/>
      <c r="BX54" s="52">
        <f ca="1">AVERAGE(BX6:BX53)</f>
        <v>1.5315558996335582E-2</v>
      </c>
      <c r="BY54" s="89"/>
      <c r="BZ54" s="22" t="s">
        <v>68</v>
      </c>
      <c r="CA54" s="18"/>
      <c r="CB54" s="52">
        <f ca="1">AVERAGE(CB6:CB53)</f>
        <v>5.2556462425187101E-3</v>
      </c>
      <c r="CD54" s="22" t="s">
        <v>68</v>
      </c>
      <c r="CE54" s="18"/>
      <c r="CF54" s="52">
        <f ca="1">AVERAGE(CF6:CF53)</f>
        <v>1.5535188664617141E-3</v>
      </c>
      <c r="CG54" s="89"/>
      <c r="CH54" s="22" t="s">
        <v>68</v>
      </c>
      <c r="CI54" s="18"/>
      <c r="CJ54" s="52">
        <f ca="1">AVERAGE(CJ6:CJ53)</f>
        <v>1.8235752445563446E-3</v>
      </c>
      <c r="CL54" s="22" t="s">
        <v>68</v>
      </c>
      <c r="CM54" s="18"/>
      <c r="CN54" s="52">
        <f ca="1">AVERAGE(CN6:CN53)</f>
        <v>-4.6106846178219665E-4</v>
      </c>
      <c r="CP54" s="22" t="s">
        <v>68</v>
      </c>
      <c r="CQ54" s="18"/>
      <c r="CR54" s="52">
        <f ca="1">AVERAGE(CR6:CR53)</f>
        <v>1.8693543633957758E-2</v>
      </c>
      <c r="CT54" s="22" t="s">
        <v>68</v>
      </c>
      <c r="CU54" s="18"/>
      <c r="CV54" s="52">
        <f ca="1">AVERAGE(CV6:CV53)</f>
        <v>2.2960692886937408E-3</v>
      </c>
    </row>
    <row r="56" spans="2:100" s="86" customFormat="1" ht="8.75" customHeight="1" x14ac:dyDescent="0.45">
      <c r="E56" s="90"/>
    </row>
    <row r="58" spans="2:100" ht="61.5" customHeight="1" x14ac:dyDescent="0.45">
      <c r="B58" s="1" t="s">
        <v>89</v>
      </c>
      <c r="C58" s="91" t="s">
        <v>83</v>
      </c>
      <c r="D58" s="92" t="s">
        <v>84</v>
      </c>
      <c r="E58" s="229"/>
      <c r="F58" s="229"/>
    </row>
    <row r="59" spans="2:100" ht="29.65" customHeight="1" x14ac:dyDescent="0.45">
      <c r="B59" s="99" t="s">
        <v>90</v>
      </c>
      <c r="C59" s="105" t="s">
        <v>41</v>
      </c>
      <c r="D59" s="106">
        <f ca="1">D54</f>
        <v>3.5821296214308275E-2</v>
      </c>
      <c r="E59" s="229"/>
      <c r="F59" s="229"/>
    </row>
    <row r="60" spans="2:100" ht="15.75" x14ac:dyDescent="0.45">
      <c r="B60" s="99"/>
      <c r="C60" s="51" t="s">
        <v>85</v>
      </c>
      <c r="D60" s="106">
        <f ca="1">H54</f>
        <v>-5.5729876148608538E-3</v>
      </c>
      <c r="E60" s="229"/>
      <c r="F60" s="229"/>
    </row>
    <row r="61" spans="2:100" ht="15.75" x14ac:dyDescent="0.45">
      <c r="B61" s="99"/>
      <c r="C61" t="s">
        <v>86</v>
      </c>
      <c r="D61" s="93">
        <f ca="1">L54</f>
        <v>6.235958579612874E-3</v>
      </c>
      <c r="E61" s="229"/>
      <c r="F61" s="229"/>
    </row>
    <row r="62" spans="2:100" ht="15.75" x14ac:dyDescent="0.45">
      <c r="B62" s="99"/>
      <c r="C62" t="s">
        <v>87</v>
      </c>
      <c r="D62" s="93">
        <f ca="1">P54</f>
        <v>9.7186045104325665E-3</v>
      </c>
      <c r="E62" s="229"/>
      <c r="F62" s="229"/>
    </row>
    <row r="63" spans="2:100" ht="15.75" x14ac:dyDescent="0.45">
      <c r="B63" s="100"/>
      <c r="C63" s="94" t="s">
        <v>88</v>
      </c>
      <c r="D63" s="95">
        <f ca="1">T54</f>
        <v>-8.7297745663724464E-3</v>
      </c>
      <c r="E63" s="229"/>
      <c r="F63" s="229"/>
    </row>
    <row r="64" spans="2:100" ht="15.75" x14ac:dyDescent="0.45">
      <c r="B64" s="101" t="s">
        <v>51</v>
      </c>
      <c r="C64" s="107" t="s">
        <v>91</v>
      </c>
      <c r="D64" s="108">
        <f ca="1">X54</f>
        <v>8.2213925119812223E-3</v>
      </c>
    </row>
    <row r="65" spans="2:4" ht="15.75" x14ac:dyDescent="0.45">
      <c r="B65" s="99"/>
      <c r="C65" s="51" t="s">
        <v>92</v>
      </c>
      <c r="D65" s="106">
        <f ca="1">AB54</f>
        <v>9.4898354625777715E-3</v>
      </c>
    </row>
    <row r="66" spans="2:4" ht="15.75" x14ac:dyDescent="0.45">
      <c r="B66" s="99"/>
      <c r="C66" t="s">
        <v>93</v>
      </c>
      <c r="D66" s="93">
        <f ca="1">AF54</f>
        <v>-6.6955695185099313E-3</v>
      </c>
    </row>
    <row r="67" spans="2:4" ht="15.75" x14ac:dyDescent="0.45">
      <c r="B67" s="99"/>
      <c r="C67" t="s">
        <v>94</v>
      </c>
      <c r="D67" s="93">
        <f ca="1">AJ54</f>
        <v>-2.9958260846184091E-3</v>
      </c>
    </row>
    <row r="68" spans="2:4" ht="15.75" x14ac:dyDescent="0.45">
      <c r="B68" s="100"/>
      <c r="C68" s="97" t="s">
        <v>95</v>
      </c>
      <c r="D68" s="95">
        <f ca="1">AN54</f>
        <v>1.1578997496391574E-2</v>
      </c>
    </row>
    <row r="69" spans="2:4" x14ac:dyDescent="0.45">
      <c r="B69" s="102" t="s">
        <v>101</v>
      </c>
      <c r="C69" s="107" t="s">
        <v>96</v>
      </c>
      <c r="D69" s="108">
        <f ca="1">AR54</f>
        <v>5.0451381891111384E-3</v>
      </c>
    </row>
    <row r="70" spans="2:4" x14ac:dyDescent="0.45">
      <c r="B70" s="103"/>
      <c r="C70" t="s">
        <v>97</v>
      </c>
      <c r="D70" s="93">
        <f ca="1">AV54</f>
        <v>8.3897002949757001E-3</v>
      </c>
    </row>
    <row r="71" spans="2:4" x14ac:dyDescent="0.45">
      <c r="B71" s="103"/>
      <c r="C71" t="s">
        <v>100</v>
      </c>
      <c r="D71" s="93">
        <f ca="1">AZ54</f>
        <v>-3.9055573070016536E-4</v>
      </c>
    </row>
    <row r="72" spans="2:4" x14ac:dyDescent="0.45">
      <c r="B72" s="103"/>
      <c r="C72" s="51" t="s">
        <v>98</v>
      </c>
      <c r="D72" s="106">
        <f ca="1">BD54</f>
        <v>3.5495976613907992E-2</v>
      </c>
    </row>
    <row r="73" spans="2:4" x14ac:dyDescent="0.45">
      <c r="B73" s="104"/>
      <c r="C73" s="97" t="s">
        <v>99</v>
      </c>
      <c r="D73" s="95">
        <f ca="1">BH54</f>
        <v>-2.4731059602167527E-2</v>
      </c>
    </row>
    <row r="74" spans="2:4" ht="15.75" x14ac:dyDescent="0.45">
      <c r="B74" s="101" t="s">
        <v>112</v>
      </c>
      <c r="C74" s="107" t="s">
        <v>102</v>
      </c>
      <c r="D74" s="108">
        <f ca="1">BL54</f>
        <v>1.1701434329360971E-2</v>
      </c>
    </row>
    <row r="75" spans="2:4" ht="15.75" x14ac:dyDescent="0.45">
      <c r="B75" s="99"/>
      <c r="C75" t="s">
        <v>103</v>
      </c>
      <c r="D75" s="93">
        <f ca="1">BP54</f>
        <v>1.1648523671459949E-2</v>
      </c>
    </row>
    <row r="76" spans="2:4" ht="15.75" x14ac:dyDescent="0.45">
      <c r="B76" s="99"/>
      <c r="C76" s="51" t="s">
        <v>104</v>
      </c>
      <c r="D76" s="106">
        <f ca="1">BT54</f>
        <v>8.1023217227593359E-3</v>
      </c>
    </row>
    <row r="77" spans="2:4" ht="15.75" x14ac:dyDescent="0.45">
      <c r="B77" s="99"/>
      <c r="C77" t="s">
        <v>105</v>
      </c>
      <c r="D77" s="93">
        <f ca="1">BX54</f>
        <v>1.5315558996335582E-2</v>
      </c>
    </row>
    <row r="78" spans="2:4" ht="15.75" x14ac:dyDescent="0.45">
      <c r="B78" s="100"/>
      <c r="C78" s="97" t="s">
        <v>106</v>
      </c>
      <c r="D78" s="95">
        <f ca="1">CB54</f>
        <v>5.2556462425187101E-3</v>
      </c>
    </row>
    <row r="79" spans="2:4" ht="15.75" x14ac:dyDescent="0.45">
      <c r="B79" s="101" t="s">
        <v>113</v>
      </c>
      <c r="C79" s="98" t="s">
        <v>107</v>
      </c>
      <c r="D79" s="96">
        <f ca="1">CF54</f>
        <v>1.5535188664617141E-3</v>
      </c>
    </row>
    <row r="80" spans="2:4" ht="15.75" x14ac:dyDescent="0.45">
      <c r="B80" s="99"/>
      <c r="C80" t="s">
        <v>108</v>
      </c>
      <c r="D80" s="93">
        <f ca="1">CJ54</f>
        <v>1.8235752445563446E-3</v>
      </c>
    </row>
    <row r="81" spans="2:4" ht="15.75" x14ac:dyDescent="0.45">
      <c r="B81" s="99"/>
      <c r="C81" t="s">
        <v>109</v>
      </c>
      <c r="D81" s="93">
        <f ca="1">CN54</f>
        <v>-4.6106846178219665E-4</v>
      </c>
    </row>
    <row r="82" spans="2:4" ht="15.75" x14ac:dyDescent="0.45">
      <c r="B82" s="99"/>
      <c r="C82" s="51" t="s">
        <v>110</v>
      </c>
      <c r="D82" s="106">
        <f ca="1">CR54</f>
        <v>1.8693543633957758E-2</v>
      </c>
    </row>
    <row r="83" spans="2:4" ht="15.75" x14ac:dyDescent="0.45">
      <c r="B83" s="99"/>
      <c r="C83" s="51" t="s">
        <v>111</v>
      </c>
      <c r="D83" s="106">
        <f ca="1">CV54</f>
        <v>2.2960692886937408E-3</v>
      </c>
    </row>
  </sheetData>
  <mergeCells count="36">
    <mergeCell ref="B1:T2"/>
    <mergeCell ref="B3:D3"/>
    <mergeCell ref="F3:H3"/>
    <mergeCell ref="J3:L3"/>
    <mergeCell ref="N3:P3"/>
    <mergeCell ref="R3:T3"/>
    <mergeCell ref="AP1:BH2"/>
    <mergeCell ref="V3:X3"/>
    <mergeCell ref="Z3:AB3"/>
    <mergeCell ref="AD3:AF3"/>
    <mergeCell ref="AH3:AJ3"/>
    <mergeCell ref="AL3:AN3"/>
    <mergeCell ref="V1:AN2"/>
    <mergeCell ref="CT3:CV3"/>
    <mergeCell ref="CD1:CV2"/>
    <mergeCell ref="BJ3:BL3"/>
    <mergeCell ref="BN3:BP3"/>
    <mergeCell ref="BR3:BT3"/>
    <mergeCell ref="BV3:BX3"/>
    <mergeCell ref="BZ3:CB3"/>
    <mergeCell ref="BJ1:CB2"/>
    <mergeCell ref="E63:F63"/>
    <mergeCell ref="CD3:CF3"/>
    <mergeCell ref="CH3:CJ3"/>
    <mergeCell ref="CL3:CN3"/>
    <mergeCell ref="CP3:CR3"/>
    <mergeCell ref="AP3:AR3"/>
    <mergeCell ref="AT3:AV3"/>
    <mergeCell ref="AX3:AZ3"/>
    <mergeCell ref="BB3:BD3"/>
    <mergeCell ref="BF3:BH3"/>
    <mergeCell ref="E58:F58"/>
    <mergeCell ref="E59:F59"/>
    <mergeCell ref="E60:F60"/>
    <mergeCell ref="E61:F61"/>
    <mergeCell ref="E62:F62"/>
  </mergeCell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189CE-5790-4F42-991A-178A2091CDD5}">
  <sheetPr>
    <tabColor rgb="FF00B0F0"/>
  </sheetPr>
  <dimension ref="A1:AU58"/>
  <sheetViews>
    <sheetView zoomScale="85" zoomScaleNormal="85" workbookViewId="0">
      <selection activeCell="AM8" sqref="AM8"/>
    </sheetView>
  </sheetViews>
  <sheetFormatPr defaultRowHeight="14.25" x14ac:dyDescent="0.45"/>
  <cols>
    <col min="2" max="2" width="17" customWidth="1"/>
    <col min="3" max="3" width="12.19921875" customWidth="1"/>
    <col min="4" max="4" width="13.19921875" style="5" customWidth="1"/>
    <col min="5" max="5" width="2.265625" style="12" customWidth="1"/>
    <col min="6" max="6" width="16" style="12" customWidth="1"/>
    <col min="7" max="7" width="9.265625" style="12" customWidth="1"/>
    <col min="8" max="8" width="15.73046875" style="12" customWidth="1"/>
    <col min="9" max="9" width="1.796875" style="12" customWidth="1"/>
    <col min="10" max="10" width="12.46484375" style="12" customWidth="1"/>
    <col min="11" max="11" width="8.73046875" style="12" customWidth="1"/>
    <col min="12" max="12" width="10.73046875" style="12" customWidth="1"/>
    <col min="13" max="13" width="2.19921875" style="12" customWidth="1"/>
    <col min="14" max="14" width="11.46484375" style="12" customWidth="1"/>
    <col min="17" max="17" width="2.19921875" style="12" customWidth="1"/>
    <col min="18" max="18" width="11.59765625" style="12" bestFit="1" customWidth="1"/>
    <col min="19" max="19" width="7.53125" style="12" customWidth="1"/>
    <col min="20" max="20" width="8.59765625" style="12" customWidth="1"/>
    <col min="21" max="21" width="2.19921875" style="12" customWidth="1"/>
    <col min="22" max="22" width="11.46484375" style="12" customWidth="1"/>
    <col min="24" max="24" width="9.3984375" customWidth="1"/>
    <col min="25" max="25" width="2.46484375" customWidth="1"/>
    <col min="26" max="26" width="10.3984375" style="70" bestFit="1" customWidth="1"/>
    <col min="27" max="27" width="8.6640625" style="70" bestFit="1" customWidth="1"/>
    <col min="28" max="28" width="12.3984375" style="70" customWidth="1"/>
    <col min="29" max="29" width="2.46484375" customWidth="1"/>
    <col min="30" max="30" width="9.86328125" style="70" customWidth="1"/>
    <col min="31" max="31" width="9.19921875" style="70" bestFit="1" customWidth="1"/>
    <col min="33" max="33" width="2.46484375" customWidth="1"/>
    <col min="34" max="34" width="10.3984375" bestFit="1" customWidth="1"/>
    <col min="35" max="35" width="7.6640625" bestFit="1" customWidth="1"/>
    <col min="37" max="37" width="2.46484375" customWidth="1"/>
    <col min="38" max="38" width="10.3984375" bestFit="1" customWidth="1"/>
    <col min="39" max="39" width="7.6640625" bestFit="1" customWidth="1"/>
    <col min="40" max="40" width="12.86328125" customWidth="1"/>
    <col min="41" max="41" width="2.46484375" customWidth="1"/>
    <col min="42" max="42" width="9.06640625" style="70"/>
    <col min="43" max="43" width="28.265625" customWidth="1"/>
    <col min="44" max="44" width="40.796875" bestFit="1" customWidth="1"/>
    <col min="45" max="45" width="23.53125" customWidth="1"/>
    <col min="46" max="46" width="12.265625" customWidth="1"/>
    <col min="47" max="47" width="21.796875" customWidth="1"/>
  </cols>
  <sheetData>
    <row r="1" spans="1:47" x14ac:dyDescent="0.45">
      <c r="B1" t="s">
        <v>47</v>
      </c>
    </row>
    <row r="2" spans="1:47" ht="18" x14ac:dyDescent="0.45">
      <c r="B2" t="s">
        <v>34</v>
      </c>
      <c r="D2" s="34" t="s">
        <v>35</v>
      </c>
    </row>
    <row r="3" spans="1:47" ht="18" x14ac:dyDescent="0.45">
      <c r="D3" s="34"/>
    </row>
    <row r="4" spans="1:47" ht="18" customHeight="1" x14ac:dyDescent="0.45">
      <c r="B4" s="242" t="s">
        <v>79</v>
      </c>
      <c r="C4" s="242"/>
      <c r="D4" s="242"/>
      <c r="E4" s="242"/>
      <c r="F4" s="242"/>
      <c r="G4" s="242"/>
      <c r="H4" s="242"/>
      <c r="J4" s="243" t="s">
        <v>80</v>
      </c>
      <c r="K4" s="243"/>
      <c r="L4" s="243"/>
      <c r="M4" s="243"/>
      <c r="N4" s="243"/>
      <c r="O4" s="243"/>
      <c r="P4" s="243"/>
      <c r="R4" s="244" t="s">
        <v>81</v>
      </c>
      <c r="S4" s="244"/>
      <c r="T4" s="244"/>
      <c r="U4" s="244"/>
      <c r="V4" s="244"/>
      <c r="W4" s="244"/>
      <c r="X4" s="244"/>
      <c r="Z4" s="245" t="s">
        <v>82</v>
      </c>
      <c r="AA4" s="246"/>
      <c r="AB4" s="246"/>
      <c r="AC4" s="246"/>
      <c r="AD4" s="246"/>
      <c r="AE4" s="246"/>
      <c r="AF4" s="246"/>
      <c r="AH4" s="241" t="s">
        <v>292</v>
      </c>
      <c r="AI4" s="241"/>
      <c r="AJ4" s="241"/>
      <c r="AK4" s="241"/>
      <c r="AL4" s="241"/>
      <c r="AM4" s="241"/>
      <c r="AN4" s="241"/>
    </row>
    <row r="5" spans="1:47" ht="18" customHeight="1" x14ac:dyDescent="0.45">
      <c r="B5" s="242"/>
      <c r="C5" s="242"/>
      <c r="D5" s="242"/>
      <c r="E5" s="242"/>
      <c r="F5" s="242"/>
      <c r="G5" s="242"/>
      <c r="H5" s="242"/>
      <c r="J5" s="243"/>
      <c r="K5" s="243"/>
      <c r="L5" s="243"/>
      <c r="M5" s="243"/>
      <c r="N5" s="243"/>
      <c r="O5" s="243"/>
      <c r="P5" s="243"/>
      <c r="R5" s="244"/>
      <c r="S5" s="244"/>
      <c r="T5" s="244"/>
      <c r="U5" s="244"/>
      <c r="V5" s="244"/>
      <c r="W5" s="244"/>
      <c r="X5" s="244"/>
      <c r="Z5" s="246"/>
      <c r="AA5" s="246"/>
      <c r="AB5" s="246"/>
      <c r="AC5" s="246"/>
      <c r="AD5" s="246"/>
      <c r="AE5" s="246"/>
      <c r="AF5" s="246"/>
      <c r="AH5" s="241"/>
      <c r="AI5" s="241"/>
      <c r="AJ5" s="241"/>
      <c r="AK5" s="241"/>
      <c r="AL5" s="241"/>
      <c r="AM5" s="241"/>
      <c r="AN5" s="241"/>
    </row>
    <row r="6" spans="1:47" ht="27.7" customHeight="1" x14ac:dyDescent="0.45">
      <c r="B6" s="230" t="s">
        <v>60</v>
      </c>
      <c r="C6" s="230"/>
      <c r="D6" s="230"/>
      <c r="E6" s="15"/>
      <c r="F6" s="238" t="s">
        <v>161</v>
      </c>
      <c r="G6" s="238"/>
      <c r="H6" s="238"/>
      <c r="I6" s="19"/>
      <c r="J6" s="238" t="s">
        <v>61</v>
      </c>
      <c r="K6" s="238"/>
      <c r="L6" s="238"/>
      <c r="M6" s="15"/>
      <c r="N6" s="238" t="s">
        <v>114</v>
      </c>
      <c r="O6" s="238"/>
      <c r="P6" s="238"/>
      <c r="Q6" s="15"/>
      <c r="R6" s="238" t="s">
        <v>115</v>
      </c>
      <c r="S6" s="238"/>
      <c r="T6" s="238"/>
      <c r="U6" s="15"/>
      <c r="V6" s="238" t="s">
        <v>162</v>
      </c>
      <c r="W6" s="238"/>
      <c r="X6" s="238"/>
      <c r="Y6" s="15"/>
      <c r="Z6" s="238" t="s">
        <v>117</v>
      </c>
      <c r="AA6" s="238"/>
      <c r="AB6" s="238"/>
      <c r="AC6" s="15"/>
      <c r="AD6" s="230" t="s">
        <v>118</v>
      </c>
      <c r="AE6" s="230"/>
      <c r="AF6" s="230"/>
      <c r="AG6" s="15"/>
      <c r="AH6" s="230" t="s">
        <v>119</v>
      </c>
      <c r="AI6" s="230"/>
      <c r="AJ6" s="230"/>
      <c r="AK6" s="15"/>
      <c r="AL6" s="230" t="s">
        <v>120</v>
      </c>
      <c r="AM6" s="230"/>
      <c r="AN6" s="230"/>
      <c r="AO6" s="15"/>
      <c r="AP6" s="109"/>
    </row>
    <row r="7" spans="1:47" ht="31.5" x14ac:dyDescent="0.5">
      <c r="B7" s="49" t="str" cm="1">
        <f t="array" aca="1" ref="B7:C56" ca="1">_xlfn.STOCKHISTORY("XASX:PME","01-01-2022","01-01-2026",2,1,0,1)</f>
        <v>Date</v>
      </c>
      <c r="C7" s="50" t="str">
        <f ca="1"/>
        <v>Close</v>
      </c>
      <c r="D7" s="48" t="s">
        <v>11</v>
      </c>
      <c r="E7" s="16"/>
      <c r="F7" s="6" t="str" cm="1">
        <f t="array" aca="1" ref="F7:G56" ca="1">_xlfn.STOCKHISTORY("XASX:COH","01-01-2022","01-01-2026",2,1,0,1)</f>
        <v>Date</v>
      </c>
      <c r="G7" t="str">
        <f ca="1"/>
        <v>Close</v>
      </c>
      <c r="H7" s="48" t="s">
        <v>11</v>
      </c>
      <c r="I7" s="16"/>
      <c r="J7" s="6" t="str" cm="1">
        <f t="array" aca="1" ref="J7:K56" ca="1">_xlfn.STOCKHISTORY("XASX:SGP","01-01-2022","01-01-2026",2,1,0,1)</f>
        <v>Date</v>
      </c>
      <c r="K7" t="str">
        <f ca="1"/>
        <v>Close</v>
      </c>
      <c r="L7" s="10"/>
      <c r="M7" s="16"/>
      <c r="N7" s="6" t="str" cm="1">
        <f t="array" aca="1" ref="N7:O56" ca="1">_xlfn.STOCKHISTORY("XASX:GMG","01-01-2022","01-01-2026",2,1,0,1)</f>
        <v>Date</v>
      </c>
      <c r="O7" t="str">
        <f ca="1"/>
        <v>Close</v>
      </c>
      <c r="P7" s="10"/>
      <c r="Q7" s="16"/>
      <c r="R7" s="6" t="str" cm="1">
        <f t="array" aca="1" ref="R7:S56" ca="1">_xlfn.STOCKHISTORY("XASX:TLS","01-01-2022","01-01-2026",2,1,0,1)</f>
        <v>Date</v>
      </c>
      <c r="S7" t="str">
        <f ca="1"/>
        <v>Close</v>
      </c>
      <c r="T7" s="10"/>
      <c r="U7" s="16"/>
      <c r="V7" s="6" t="str" cm="1">
        <f t="array" aca="1" ref="V7:W56" ca="1">_xlfn.STOCKHISTORY("XASX:CAR","01-01-2022","01-01-2026",2,1,0,1)</f>
        <v>Date</v>
      </c>
      <c r="W7" t="str">
        <f ca="1"/>
        <v>Close</v>
      </c>
      <c r="X7" s="10"/>
      <c r="Y7" s="16"/>
      <c r="Z7" s="6" t="str" cm="1">
        <f t="array" aca="1" ref="Z7:AA56" ca="1">_xlfn.STOCKHISTORY("XASX:CBA","01-01-2022","01-01-2026",2,1,0,1)</f>
        <v>Date</v>
      </c>
      <c r="AA7" t="str">
        <f ca="1"/>
        <v>Close</v>
      </c>
      <c r="AB7" s="10"/>
      <c r="AC7" s="16"/>
      <c r="AD7" s="6" t="str" cm="1">
        <f t="array" aca="1" ref="AD7:AE56" ca="1">_xlfn.STOCKHISTORY("XASX:ANZ","01-01-2022","01-01-2026",2,1,0,1)</f>
        <v>Date</v>
      </c>
      <c r="AE7" t="str">
        <f ca="1"/>
        <v>Close</v>
      </c>
      <c r="AF7" s="10"/>
      <c r="AG7" s="16"/>
      <c r="AH7" s="6" t="str" cm="1">
        <f t="array" aca="1" ref="AH7:AI56" ca="1">_xlfn.STOCKHISTORY("XASX:ORG","01-01-2022","01-01-2026",2,1,0,1)</f>
        <v>Date</v>
      </c>
      <c r="AI7" t="str">
        <f ca="1"/>
        <v>Close</v>
      </c>
      <c r="AJ7" s="10"/>
      <c r="AK7" s="16"/>
      <c r="AL7" s="6" t="str" cm="1">
        <f t="array" aca="1" ref="AL7:AM56" ca="1">_xlfn.STOCKHISTORY("XASX:WDS","01-01-2022","01-01-2026",2,1,0,1)</f>
        <v>Date</v>
      </c>
      <c r="AM7" t="str">
        <f ca="1"/>
        <v>Close</v>
      </c>
      <c r="AN7" s="10"/>
      <c r="AO7" s="16"/>
      <c r="AP7" s="115"/>
      <c r="AQ7" s="111" t="s">
        <v>1</v>
      </c>
      <c r="AR7" s="9" t="s">
        <v>2</v>
      </c>
      <c r="AS7" s="13" t="s">
        <v>29</v>
      </c>
      <c r="AT7" s="14" t="s">
        <v>71</v>
      </c>
      <c r="AU7" s="17" t="s">
        <v>72</v>
      </c>
    </row>
    <row r="8" spans="1:47" ht="15.75" x14ac:dyDescent="0.5">
      <c r="A8">
        <v>0</v>
      </c>
      <c r="B8" s="18" vm="1">
        <f ca="1"/>
        <v>44562</v>
      </c>
      <c r="C8" s="18" vm="2">
        <f ca="1"/>
        <v>45.1</v>
      </c>
      <c r="D8" s="7"/>
      <c r="E8" s="15"/>
      <c r="F8" s="18" vm="1">
        <f ca="1"/>
        <v>44562</v>
      </c>
      <c r="G8" s="18" vm="5">
        <f ca="1"/>
        <v>192.55</v>
      </c>
      <c r="H8" s="7"/>
      <c r="I8" s="15"/>
      <c r="J8" s="18" vm="1">
        <f ca="1"/>
        <v>44562</v>
      </c>
      <c r="K8" s="18" vm="7">
        <f ca="1"/>
        <v>4.04</v>
      </c>
      <c r="L8" s="7"/>
      <c r="M8" s="15"/>
      <c r="N8" s="18" vm="1">
        <f ca="1"/>
        <v>44562</v>
      </c>
      <c r="O8" s="18" vm="8">
        <f ca="1"/>
        <v>23.19</v>
      </c>
      <c r="P8" s="7"/>
      <c r="Q8" s="15"/>
      <c r="R8" s="18" vm="1">
        <f ca="1"/>
        <v>44562</v>
      </c>
      <c r="S8" s="18" vm="12">
        <f ca="1"/>
        <v>3.92</v>
      </c>
      <c r="T8" s="7"/>
      <c r="U8" s="15"/>
      <c r="V8" s="18" vm="1">
        <f ca="1"/>
        <v>44562</v>
      </c>
      <c r="W8" s="18" vm="1135">
        <f ca="1"/>
        <v>22.04</v>
      </c>
      <c r="X8" s="7"/>
      <c r="Y8" s="15"/>
      <c r="Z8" s="18" vm="1">
        <f ca="1"/>
        <v>44562</v>
      </c>
      <c r="AA8" s="18" vm="17">
        <f ca="1"/>
        <v>93.74</v>
      </c>
      <c r="AB8" s="7"/>
      <c r="AC8" s="15"/>
      <c r="AD8" s="18" vm="1">
        <f ca="1"/>
        <v>44562</v>
      </c>
      <c r="AE8" s="18" vm="19">
        <f ca="1"/>
        <v>26.53</v>
      </c>
      <c r="AF8" s="7"/>
      <c r="AG8" s="15"/>
      <c r="AH8" s="18" vm="1">
        <f ca="1"/>
        <v>44562</v>
      </c>
      <c r="AI8" s="18" vm="25">
        <f ca="1"/>
        <v>5.62</v>
      </c>
      <c r="AJ8" s="7"/>
      <c r="AK8" s="15"/>
      <c r="AL8" s="18" vm="1">
        <f ca="1"/>
        <v>44562</v>
      </c>
      <c r="AM8" s="18" vm="26">
        <f ca="1"/>
        <v>25.07</v>
      </c>
      <c r="AN8" s="7"/>
      <c r="AO8" s="15"/>
      <c r="AP8" s="71"/>
      <c r="AQ8" s="112" t="s">
        <v>40</v>
      </c>
      <c r="AR8" s="8" t="s">
        <v>41</v>
      </c>
      <c r="AS8" s="223" t="s">
        <v>3</v>
      </c>
      <c r="AT8" s="224" t="s">
        <v>23</v>
      </c>
      <c r="AU8" s="36" t="s">
        <v>15</v>
      </c>
    </row>
    <row r="9" spans="1:47" ht="15.75" x14ac:dyDescent="0.5">
      <c r="A9">
        <v>1</v>
      </c>
      <c r="B9" s="18" vm="27">
        <f ca="1"/>
        <v>44593</v>
      </c>
      <c r="C9" s="18" vm="28">
        <f ca="1"/>
        <v>46.73</v>
      </c>
      <c r="D9" s="7">
        <f ca="1">(C9-C8)/C8</f>
        <v>3.6141906873614085E-2</v>
      </c>
      <c r="E9" s="15"/>
      <c r="F9" s="18" vm="27">
        <f ca="1"/>
        <v>44593</v>
      </c>
      <c r="G9" s="18" vm="31">
        <f ca="1"/>
        <v>222.9</v>
      </c>
      <c r="H9" s="7">
        <f ca="1">(G9-G8)/G8</f>
        <v>0.15762139703972991</v>
      </c>
      <c r="I9" s="15"/>
      <c r="J9" s="18" vm="27">
        <f ca="1"/>
        <v>44593</v>
      </c>
      <c r="K9" s="18" vm="33">
        <f ca="1"/>
        <v>4.16</v>
      </c>
      <c r="L9" s="7">
        <f ca="1">(K9-K8)/K8</f>
        <v>2.9702970297029729E-2</v>
      </c>
      <c r="M9" s="15"/>
      <c r="N9" s="18" vm="27">
        <f ca="1"/>
        <v>44593</v>
      </c>
      <c r="O9" s="18" vm="34">
        <f ca="1"/>
        <v>22.23</v>
      </c>
      <c r="P9" s="7">
        <f ca="1">(O9-O8)/O8</f>
        <v>-4.1397153945666267E-2</v>
      </c>
      <c r="Q9" s="15"/>
      <c r="R9" s="18" vm="27">
        <f ca="1"/>
        <v>44593</v>
      </c>
      <c r="S9" s="18" vm="38">
        <f ca="1"/>
        <v>3.96</v>
      </c>
      <c r="T9" s="7">
        <f ca="1">(S9-S8)/S8</f>
        <v>1.0204081632653071E-2</v>
      </c>
      <c r="U9" s="15"/>
      <c r="V9" s="18" vm="27">
        <f ca="1"/>
        <v>44593</v>
      </c>
      <c r="W9" s="18" vm="1136">
        <f ca="1"/>
        <v>20.5</v>
      </c>
      <c r="X9" s="7">
        <f ca="1">(W9-W8)/W8</f>
        <v>-6.9872958257713211E-2</v>
      </c>
      <c r="Y9" s="15"/>
      <c r="Z9" s="18" vm="27">
        <f ca="1"/>
        <v>44593</v>
      </c>
      <c r="AA9" s="18" vm="43">
        <f ca="1"/>
        <v>93.46</v>
      </c>
      <c r="AB9" s="7">
        <f ca="1">(AA9-AA8)/AA8</f>
        <v>-2.9869852784297113E-3</v>
      </c>
      <c r="AC9" s="15"/>
      <c r="AD9" s="18" vm="27">
        <f ca="1"/>
        <v>44593</v>
      </c>
      <c r="AE9" s="18" vm="45">
        <f ca="1"/>
        <v>26.01</v>
      </c>
      <c r="AF9" s="7">
        <f ca="1">(AE9-AE8)/AE8</f>
        <v>-1.9600452318130401E-2</v>
      </c>
      <c r="AG9" s="15"/>
      <c r="AH9" s="18" vm="27">
        <f ca="1"/>
        <v>44593</v>
      </c>
      <c r="AI9" s="18" vm="51">
        <f ca="1"/>
        <v>5.7</v>
      </c>
      <c r="AJ9" s="7">
        <f ca="1">(AI9-AI8)/AI8</f>
        <v>1.4234875444839871E-2</v>
      </c>
      <c r="AK9" s="15"/>
      <c r="AL9" s="18" vm="27">
        <f ca="1"/>
        <v>44593</v>
      </c>
      <c r="AM9" s="18" vm="52">
        <f ca="1"/>
        <v>28.54</v>
      </c>
      <c r="AN9" s="7">
        <f ca="1">(AM9-AM8)/AM8</f>
        <v>0.13841244515356996</v>
      </c>
      <c r="AO9" s="15"/>
      <c r="AP9" s="71"/>
      <c r="AQ9" s="112" t="s">
        <v>166</v>
      </c>
      <c r="AR9" s="116" t="s">
        <v>163</v>
      </c>
      <c r="AS9" s="223"/>
      <c r="AT9" s="224"/>
      <c r="AU9" s="36" t="s">
        <v>16</v>
      </c>
    </row>
    <row r="10" spans="1:47" ht="15.75" x14ac:dyDescent="0.5">
      <c r="A10">
        <v>2</v>
      </c>
      <c r="B10" s="18" vm="53">
        <f ca="1"/>
        <v>44621</v>
      </c>
      <c r="C10" s="18" vm="54">
        <f ca="1"/>
        <v>48.99</v>
      </c>
      <c r="D10" s="7">
        <f t="shared" ref="D10:D56" ca="1" si="0">(C10-C9)/C9</f>
        <v>4.8362936015407774E-2</v>
      </c>
      <c r="E10" s="15"/>
      <c r="F10" s="18" vm="53">
        <f ca="1"/>
        <v>44621</v>
      </c>
      <c r="G10" s="18" vm="57">
        <f ca="1"/>
        <v>225.33</v>
      </c>
      <c r="H10" s="7">
        <f t="shared" ref="H10:H56" ca="1" si="1">(G10-G9)/G9</f>
        <v>1.0901749663526276E-2</v>
      </c>
      <c r="I10" s="15"/>
      <c r="J10" s="18" vm="53">
        <f ca="1"/>
        <v>44621</v>
      </c>
      <c r="K10" s="18" vm="59">
        <f ca="1"/>
        <v>4.2699999999999996</v>
      </c>
      <c r="L10" s="7">
        <f t="shared" ref="L10:L56" ca="1" si="2">(K10-K9)/K9</f>
        <v>2.6442307692307553E-2</v>
      </c>
      <c r="M10" s="15"/>
      <c r="N10" s="18" vm="53">
        <f ca="1"/>
        <v>44621</v>
      </c>
      <c r="O10" s="18" vm="60">
        <f ca="1"/>
        <v>22.89</v>
      </c>
      <c r="P10" s="7">
        <f t="shared" ref="P10:P56" ca="1" si="3">(O10-O9)/O9</f>
        <v>2.9689608636977064E-2</v>
      </c>
      <c r="Q10" s="15"/>
      <c r="R10" s="18" vm="53">
        <f ca="1"/>
        <v>44621</v>
      </c>
      <c r="S10" s="18" vm="38">
        <f ca="1"/>
        <v>3.96</v>
      </c>
      <c r="T10" s="7">
        <f t="shared" ref="T10:T56" ca="1" si="4">(S10-S9)/S9</f>
        <v>0</v>
      </c>
      <c r="U10" s="15"/>
      <c r="V10" s="18" vm="53">
        <f ca="1"/>
        <v>44621</v>
      </c>
      <c r="W10" s="18" vm="1137">
        <f ca="1"/>
        <v>20.92</v>
      </c>
      <c r="X10" s="7">
        <f t="shared" ref="X10:X56" ca="1" si="5">(W10-W9)/W9</f>
        <v>2.0487804878048865E-2</v>
      </c>
      <c r="Y10" s="15"/>
      <c r="Z10" s="18" vm="53">
        <f ca="1"/>
        <v>44621</v>
      </c>
      <c r="AA10" s="18" vm="67">
        <f ca="1"/>
        <v>105.77</v>
      </c>
      <c r="AB10" s="7">
        <f t="shared" ref="AB10:AB56" ca="1" si="6">(AA10-AA9)/AA9</f>
        <v>0.13171410228974967</v>
      </c>
      <c r="AC10" s="15"/>
      <c r="AD10" s="18" vm="53">
        <f ca="1"/>
        <v>44621</v>
      </c>
      <c r="AE10" s="18" vm="69">
        <f ca="1"/>
        <v>27.6</v>
      </c>
      <c r="AF10" s="7">
        <f t="shared" ref="AF10:AF56" ca="1" si="7">(AE10-AE9)/AE9</f>
        <v>6.1130334486735861E-2</v>
      </c>
      <c r="AG10" s="15"/>
      <c r="AH10" s="18" vm="53">
        <f ca="1"/>
        <v>44621</v>
      </c>
      <c r="AI10" s="18" vm="75">
        <f ca="1"/>
        <v>6.23</v>
      </c>
      <c r="AJ10" s="7">
        <f t="shared" ref="AJ10:AJ56" ca="1" si="8">(AI10-AI9)/AI9</f>
        <v>9.2982456140350916E-2</v>
      </c>
      <c r="AK10" s="15"/>
      <c r="AL10" s="18" vm="53">
        <f ca="1"/>
        <v>44621</v>
      </c>
      <c r="AM10" s="18" vm="76">
        <f ca="1"/>
        <v>32.1</v>
      </c>
      <c r="AN10" s="7">
        <f t="shared" ref="AN10:AN56" ca="1" si="9">(AM10-AM9)/AM9</f>
        <v>0.12473721093202531</v>
      </c>
      <c r="AO10" s="15"/>
      <c r="AP10" s="71"/>
      <c r="AQ10" s="113" t="s">
        <v>50</v>
      </c>
      <c r="AR10" s="83" t="s">
        <v>53</v>
      </c>
      <c r="AS10" s="239" t="s">
        <v>51</v>
      </c>
      <c r="AT10" s="240" t="s">
        <v>24</v>
      </c>
      <c r="AU10" s="84" t="s">
        <v>17</v>
      </c>
    </row>
    <row r="11" spans="1:47" ht="15.75" x14ac:dyDescent="0.5">
      <c r="A11">
        <v>3</v>
      </c>
      <c r="B11" s="18" vm="77">
        <f ca="1"/>
        <v>44652</v>
      </c>
      <c r="C11" s="18" vm="78">
        <f ca="1"/>
        <v>47.48</v>
      </c>
      <c r="D11" s="7">
        <f t="shared" ca="1" si="0"/>
        <v>-3.0822616860583896E-2</v>
      </c>
      <c r="E11" s="15"/>
      <c r="F11" s="18" vm="77">
        <f ca="1"/>
        <v>44652</v>
      </c>
      <c r="G11" s="18" vm="81">
        <f ca="1"/>
        <v>231.74</v>
      </c>
      <c r="H11" s="7">
        <f t="shared" ca="1" si="1"/>
        <v>2.8447166378200845E-2</v>
      </c>
      <c r="I11" s="15"/>
      <c r="J11" s="18" vm="77">
        <f ca="1"/>
        <v>44652</v>
      </c>
      <c r="K11" s="18" vm="33">
        <f ca="1"/>
        <v>4.16</v>
      </c>
      <c r="L11" s="7">
        <f t="shared" ca="1" si="2"/>
        <v>-2.5761124121779728E-2</v>
      </c>
      <c r="M11" s="15"/>
      <c r="N11" s="18" vm="77">
        <f ca="1"/>
        <v>44652</v>
      </c>
      <c r="O11" s="18" vm="83">
        <f ca="1"/>
        <v>23.98</v>
      </c>
      <c r="P11" s="7">
        <f t="shared" ca="1" si="3"/>
        <v>4.7619047619047609E-2</v>
      </c>
      <c r="Q11" s="15"/>
      <c r="R11" s="18" vm="77">
        <f ca="1"/>
        <v>44652</v>
      </c>
      <c r="S11" s="18" vm="7">
        <f ca="1"/>
        <v>4.04</v>
      </c>
      <c r="T11" s="7">
        <f t="shared" ca="1" si="4"/>
        <v>2.0202020202020221E-2</v>
      </c>
      <c r="U11" s="15"/>
      <c r="V11" s="18" vm="77">
        <f ca="1"/>
        <v>44652</v>
      </c>
      <c r="W11" s="18" vm="1138">
        <f ca="1"/>
        <v>21.38</v>
      </c>
      <c r="X11" s="7">
        <f t="shared" ca="1" si="5"/>
        <v>2.1988527724665263E-2</v>
      </c>
      <c r="Y11" s="15"/>
      <c r="Z11" s="18" vm="77">
        <f ca="1"/>
        <v>44652</v>
      </c>
      <c r="AA11" s="18" vm="91">
        <f ca="1"/>
        <v>103.88</v>
      </c>
      <c r="AB11" s="7">
        <f t="shared" ca="1" si="6"/>
        <v>-1.7868960953011256E-2</v>
      </c>
      <c r="AC11" s="15"/>
      <c r="AD11" s="18" vm="77">
        <f ca="1"/>
        <v>44652</v>
      </c>
      <c r="AE11" s="18" vm="93">
        <f ca="1"/>
        <v>27.3</v>
      </c>
      <c r="AF11" s="7">
        <f t="shared" ca="1" si="7"/>
        <v>-1.086956521739133E-2</v>
      </c>
      <c r="AG11" s="15"/>
      <c r="AH11" s="18" vm="77">
        <f ca="1"/>
        <v>44652</v>
      </c>
      <c r="AI11" s="18" vm="99">
        <f ca="1"/>
        <v>6.84</v>
      </c>
      <c r="AJ11" s="7">
        <f t="shared" ca="1" si="8"/>
        <v>9.7913322632423652E-2</v>
      </c>
      <c r="AK11" s="15"/>
      <c r="AL11" s="18" vm="77">
        <f ca="1"/>
        <v>44652</v>
      </c>
      <c r="AM11" s="18" vm="100">
        <f ca="1"/>
        <v>31.15</v>
      </c>
      <c r="AN11" s="7">
        <f t="shared" ca="1" si="9"/>
        <v>-2.9595015576324074E-2</v>
      </c>
      <c r="AO11" s="15"/>
      <c r="AP11" s="71"/>
      <c r="AQ11" s="113" t="s">
        <v>127</v>
      </c>
      <c r="AR11" s="117" t="s">
        <v>128</v>
      </c>
      <c r="AS11" s="239"/>
      <c r="AT11" s="240"/>
      <c r="AU11" s="84" t="s">
        <v>18</v>
      </c>
    </row>
    <row r="12" spans="1:47" ht="15.75" x14ac:dyDescent="0.5">
      <c r="A12">
        <v>4</v>
      </c>
      <c r="B12" s="18" vm="101">
        <f ca="1"/>
        <v>44682</v>
      </c>
      <c r="C12" s="18" vm="102">
        <f ca="1"/>
        <v>42.13</v>
      </c>
      <c r="D12" s="7">
        <f t="shared" ca="1" si="0"/>
        <v>-0.11267902274641943</v>
      </c>
      <c r="E12" s="15"/>
      <c r="F12" s="18" vm="101">
        <f ca="1"/>
        <v>44682</v>
      </c>
      <c r="G12" s="18" vm="105">
        <f ca="1"/>
        <v>222.97</v>
      </c>
      <c r="H12" s="7">
        <f t="shared" ca="1" si="1"/>
        <v>-3.7844135669284587E-2</v>
      </c>
      <c r="I12" s="15"/>
      <c r="J12" s="18" vm="101">
        <f ca="1"/>
        <v>44682</v>
      </c>
      <c r="K12" s="18" vm="107">
        <f ca="1"/>
        <v>4</v>
      </c>
      <c r="L12" s="7">
        <f t="shared" ca="1" si="2"/>
        <v>-3.8461538461538491E-2</v>
      </c>
      <c r="M12" s="15"/>
      <c r="N12" s="18" vm="101">
        <f ca="1"/>
        <v>44682</v>
      </c>
      <c r="O12" s="18" vm="108">
        <f ca="1"/>
        <v>20.55</v>
      </c>
      <c r="P12" s="7">
        <f t="shared" ca="1" si="3"/>
        <v>-0.14303586321934944</v>
      </c>
      <c r="Q12" s="15"/>
      <c r="R12" s="18" vm="101">
        <f ca="1"/>
        <v>44682</v>
      </c>
      <c r="S12" s="18" vm="112">
        <f ca="1"/>
        <v>3.88</v>
      </c>
      <c r="T12" s="7">
        <f t="shared" ca="1" si="4"/>
        <v>-3.9603960396039639E-2</v>
      </c>
      <c r="U12" s="15"/>
      <c r="V12" s="18" vm="101">
        <f ca="1"/>
        <v>44682</v>
      </c>
      <c r="W12" s="18" vm="1136">
        <f ca="1"/>
        <v>20.5</v>
      </c>
      <c r="X12" s="7">
        <f t="shared" ca="1" si="5"/>
        <v>-4.1159962581852151E-2</v>
      </c>
      <c r="Y12" s="15"/>
      <c r="Z12" s="18" vm="101">
        <f ca="1"/>
        <v>44682</v>
      </c>
      <c r="AA12" s="18" vm="117">
        <f ca="1"/>
        <v>104.36</v>
      </c>
      <c r="AB12" s="7">
        <f t="shared" ca="1" si="6"/>
        <v>4.6207162110127459E-3</v>
      </c>
      <c r="AC12" s="15"/>
      <c r="AD12" s="18" vm="101">
        <f ca="1"/>
        <v>44682</v>
      </c>
      <c r="AE12" s="18" vm="119">
        <f ca="1"/>
        <v>25.04</v>
      </c>
      <c r="AF12" s="7">
        <f t="shared" ca="1" si="7"/>
        <v>-8.2783882783882837E-2</v>
      </c>
      <c r="AG12" s="15"/>
      <c r="AH12" s="18" vm="101">
        <f ca="1"/>
        <v>44682</v>
      </c>
      <c r="AI12" s="18" vm="124">
        <f ca="1"/>
        <v>6.85</v>
      </c>
      <c r="AJ12" s="7">
        <f t="shared" ca="1" si="8"/>
        <v>1.4619883040935362E-3</v>
      </c>
      <c r="AK12" s="15"/>
      <c r="AL12" s="18" vm="101">
        <f ca="1"/>
        <v>44682</v>
      </c>
      <c r="AM12" s="18" vm="125">
        <f ca="1"/>
        <v>29.76</v>
      </c>
      <c r="AN12" s="7">
        <f t="shared" ca="1" si="9"/>
        <v>-4.4622792937399583E-2</v>
      </c>
      <c r="AO12" s="15"/>
      <c r="AP12" s="71"/>
      <c r="AQ12" s="112" t="s">
        <v>70</v>
      </c>
      <c r="AR12" s="8" t="s">
        <v>43</v>
      </c>
      <c r="AS12" s="222" t="s">
        <v>12</v>
      </c>
      <c r="AT12" s="224" t="s">
        <v>25</v>
      </c>
      <c r="AU12" s="36" t="s">
        <v>19</v>
      </c>
    </row>
    <row r="13" spans="1:47" ht="15.75" x14ac:dyDescent="0.5">
      <c r="A13">
        <v>5</v>
      </c>
      <c r="B13" s="18" vm="126">
        <f ca="1"/>
        <v>44713</v>
      </c>
      <c r="C13" s="18" vm="127">
        <f ca="1"/>
        <v>42.25</v>
      </c>
      <c r="D13" s="7">
        <f t="shared" ca="1" si="0"/>
        <v>2.8483266081176699E-3</v>
      </c>
      <c r="E13" s="15"/>
      <c r="F13" s="18" vm="126">
        <f ca="1"/>
        <v>44713</v>
      </c>
      <c r="G13" s="18" vm="130">
        <f ca="1"/>
        <v>198.7</v>
      </c>
      <c r="H13" s="7">
        <f t="shared" ca="1" si="1"/>
        <v>-0.10884872404359336</v>
      </c>
      <c r="I13" s="15"/>
      <c r="J13" s="18" vm="126">
        <f ca="1"/>
        <v>44713</v>
      </c>
      <c r="K13" s="18" vm="132">
        <f ca="1"/>
        <v>3.61</v>
      </c>
      <c r="L13" s="7">
        <f t="shared" ca="1" si="2"/>
        <v>-9.7500000000000031E-2</v>
      </c>
      <c r="M13" s="15"/>
      <c r="N13" s="18" vm="126">
        <f ca="1"/>
        <v>44713</v>
      </c>
      <c r="O13" s="18" vm="133">
        <f ca="1"/>
        <v>17.84</v>
      </c>
      <c r="P13" s="7">
        <f t="shared" ca="1" si="3"/>
        <v>-0.13187347931873483</v>
      </c>
      <c r="Q13" s="15"/>
      <c r="R13" s="18" vm="126">
        <f ca="1"/>
        <v>44713</v>
      </c>
      <c r="S13" s="18" vm="137">
        <f ca="1"/>
        <v>3.85</v>
      </c>
      <c r="T13" s="7">
        <f t="shared" ca="1" si="4"/>
        <v>-7.7319587628865479E-3</v>
      </c>
      <c r="U13" s="15"/>
      <c r="V13" s="18" vm="126">
        <f ca="1"/>
        <v>44713</v>
      </c>
      <c r="W13" s="18" vm="1139">
        <f ca="1"/>
        <v>18.39</v>
      </c>
      <c r="X13" s="7">
        <f t="shared" ca="1" si="5"/>
        <v>-0.10292682926829265</v>
      </c>
      <c r="Y13" s="15"/>
      <c r="Z13" s="18" vm="126">
        <f ca="1"/>
        <v>44713</v>
      </c>
      <c r="AA13" s="18" vm="142">
        <f ca="1"/>
        <v>90.38</v>
      </c>
      <c r="AB13" s="7">
        <f t="shared" ca="1" si="6"/>
        <v>-0.13395937140666925</v>
      </c>
      <c r="AC13" s="15"/>
      <c r="AD13" s="18" vm="126">
        <f ca="1"/>
        <v>44713</v>
      </c>
      <c r="AE13" s="18" vm="144">
        <f ca="1"/>
        <v>22.03</v>
      </c>
      <c r="AF13" s="7">
        <f t="shared" ca="1" si="7"/>
        <v>-0.12020766773162932</v>
      </c>
      <c r="AG13" s="15"/>
      <c r="AH13" s="18" vm="126">
        <f ca="1"/>
        <v>44713</v>
      </c>
      <c r="AI13" s="18" vm="149">
        <f ca="1"/>
        <v>5.73</v>
      </c>
      <c r="AJ13" s="7">
        <f t="shared" ca="1" si="8"/>
        <v>-0.16350364963503639</v>
      </c>
      <c r="AK13" s="15"/>
      <c r="AL13" s="18" vm="126">
        <f ca="1"/>
        <v>44713</v>
      </c>
      <c r="AM13" s="18" vm="150">
        <f ca="1"/>
        <v>31.84</v>
      </c>
      <c r="AN13" s="7">
        <f t="shared" ca="1" si="9"/>
        <v>6.9892473118279508E-2</v>
      </c>
      <c r="AO13" s="15"/>
      <c r="AP13" s="71"/>
      <c r="AQ13" s="112" t="s">
        <v>165</v>
      </c>
      <c r="AR13" s="116" t="s">
        <v>164</v>
      </c>
      <c r="AS13" s="222"/>
      <c r="AT13" s="224"/>
      <c r="AU13" s="36" t="s">
        <v>20</v>
      </c>
    </row>
    <row r="14" spans="1:47" ht="15.75" x14ac:dyDescent="0.45">
      <c r="A14">
        <v>6</v>
      </c>
      <c r="B14" s="18" vm="151">
        <f ca="1"/>
        <v>44743</v>
      </c>
      <c r="C14" s="18" vm="152">
        <f ca="1"/>
        <v>49.54</v>
      </c>
      <c r="D14" s="7">
        <f t="shared" ca="1" si="0"/>
        <v>0.17254437869822484</v>
      </c>
      <c r="E14" s="15"/>
      <c r="F14" s="18" vm="151">
        <f ca="1"/>
        <v>44743</v>
      </c>
      <c r="G14" s="18" vm="155">
        <f ca="1"/>
        <v>214.23</v>
      </c>
      <c r="H14" s="7">
        <f t="shared" ca="1" si="1"/>
        <v>7.8158027176648229E-2</v>
      </c>
      <c r="I14" s="15"/>
      <c r="J14" s="18" vm="151">
        <f ca="1"/>
        <v>44743</v>
      </c>
      <c r="K14" s="18" vm="137">
        <f ca="1"/>
        <v>3.85</v>
      </c>
      <c r="L14" s="7">
        <f t="shared" ca="1" si="2"/>
        <v>6.6481994459833854E-2</v>
      </c>
      <c r="M14" s="15"/>
      <c r="N14" s="18" vm="151">
        <f ca="1"/>
        <v>44743</v>
      </c>
      <c r="O14" s="18" vm="157">
        <f ca="1"/>
        <v>20.7</v>
      </c>
      <c r="P14" s="7">
        <f t="shared" ca="1" si="3"/>
        <v>0.16031390134529144</v>
      </c>
      <c r="Q14" s="15"/>
      <c r="R14" s="18" vm="151">
        <f ca="1"/>
        <v>44743</v>
      </c>
      <c r="S14" s="18" vm="161">
        <f ca="1"/>
        <v>3.89</v>
      </c>
      <c r="T14" s="7">
        <f t="shared" ca="1" si="4"/>
        <v>1.0389610389610398E-2</v>
      </c>
      <c r="U14" s="15"/>
      <c r="V14" s="18" vm="151">
        <f ca="1"/>
        <v>44743</v>
      </c>
      <c r="W14" s="18" vm="1140">
        <f ca="1"/>
        <v>20.65</v>
      </c>
      <c r="X14" s="7">
        <f t="shared" ca="1" si="5"/>
        <v>0.12289287656334953</v>
      </c>
      <c r="Y14" s="15"/>
      <c r="Z14" s="18" vm="151">
        <f ca="1"/>
        <v>44743</v>
      </c>
      <c r="AA14" s="18" vm="165">
        <f ca="1"/>
        <v>100.77</v>
      </c>
      <c r="AB14" s="7">
        <f t="shared" ca="1" si="6"/>
        <v>0.11495906173932287</v>
      </c>
      <c r="AC14" s="15"/>
      <c r="AD14" s="18" vm="151">
        <f ca="1"/>
        <v>44743</v>
      </c>
      <c r="AE14" s="18" vm="167">
        <f ca="1"/>
        <v>22.9</v>
      </c>
      <c r="AF14" s="7">
        <f t="shared" ca="1" si="7"/>
        <v>3.9491602360417495E-2</v>
      </c>
      <c r="AG14" s="15"/>
      <c r="AH14" s="18" vm="151">
        <f ca="1"/>
        <v>44743</v>
      </c>
      <c r="AI14" s="18" vm="173">
        <f ca="1"/>
        <v>5.94</v>
      </c>
      <c r="AJ14" s="7">
        <f t="shared" ca="1" si="8"/>
        <v>3.6649214659685854E-2</v>
      </c>
      <c r="AK14" s="15"/>
      <c r="AL14" s="18" vm="151">
        <f ca="1"/>
        <v>44743</v>
      </c>
      <c r="AM14" s="18" vm="174">
        <f ca="1"/>
        <v>31.98</v>
      </c>
      <c r="AN14" s="7">
        <f t="shared" ca="1" si="9"/>
        <v>4.3969849246231337E-3</v>
      </c>
      <c r="AO14" s="15"/>
      <c r="AP14" s="71"/>
      <c r="AQ14" s="114" t="s">
        <v>121</v>
      </c>
      <c r="AR14" s="117" t="s">
        <v>102</v>
      </c>
      <c r="AS14" s="239" t="s">
        <v>10</v>
      </c>
      <c r="AT14" s="240" t="s">
        <v>26</v>
      </c>
      <c r="AU14" s="84" t="s">
        <v>21</v>
      </c>
    </row>
    <row r="15" spans="1:47" ht="15.75" x14ac:dyDescent="0.5">
      <c r="A15">
        <v>7</v>
      </c>
      <c r="B15" s="18" vm="175">
        <f ca="1"/>
        <v>44774</v>
      </c>
      <c r="C15" s="18" vm="176">
        <f ca="1"/>
        <v>54.48</v>
      </c>
      <c r="D15" s="7">
        <f t="shared" ca="1" si="0"/>
        <v>9.9717400080742785E-2</v>
      </c>
      <c r="E15" s="15"/>
      <c r="F15" s="18" vm="175">
        <f ca="1"/>
        <v>44774</v>
      </c>
      <c r="G15" s="18" vm="179">
        <f ca="1"/>
        <v>214.3</v>
      </c>
      <c r="H15" s="7">
        <f t="shared" ca="1" si="1"/>
        <v>3.267516220885105E-4</v>
      </c>
      <c r="I15" s="15"/>
      <c r="J15" s="18" vm="175">
        <f ca="1"/>
        <v>44774</v>
      </c>
      <c r="K15" s="18" vm="181">
        <f ca="1"/>
        <v>3.62</v>
      </c>
      <c r="L15" s="7">
        <f t="shared" ca="1" si="2"/>
        <v>-5.9740259740259732E-2</v>
      </c>
      <c r="M15" s="15"/>
      <c r="N15" s="18" vm="175">
        <f ca="1"/>
        <v>44774</v>
      </c>
      <c r="O15" s="18" vm="182">
        <f ca="1"/>
        <v>19.670000000000002</v>
      </c>
      <c r="P15" s="7">
        <f t="shared" ca="1" si="3"/>
        <v>-4.9758454106280076E-2</v>
      </c>
      <c r="Q15" s="15"/>
      <c r="R15" s="18" vm="175">
        <f ca="1"/>
        <v>44774</v>
      </c>
      <c r="S15" s="18" vm="186">
        <f ca="1"/>
        <v>3.97</v>
      </c>
      <c r="T15" s="7">
        <f t="shared" ca="1" si="4"/>
        <v>2.0565552699228811E-2</v>
      </c>
      <c r="U15" s="15"/>
      <c r="V15" s="18" vm="175">
        <f ca="1"/>
        <v>44774</v>
      </c>
      <c r="W15" s="18" vm="1141">
        <f ca="1"/>
        <v>22.6</v>
      </c>
      <c r="X15" s="7">
        <f t="shared" ca="1" si="5"/>
        <v>9.4430992736077621E-2</v>
      </c>
      <c r="Y15" s="15"/>
      <c r="Z15" s="18" vm="175">
        <f ca="1"/>
        <v>44774</v>
      </c>
      <c r="AA15" s="18" vm="191">
        <f ca="1"/>
        <v>97.47</v>
      </c>
      <c r="AB15" s="7">
        <f t="shared" ca="1" si="6"/>
        <v>-3.2747841619529594E-2</v>
      </c>
      <c r="AC15" s="15"/>
      <c r="AD15" s="18" vm="175">
        <f ca="1"/>
        <v>44774</v>
      </c>
      <c r="AE15" s="18" vm="193">
        <f ca="1"/>
        <v>22.83</v>
      </c>
      <c r="AF15" s="7">
        <f t="shared" ca="1" si="7"/>
        <v>-3.0567685589519777E-3</v>
      </c>
      <c r="AG15" s="15"/>
      <c r="AH15" s="18" vm="175">
        <f ca="1"/>
        <v>44774</v>
      </c>
      <c r="AI15" s="18" vm="199">
        <f ca="1"/>
        <v>6.31</v>
      </c>
      <c r="AJ15" s="7">
        <f t="shared" ca="1" si="8"/>
        <v>6.2289562289562152E-2</v>
      </c>
      <c r="AK15" s="15"/>
      <c r="AL15" s="18" vm="175">
        <f ca="1"/>
        <v>44774</v>
      </c>
      <c r="AM15" s="18" vm="200">
        <f ca="1"/>
        <v>34.25</v>
      </c>
      <c r="AN15" s="7">
        <f t="shared" ca="1" si="9"/>
        <v>7.0981863664790479E-2</v>
      </c>
      <c r="AO15" s="15"/>
      <c r="AP15" s="71"/>
      <c r="AQ15" s="113" t="s">
        <v>122</v>
      </c>
      <c r="AR15" s="117" t="s">
        <v>129</v>
      </c>
      <c r="AS15" s="239"/>
      <c r="AT15" s="240"/>
      <c r="AU15" s="84" t="s">
        <v>22</v>
      </c>
    </row>
    <row r="16" spans="1:47" ht="15.75" x14ac:dyDescent="0.5">
      <c r="A16">
        <v>8</v>
      </c>
      <c r="B16" s="18" vm="201">
        <f ca="1"/>
        <v>44805</v>
      </c>
      <c r="C16" s="18" vm="202">
        <f ca="1"/>
        <v>50.19</v>
      </c>
      <c r="D16" s="7">
        <f t="shared" ca="1" si="0"/>
        <v>-7.8744493392070472E-2</v>
      </c>
      <c r="E16" s="15"/>
      <c r="F16" s="18" vm="201">
        <f ca="1"/>
        <v>44805</v>
      </c>
      <c r="G16" s="18" vm="205">
        <f ca="1"/>
        <v>194.54</v>
      </c>
      <c r="H16" s="7">
        <f t="shared" ca="1" si="1"/>
        <v>-9.2207186187587581E-2</v>
      </c>
      <c r="I16" s="15"/>
      <c r="J16" s="18" vm="201">
        <f ca="1"/>
        <v>44805</v>
      </c>
      <c r="K16" s="18" vm="207">
        <f ca="1"/>
        <v>3.27</v>
      </c>
      <c r="L16" s="7">
        <f t="shared" ca="1" si="2"/>
        <v>-9.6685082872928194E-2</v>
      </c>
      <c r="M16" s="15"/>
      <c r="N16" s="18" vm="201">
        <f ca="1"/>
        <v>44805</v>
      </c>
      <c r="O16" s="18" vm="208">
        <f ca="1"/>
        <v>15.78</v>
      </c>
      <c r="P16" s="7">
        <f t="shared" ca="1" si="3"/>
        <v>-0.19776309100152525</v>
      </c>
      <c r="Q16" s="15"/>
      <c r="R16" s="18" vm="201">
        <f ca="1"/>
        <v>44805</v>
      </c>
      <c r="S16" s="18" vm="137">
        <f ca="1"/>
        <v>3.85</v>
      </c>
      <c r="T16" s="7">
        <f t="shared" ca="1" si="4"/>
        <v>-3.0226700251889196E-2</v>
      </c>
      <c r="U16" s="15"/>
      <c r="V16" s="18" vm="201">
        <f ca="1"/>
        <v>44805</v>
      </c>
      <c r="W16" s="18" vm="1142">
        <f ca="1"/>
        <v>18.809999999999999</v>
      </c>
      <c r="X16" s="7">
        <f t="shared" ca="1" si="5"/>
        <v>-0.16769911504424789</v>
      </c>
      <c r="Y16" s="15"/>
      <c r="Z16" s="18" vm="201">
        <f ca="1"/>
        <v>44805</v>
      </c>
      <c r="AA16" s="18" vm="216">
        <f ca="1"/>
        <v>90.7</v>
      </c>
      <c r="AB16" s="7">
        <f t="shared" ca="1" si="6"/>
        <v>-6.9457268903252239E-2</v>
      </c>
      <c r="AC16" s="15"/>
      <c r="AD16" s="18" vm="201">
        <f ca="1"/>
        <v>44805</v>
      </c>
      <c r="AE16" s="18" vm="218">
        <f ca="1"/>
        <v>22.8</v>
      </c>
      <c r="AF16" s="7">
        <f t="shared" ca="1" si="7"/>
        <v>-1.3140604467804461E-3</v>
      </c>
      <c r="AG16" s="15"/>
      <c r="AH16" s="18" vm="201">
        <f ca="1"/>
        <v>44805</v>
      </c>
      <c r="AI16" s="18" vm="224">
        <f ca="1"/>
        <v>5.17</v>
      </c>
      <c r="AJ16" s="7">
        <f t="shared" ca="1" si="8"/>
        <v>-0.18066561014263072</v>
      </c>
      <c r="AK16" s="15"/>
      <c r="AL16" s="18" vm="201">
        <f ca="1"/>
        <v>44805</v>
      </c>
      <c r="AM16" s="18" vm="225">
        <f ca="1"/>
        <v>31.66</v>
      </c>
      <c r="AN16" s="7">
        <f t="shared" ca="1" si="9"/>
        <v>-7.5620437956204378E-2</v>
      </c>
      <c r="AO16" s="15"/>
      <c r="AP16" s="71"/>
      <c r="AQ16" s="112" t="s">
        <v>125</v>
      </c>
      <c r="AR16" s="116" t="s">
        <v>130</v>
      </c>
      <c r="AS16" s="222" t="s">
        <v>293</v>
      </c>
      <c r="AT16" s="224" t="s">
        <v>52</v>
      </c>
      <c r="AU16" s="36" t="s">
        <v>48</v>
      </c>
    </row>
    <row r="17" spans="1:47" ht="15.75" x14ac:dyDescent="0.5">
      <c r="A17">
        <v>9</v>
      </c>
      <c r="B17" s="18" vm="226">
        <f ca="1"/>
        <v>44835</v>
      </c>
      <c r="C17" s="18" vm="227">
        <f ca="1"/>
        <v>55.82</v>
      </c>
      <c r="D17" s="7">
        <f t="shared" ca="1" si="0"/>
        <v>0.1121737397888026</v>
      </c>
      <c r="E17" s="15"/>
      <c r="F17" s="18" vm="226">
        <f ca="1"/>
        <v>44835</v>
      </c>
      <c r="G17" s="18" vm="230">
        <f ca="1"/>
        <v>199.71</v>
      </c>
      <c r="H17" s="7">
        <f t="shared" ca="1" si="1"/>
        <v>2.6575511462938295E-2</v>
      </c>
      <c r="I17" s="15"/>
      <c r="J17" s="18" vm="226">
        <f ca="1"/>
        <v>44835</v>
      </c>
      <c r="K17" s="18" vm="232">
        <f ca="1"/>
        <v>3.6</v>
      </c>
      <c r="L17" s="7">
        <f t="shared" ca="1" si="2"/>
        <v>0.10091743119266057</v>
      </c>
      <c r="M17" s="15"/>
      <c r="N17" s="18" vm="226">
        <f ca="1"/>
        <v>44835</v>
      </c>
      <c r="O17" s="18" vm="233">
        <f ca="1"/>
        <v>17</v>
      </c>
      <c r="P17" s="7">
        <f t="shared" ca="1" si="3"/>
        <v>7.7313054499366332E-2</v>
      </c>
      <c r="Q17" s="15"/>
      <c r="R17" s="18" vm="226">
        <f ca="1"/>
        <v>44835</v>
      </c>
      <c r="S17" s="18" vm="12">
        <f ca="1"/>
        <v>3.92</v>
      </c>
      <c r="T17" s="7">
        <f t="shared" ca="1" si="4"/>
        <v>1.8181818181818139E-2</v>
      </c>
      <c r="U17" s="15"/>
      <c r="V17" s="18" vm="226">
        <f ca="1"/>
        <v>44835</v>
      </c>
      <c r="W17" s="18" vm="1143">
        <f ca="1"/>
        <v>20.32</v>
      </c>
      <c r="X17" s="7">
        <f t="shared" ca="1" si="5"/>
        <v>8.0276448697501418E-2</v>
      </c>
      <c r="Y17" s="15"/>
      <c r="Z17" s="18" vm="226">
        <f ca="1"/>
        <v>44835</v>
      </c>
      <c r="AA17" s="18" vm="240">
        <f ca="1"/>
        <v>104.68</v>
      </c>
      <c r="AB17" s="7">
        <f t="shared" ca="1" si="6"/>
        <v>0.15413450937155462</v>
      </c>
      <c r="AC17" s="15"/>
      <c r="AD17" s="18" vm="226">
        <f ca="1"/>
        <v>44835</v>
      </c>
      <c r="AE17" s="18" vm="241">
        <f ca="1"/>
        <v>25.56</v>
      </c>
      <c r="AF17" s="7">
        <f t="shared" ca="1" si="7"/>
        <v>0.12105263157894727</v>
      </c>
      <c r="AG17" s="15"/>
      <c r="AH17" s="18" vm="226">
        <f ca="1"/>
        <v>44835</v>
      </c>
      <c r="AI17" s="18" vm="247">
        <f ca="1"/>
        <v>5.57</v>
      </c>
      <c r="AJ17" s="7">
        <f t="shared" ca="1" si="8"/>
        <v>7.7369439071566806E-2</v>
      </c>
      <c r="AK17" s="15"/>
      <c r="AL17" s="18" vm="226">
        <f ca="1"/>
        <v>44835</v>
      </c>
      <c r="AM17" s="18" vm="248">
        <f ca="1"/>
        <v>35.979999999999997</v>
      </c>
      <c r="AN17" s="7">
        <f t="shared" ca="1" si="9"/>
        <v>0.13644977890082113</v>
      </c>
      <c r="AO17" s="15"/>
      <c r="AP17" s="71"/>
      <c r="AQ17" s="112" t="s">
        <v>126</v>
      </c>
      <c r="AR17" s="116" t="s">
        <v>131</v>
      </c>
      <c r="AS17" s="226"/>
      <c r="AT17" s="224"/>
      <c r="AU17" s="36" t="s">
        <v>49</v>
      </c>
    </row>
    <row r="18" spans="1:47" x14ac:dyDescent="0.45">
      <c r="A18">
        <v>10</v>
      </c>
      <c r="B18" s="18" vm="249">
        <f ca="1"/>
        <v>44866</v>
      </c>
      <c r="C18" s="18" vm="250">
        <f ca="1"/>
        <v>59.44</v>
      </c>
      <c r="D18" s="7">
        <f t="shared" ca="1" si="0"/>
        <v>6.4851307774990999E-2</v>
      </c>
      <c r="E18" s="15"/>
      <c r="F18" s="18" vm="249">
        <f ca="1"/>
        <v>44866</v>
      </c>
      <c r="G18" s="18" vm="253">
        <f ca="1"/>
        <v>214.04</v>
      </c>
      <c r="H18" s="7">
        <f t="shared" ca="1" si="1"/>
        <v>7.1754043362876094E-2</v>
      </c>
      <c r="I18" s="15"/>
      <c r="J18" s="18" vm="249">
        <f ca="1"/>
        <v>44866</v>
      </c>
      <c r="K18" s="18" vm="255">
        <f ca="1"/>
        <v>3.8</v>
      </c>
      <c r="L18" s="7">
        <f t="shared" ca="1" si="2"/>
        <v>5.5555555555555483E-2</v>
      </c>
      <c r="M18" s="15"/>
      <c r="N18" s="18" vm="249">
        <f ca="1"/>
        <v>44866</v>
      </c>
      <c r="O18" s="18" vm="256">
        <f ca="1"/>
        <v>19.12</v>
      </c>
      <c r="P18" s="7">
        <f t="shared" ca="1" si="3"/>
        <v>0.12470588235294124</v>
      </c>
      <c r="Q18" s="15"/>
      <c r="R18" s="18" vm="249">
        <f ca="1"/>
        <v>44866</v>
      </c>
      <c r="S18" s="18" vm="259">
        <f ca="1"/>
        <v>3.98</v>
      </c>
      <c r="T18" s="7">
        <f t="shared" ca="1" si="4"/>
        <v>1.5306122448979605E-2</v>
      </c>
      <c r="U18" s="15"/>
      <c r="V18" s="18" vm="249">
        <f ca="1"/>
        <v>44866</v>
      </c>
      <c r="W18" s="18" vm="1144">
        <f ca="1"/>
        <v>22.84</v>
      </c>
      <c r="X18" s="7">
        <f t="shared" ca="1" si="5"/>
        <v>0.12401574803149604</v>
      </c>
      <c r="Y18" s="15"/>
      <c r="Z18" s="18" vm="249">
        <f ca="1"/>
        <v>44866</v>
      </c>
      <c r="AA18" s="18" vm="264">
        <f ca="1"/>
        <v>107.86</v>
      </c>
      <c r="AB18" s="7">
        <f t="shared" ca="1" si="6"/>
        <v>3.0378295758502028E-2</v>
      </c>
      <c r="AC18" s="15"/>
      <c r="AD18" s="18" vm="249">
        <f ca="1"/>
        <v>44866</v>
      </c>
      <c r="AE18" s="18" vm="266">
        <f ca="1"/>
        <v>24.74</v>
      </c>
      <c r="AF18" s="7">
        <f t="shared" ca="1" si="7"/>
        <v>-3.2081377151799699E-2</v>
      </c>
      <c r="AG18" s="15"/>
      <c r="AH18" s="18" vm="249">
        <f ca="1"/>
        <v>44866</v>
      </c>
      <c r="AI18" s="18" vm="272">
        <f ca="1"/>
        <v>7.86</v>
      </c>
      <c r="AJ18" s="7">
        <f t="shared" ca="1" si="8"/>
        <v>0.4111310592459605</v>
      </c>
      <c r="AK18" s="15"/>
      <c r="AL18" s="18" vm="249">
        <f ca="1"/>
        <v>44866</v>
      </c>
      <c r="AM18" s="18" vm="273">
        <f ca="1"/>
        <v>37.29</v>
      </c>
      <c r="AN18" s="7">
        <f t="shared" ca="1" si="9"/>
        <v>3.6409116175653206E-2</v>
      </c>
      <c r="AO18" s="15"/>
      <c r="AP18" s="71"/>
    </row>
    <row r="19" spans="1:47" x14ac:dyDescent="0.45">
      <c r="A19">
        <v>11</v>
      </c>
      <c r="B19" s="18" vm="274">
        <f ca="1"/>
        <v>44896</v>
      </c>
      <c r="C19" s="18" vm="275">
        <f ca="1"/>
        <v>55.26</v>
      </c>
      <c r="D19" s="7">
        <f t="shared" ca="1" si="0"/>
        <v>-7.0323014804845221E-2</v>
      </c>
      <c r="E19" s="15"/>
      <c r="F19" s="18" vm="274">
        <f ca="1"/>
        <v>44896</v>
      </c>
      <c r="G19" s="18" vm="278">
        <f ca="1"/>
        <v>204.12</v>
      </c>
      <c r="H19" s="7">
        <f t="shared" ca="1" si="1"/>
        <v>-4.6346477293963691E-2</v>
      </c>
      <c r="I19" s="15"/>
      <c r="J19" s="18" vm="274">
        <f ca="1"/>
        <v>44896</v>
      </c>
      <c r="K19" s="18" vm="280">
        <f ca="1"/>
        <v>3.63</v>
      </c>
      <c r="L19" s="7">
        <f t="shared" ca="1" si="2"/>
        <v>-4.4736842105263144E-2</v>
      </c>
      <c r="M19" s="15"/>
      <c r="N19" s="18" vm="274">
        <f ca="1"/>
        <v>44896</v>
      </c>
      <c r="O19" s="18" vm="281">
        <f ca="1"/>
        <v>17.36</v>
      </c>
      <c r="P19" s="7">
        <f t="shared" ca="1" si="3"/>
        <v>-9.2050209205020994E-2</v>
      </c>
      <c r="Q19" s="15"/>
      <c r="R19" s="18" vm="274">
        <f ca="1"/>
        <v>44896</v>
      </c>
      <c r="S19" s="18" vm="285">
        <f ca="1"/>
        <v>3.99</v>
      </c>
      <c r="T19" s="7">
        <f t="shared" ca="1" si="4"/>
        <v>2.5125628140704099E-3</v>
      </c>
      <c r="U19" s="15"/>
      <c r="V19" s="18" vm="274">
        <f ca="1"/>
        <v>44896</v>
      </c>
      <c r="W19" s="18" vm="1145">
        <f ca="1"/>
        <v>20.76</v>
      </c>
      <c r="X19" s="7">
        <f t="shared" ca="1" si="5"/>
        <v>-9.1068301225919371E-2</v>
      </c>
      <c r="Y19" s="15"/>
      <c r="Z19" s="18" vm="274">
        <f ca="1"/>
        <v>44896</v>
      </c>
      <c r="AA19" s="18" vm="289">
        <f ca="1"/>
        <v>102.6</v>
      </c>
      <c r="AB19" s="7">
        <f t="shared" ca="1" si="6"/>
        <v>-4.8766920081587291E-2</v>
      </c>
      <c r="AC19" s="15"/>
      <c r="AD19" s="18" vm="274">
        <f ca="1"/>
        <v>44896</v>
      </c>
      <c r="AE19" s="18" vm="291">
        <f ca="1"/>
        <v>23.66</v>
      </c>
      <c r="AF19" s="7">
        <f t="shared" ca="1" si="7"/>
        <v>-4.3654001616814805E-2</v>
      </c>
      <c r="AG19" s="15"/>
      <c r="AH19" s="18" vm="274">
        <f ca="1"/>
        <v>44896</v>
      </c>
      <c r="AI19" s="18" vm="209">
        <f ca="1"/>
        <v>7.72</v>
      </c>
      <c r="AJ19" s="7">
        <f t="shared" ca="1" si="8"/>
        <v>-1.781170483460567E-2</v>
      </c>
      <c r="AK19" s="15"/>
      <c r="AL19" s="18" vm="274">
        <f ca="1"/>
        <v>44896</v>
      </c>
      <c r="AM19" s="18" vm="296">
        <f ca="1"/>
        <v>35.44</v>
      </c>
      <c r="AN19" s="7">
        <f t="shared" ca="1" si="9"/>
        <v>-4.9611155805846109E-2</v>
      </c>
      <c r="AO19" s="15"/>
      <c r="AP19" s="71"/>
    </row>
    <row r="20" spans="1:47" x14ac:dyDescent="0.45">
      <c r="A20">
        <v>12</v>
      </c>
      <c r="B20" s="18" vm="297">
        <f ca="1"/>
        <v>44927</v>
      </c>
      <c r="C20" s="18" vm="298">
        <f ca="1"/>
        <v>66.849999999999994</v>
      </c>
      <c r="D20" s="7">
        <f t="shared" ca="1" si="0"/>
        <v>0.20973579442634813</v>
      </c>
      <c r="E20" s="15"/>
      <c r="F20" s="18" vm="297">
        <f ca="1"/>
        <v>44927</v>
      </c>
      <c r="G20" s="18" vm="300">
        <f ca="1"/>
        <v>212.45</v>
      </c>
      <c r="H20" s="7">
        <f t="shared" ca="1" si="1"/>
        <v>4.0809327846364804E-2</v>
      </c>
      <c r="I20" s="15"/>
      <c r="J20" s="18" vm="297">
        <f ca="1"/>
        <v>44927</v>
      </c>
      <c r="K20" s="18" vm="302">
        <f ca="1"/>
        <v>3.93</v>
      </c>
      <c r="L20" s="7">
        <f t="shared" ca="1" si="2"/>
        <v>8.2644628099173625E-2</v>
      </c>
      <c r="M20" s="15"/>
      <c r="N20" s="18" vm="297">
        <f ca="1"/>
        <v>44927</v>
      </c>
      <c r="O20" s="18" vm="303">
        <f ca="1"/>
        <v>19.97</v>
      </c>
      <c r="P20" s="7">
        <f t="shared" ca="1" si="3"/>
        <v>0.15034562211981564</v>
      </c>
      <c r="Q20" s="15"/>
      <c r="R20" s="18" vm="297">
        <f ca="1"/>
        <v>44927</v>
      </c>
      <c r="S20" s="18" vm="307">
        <f ca="1"/>
        <v>4.08</v>
      </c>
      <c r="T20" s="7">
        <f t="shared" ca="1" si="4"/>
        <v>2.2556390977443573E-2</v>
      </c>
      <c r="U20" s="15"/>
      <c r="V20" s="18" vm="297">
        <f ca="1"/>
        <v>44927</v>
      </c>
      <c r="W20" s="18" vm="1146">
        <f ca="1"/>
        <v>22.69</v>
      </c>
      <c r="X20" s="7">
        <f t="shared" ca="1" si="5"/>
        <v>9.2967244701348734E-2</v>
      </c>
      <c r="Y20" s="15"/>
      <c r="Z20" s="18" vm="297">
        <f ca="1"/>
        <v>44927</v>
      </c>
      <c r="AA20" s="18" vm="312">
        <f ca="1"/>
        <v>110.06</v>
      </c>
      <c r="AB20" s="7">
        <f t="shared" ca="1" si="6"/>
        <v>7.2709551656920154E-2</v>
      </c>
      <c r="AC20" s="15"/>
      <c r="AD20" s="18" vm="297">
        <f ca="1"/>
        <v>44927</v>
      </c>
      <c r="AE20" s="18" vm="314">
        <f ca="1"/>
        <v>25.09</v>
      </c>
      <c r="AF20" s="7">
        <f t="shared" ca="1" si="7"/>
        <v>6.0439560439560426E-2</v>
      </c>
      <c r="AG20" s="15"/>
      <c r="AH20" s="18" vm="297">
        <f ca="1"/>
        <v>44927</v>
      </c>
      <c r="AI20" s="18" vm="320">
        <f ca="1"/>
        <v>7.47</v>
      </c>
      <c r="AJ20" s="7">
        <f t="shared" ca="1" si="8"/>
        <v>-3.2383419689119175E-2</v>
      </c>
      <c r="AK20" s="15"/>
      <c r="AL20" s="18" vm="297">
        <f ca="1"/>
        <v>44927</v>
      </c>
      <c r="AM20" s="18" vm="321">
        <f ca="1"/>
        <v>36.26</v>
      </c>
      <c r="AN20" s="7">
        <f t="shared" ca="1" si="9"/>
        <v>2.3137697516930032E-2</v>
      </c>
      <c r="AO20" s="15"/>
      <c r="AP20" s="71"/>
    </row>
    <row r="21" spans="1:47" x14ac:dyDescent="0.45">
      <c r="A21">
        <v>13</v>
      </c>
      <c r="B21" s="18" vm="322">
        <f ca="1"/>
        <v>44958</v>
      </c>
      <c r="C21" s="18" vm="323">
        <f ca="1"/>
        <v>61.01</v>
      </c>
      <c r="D21" s="7">
        <f t="shared" ca="1" si="0"/>
        <v>-8.7359760658189928E-2</v>
      </c>
      <c r="E21" s="15"/>
      <c r="F21" s="18" vm="322">
        <f ca="1"/>
        <v>44958</v>
      </c>
      <c r="G21" s="18" vm="326">
        <f ca="1"/>
        <v>222.22</v>
      </c>
      <c r="H21" s="7">
        <f t="shared" ca="1" si="1"/>
        <v>4.598729112732413E-2</v>
      </c>
      <c r="I21" s="15"/>
      <c r="J21" s="18" vm="322">
        <f ca="1"/>
        <v>44958</v>
      </c>
      <c r="K21" s="18" vm="328">
        <f ca="1"/>
        <v>3.84</v>
      </c>
      <c r="L21" s="7">
        <f t="shared" ca="1" si="2"/>
        <v>-2.2900763358778702E-2</v>
      </c>
      <c r="M21" s="15"/>
      <c r="N21" s="18" vm="322">
        <f ca="1"/>
        <v>44958</v>
      </c>
      <c r="O21" s="18" vm="329">
        <f ca="1"/>
        <v>19.86</v>
      </c>
      <c r="P21" s="7">
        <f t="shared" ca="1" si="3"/>
        <v>-5.5082623935903572E-3</v>
      </c>
      <c r="Q21" s="15"/>
      <c r="R21" s="18" vm="322">
        <f ca="1"/>
        <v>44958</v>
      </c>
      <c r="S21" s="18" vm="33">
        <f ca="1"/>
        <v>4.16</v>
      </c>
      <c r="T21" s="7">
        <f t="shared" ca="1" si="4"/>
        <v>1.9607843137254919E-2</v>
      </c>
      <c r="U21" s="15"/>
      <c r="V21" s="18" vm="322">
        <f ca="1"/>
        <v>44958</v>
      </c>
      <c r="W21" s="18" vm="1146">
        <f ca="1"/>
        <v>22.69</v>
      </c>
      <c r="X21" s="7">
        <f t="shared" ca="1" si="5"/>
        <v>0</v>
      </c>
      <c r="Y21" s="15"/>
      <c r="Z21" s="18" vm="322">
        <f ca="1"/>
        <v>44958</v>
      </c>
      <c r="AA21" s="18" vm="336">
        <f ca="1"/>
        <v>100.69</v>
      </c>
      <c r="AB21" s="7">
        <f t="shared" ca="1" si="6"/>
        <v>-8.5135380701435615E-2</v>
      </c>
      <c r="AC21" s="15"/>
      <c r="AD21" s="18" vm="322">
        <f ca="1"/>
        <v>44958</v>
      </c>
      <c r="AE21" s="18" vm="338">
        <f ca="1"/>
        <v>24.65</v>
      </c>
      <c r="AF21" s="7">
        <f t="shared" ca="1" si="7"/>
        <v>-1.7536867277799972E-2</v>
      </c>
      <c r="AG21" s="15"/>
      <c r="AH21" s="18" vm="322">
        <f ca="1"/>
        <v>44958</v>
      </c>
      <c r="AI21" s="18" vm="344">
        <f ca="1"/>
        <v>8.01</v>
      </c>
      <c r="AJ21" s="7">
        <f t="shared" ca="1" si="8"/>
        <v>7.2289156626506035E-2</v>
      </c>
      <c r="AK21" s="15"/>
      <c r="AL21" s="18" vm="322">
        <f ca="1"/>
        <v>44958</v>
      </c>
      <c r="AM21" s="18" vm="345">
        <f ca="1"/>
        <v>35.909999999999997</v>
      </c>
      <c r="AN21" s="7">
        <f t="shared" ca="1" si="9"/>
        <v>-9.6525096525096922E-3</v>
      </c>
      <c r="AO21" s="15"/>
      <c r="AP21" s="71"/>
    </row>
    <row r="22" spans="1:47" x14ac:dyDescent="0.45">
      <c r="A22">
        <v>14</v>
      </c>
      <c r="B22" s="18" vm="346">
        <f ca="1"/>
        <v>44986</v>
      </c>
      <c r="C22" s="18" vm="347">
        <f ca="1"/>
        <v>63.87</v>
      </c>
      <c r="D22" s="7">
        <f t="shared" ca="1" si="0"/>
        <v>4.6877561055564655E-2</v>
      </c>
      <c r="E22" s="15"/>
      <c r="F22" s="18" vm="346">
        <f ca="1"/>
        <v>44986</v>
      </c>
      <c r="G22" s="18" vm="350">
        <f ca="1"/>
        <v>236.69</v>
      </c>
      <c r="H22" s="7">
        <f t="shared" ca="1" si="1"/>
        <v>6.5115651156511564E-2</v>
      </c>
      <c r="I22" s="15"/>
      <c r="J22" s="18" vm="346">
        <f ca="1"/>
        <v>44986</v>
      </c>
      <c r="K22" s="18" vm="259">
        <f ca="1"/>
        <v>3.98</v>
      </c>
      <c r="L22" s="7">
        <f t="shared" ca="1" si="2"/>
        <v>3.645833333333337E-2</v>
      </c>
      <c r="M22" s="15"/>
      <c r="N22" s="18" vm="346">
        <f ca="1"/>
        <v>44986</v>
      </c>
      <c r="O22" s="18" vm="352">
        <f ca="1"/>
        <v>18.79</v>
      </c>
      <c r="P22" s="7">
        <f t="shared" ca="1" si="3"/>
        <v>-5.3877139979859032E-2</v>
      </c>
      <c r="Q22" s="15"/>
      <c r="R22" s="18" vm="346">
        <f ca="1"/>
        <v>44986</v>
      </c>
      <c r="S22" s="18" vm="356">
        <f ca="1"/>
        <v>4.22</v>
      </c>
      <c r="T22" s="7">
        <f t="shared" ca="1" si="4"/>
        <v>1.4423076923076828E-2</v>
      </c>
      <c r="U22" s="15"/>
      <c r="V22" s="18" vm="346">
        <f ca="1"/>
        <v>44986</v>
      </c>
      <c r="W22" s="18" vm="1147">
        <f ca="1"/>
        <v>22.13</v>
      </c>
      <c r="X22" s="7">
        <f t="shared" ca="1" si="5"/>
        <v>-2.4680475980608296E-2</v>
      </c>
      <c r="Y22" s="15"/>
      <c r="Z22" s="18" vm="346">
        <f ca="1"/>
        <v>44986</v>
      </c>
      <c r="AA22" s="18" vm="360">
        <f ca="1"/>
        <v>98.32</v>
      </c>
      <c r="AB22" s="7">
        <f t="shared" ca="1" si="6"/>
        <v>-2.3537590624689686E-2</v>
      </c>
      <c r="AC22" s="15"/>
      <c r="AD22" s="18" vm="346">
        <f ca="1"/>
        <v>44986</v>
      </c>
      <c r="AE22" s="18" vm="362">
        <f ca="1"/>
        <v>22.93</v>
      </c>
      <c r="AF22" s="7">
        <f t="shared" ca="1" si="7"/>
        <v>-6.9776876267748436E-2</v>
      </c>
      <c r="AG22" s="15"/>
      <c r="AH22" s="18" vm="346">
        <f ca="1"/>
        <v>44986</v>
      </c>
      <c r="AI22" s="18" vm="366">
        <f ca="1"/>
        <v>8.2899999999999991</v>
      </c>
      <c r="AJ22" s="7">
        <f t="shared" ca="1" si="8"/>
        <v>3.4956304619225886E-2</v>
      </c>
      <c r="AK22" s="15"/>
      <c r="AL22" s="18" vm="346">
        <f ca="1"/>
        <v>44986</v>
      </c>
      <c r="AM22" s="18" vm="367">
        <f ca="1"/>
        <v>33.340000000000003</v>
      </c>
      <c r="AN22" s="7">
        <f t="shared" ca="1" si="9"/>
        <v>-7.1567808409913489E-2</v>
      </c>
      <c r="AO22" s="15"/>
      <c r="AP22" s="71"/>
    </row>
    <row r="23" spans="1:47" x14ac:dyDescent="0.45">
      <c r="A23">
        <v>15</v>
      </c>
      <c r="B23" s="18" vm="368">
        <f ca="1"/>
        <v>45017</v>
      </c>
      <c r="C23" s="18" vm="369">
        <f ca="1"/>
        <v>61.44</v>
      </c>
      <c r="D23" s="7">
        <f t="shared" ca="1" si="0"/>
        <v>-3.8046031000469702E-2</v>
      </c>
      <c r="E23" s="15"/>
      <c r="F23" s="18" vm="368">
        <f ca="1"/>
        <v>45017</v>
      </c>
      <c r="G23" s="18" vm="372">
        <f ca="1"/>
        <v>246.64</v>
      </c>
      <c r="H23" s="7">
        <f t="shared" ca="1" si="1"/>
        <v>4.203810891883894E-2</v>
      </c>
      <c r="I23" s="15"/>
      <c r="J23" s="18" vm="368">
        <f ca="1"/>
        <v>45017</v>
      </c>
      <c r="K23" s="18" vm="373">
        <f ca="1"/>
        <v>4.45</v>
      </c>
      <c r="L23" s="7">
        <f t="shared" ca="1" si="2"/>
        <v>0.11809045226130659</v>
      </c>
      <c r="M23" s="15"/>
      <c r="N23" s="18" vm="368">
        <f ca="1"/>
        <v>45017</v>
      </c>
      <c r="O23" s="18" vm="374">
        <f ca="1"/>
        <v>19.309999999999999</v>
      </c>
      <c r="P23" s="7">
        <f t="shared" ca="1" si="3"/>
        <v>2.7674294837679594E-2</v>
      </c>
      <c r="Q23" s="15"/>
      <c r="R23" s="18" vm="368">
        <f ca="1"/>
        <v>45017</v>
      </c>
      <c r="S23" s="18" vm="378">
        <f ca="1"/>
        <v>4.37</v>
      </c>
      <c r="T23" s="7">
        <f t="shared" ca="1" si="4"/>
        <v>3.5545023696682554E-2</v>
      </c>
      <c r="U23" s="15"/>
      <c r="V23" s="18" vm="368">
        <f ca="1"/>
        <v>45017</v>
      </c>
      <c r="W23" s="18" vm="1148">
        <f ca="1"/>
        <v>23.76</v>
      </c>
      <c r="X23" s="7">
        <f t="shared" ca="1" si="5"/>
        <v>7.365567103479452E-2</v>
      </c>
      <c r="Y23" s="15"/>
      <c r="Z23" s="18" vm="368">
        <f ca="1"/>
        <v>45017</v>
      </c>
      <c r="AA23" s="18" vm="383">
        <f ca="1"/>
        <v>99.36</v>
      </c>
      <c r="AB23" s="7">
        <f t="shared" ca="1" si="6"/>
        <v>1.0577705451586721E-2</v>
      </c>
      <c r="AC23" s="15"/>
      <c r="AD23" s="18" vm="368">
        <f ca="1"/>
        <v>45017</v>
      </c>
      <c r="AE23" s="18" vm="385">
        <f ca="1"/>
        <v>24.35</v>
      </c>
      <c r="AF23" s="7">
        <f t="shared" ca="1" si="7"/>
        <v>6.1927605756650753E-2</v>
      </c>
      <c r="AG23" s="15"/>
      <c r="AH23" s="18" vm="368">
        <f ca="1"/>
        <v>45017</v>
      </c>
      <c r="AI23" s="18" vm="391">
        <f ca="1"/>
        <v>8.34</v>
      </c>
      <c r="AJ23" s="7">
        <f t="shared" ca="1" si="8"/>
        <v>6.0313630880579876E-3</v>
      </c>
      <c r="AK23" s="15"/>
      <c r="AL23" s="18" vm="368">
        <f ca="1"/>
        <v>45017</v>
      </c>
      <c r="AM23" s="18" vm="392">
        <f ca="1"/>
        <v>33.68</v>
      </c>
      <c r="AN23" s="7">
        <f t="shared" ca="1" si="9"/>
        <v>1.0197960407918304E-2</v>
      </c>
      <c r="AO23" s="15"/>
      <c r="AP23" s="71"/>
    </row>
    <row r="24" spans="1:47" x14ac:dyDescent="0.45">
      <c r="A24">
        <v>16</v>
      </c>
      <c r="B24" s="18" vm="393">
        <f ca="1"/>
        <v>45047</v>
      </c>
      <c r="C24" s="18" vm="394">
        <f ca="1"/>
        <v>59.35</v>
      </c>
      <c r="D24" s="7">
        <f t="shared" ca="1" si="0"/>
        <v>-3.4016927083333273E-2</v>
      </c>
      <c r="E24" s="15"/>
      <c r="F24" s="18" vm="393">
        <f ca="1"/>
        <v>45047</v>
      </c>
      <c r="G24" s="18" vm="397">
        <f ca="1"/>
        <v>243.41</v>
      </c>
      <c r="H24" s="7">
        <f t="shared" ca="1" si="1"/>
        <v>-1.3096010379500447E-2</v>
      </c>
      <c r="I24" s="15"/>
      <c r="J24" s="18" vm="393">
        <f ca="1"/>
        <v>45047</v>
      </c>
      <c r="K24" s="18" vm="399">
        <f ca="1"/>
        <v>4.26</v>
      </c>
      <c r="L24" s="7">
        <f t="shared" ca="1" si="2"/>
        <v>-4.2696629213483231E-2</v>
      </c>
      <c r="M24" s="15"/>
      <c r="N24" s="18" vm="393">
        <f ca="1"/>
        <v>45047</v>
      </c>
      <c r="O24" s="18" vm="400">
        <f ca="1"/>
        <v>19.63</v>
      </c>
      <c r="P24" s="7">
        <f t="shared" ca="1" si="3"/>
        <v>1.6571724495080285E-2</v>
      </c>
      <c r="Q24" s="15"/>
      <c r="R24" s="18" vm="393">
        <f ca="1"/>
        <v>45047</v>
      </c>
      <c r="S24" s="18" vm="404">
        <f ca="1"/>
        <v>4.3600000000000003</v>
      </c>
      <c r="T24" s="7">
        <f t="shared" ca="1" si="4"/>
        <v>-2.2883295194507519E-3</v>
      </c>
      <c r="U24" s="15"/>
      <c r="V24" s="18" vm="393">
        <f ca="1"/>
        <v>45047</v>
      </c>
      <c r="W24" s="18" vm="1149">
        <f ca="1"/>
        <v>23.23</v>
      </c>
      <c r="X24" s="7">
        <f t="shared" ca="1" si="5"/>
        <v>-2.2306397306397354E-2</v>
      </c>
      <c r="Y24" s="15"/>
      <c r="Z24" s="18" vm="393">
        <f ca="1"/>
        <v>45047</v>
      </c>
      <c r="AA24" s="18" vm="409">
        <f ca="1"/>
        <v>96.78</v>
      </c>
      <c r="AB24" s="7">
        <f t="shared" ca="1" si="6"/>
        <v>-2.5966183574879211E-2</v>
      </c>
      <c r="AC24" s="15"/>
      <c r="AD24" s="18" vm="393">
        <f ca="1"/>
        <v>45047</v>
      </c>
      <c r="AE24" s="18" vm="411">
        <f ca="1"/>
        <v>22.92</v>
      </c>
      <c r="AF24" s="7">
        <f t="shared" ca="1" si="7"/>
        <v>-5.8726899383983559E-2</v>
      </c>
      <c r="AG24" s="15"/>
      <c r="AH24" s="18" vm="393">
        <f ca="1"/>
        <v>45047</v>
      </c>
      <c r="AI24" s="18" vm="417">
        <f ca="1"/>
        <v>8.33</v>
      </c>
      <c r="AJ24" s="7">
        <f t="shared" ca="1" si="8"/>
        <v>-1.1990407673860657E-3</v>
      </c>
      <c r="AK24" s="15"/>
      <c r="AL24" s="18" vm="393">
        <f ca="1"/>
        <v>45047</v>
      </c>
      <c r="AM24" s="18" vm="418">
        <f ca="1"/>
        <v>34.299999999999997</v>
      </c>
      <c r="AN24" s="7">
        <f t="shared" ca="1" si="9"/>
        <v>1.8408551068883533E-2</v>
      </c>
      <c r="AO24" s="15"/>
      <c r="AP24" s="71"/>
      <c r="AR24" s="11"/>
    </row>
    <row r="25" spans="1:47" x14ac:dyDescent="0.45">
      <c r="A25">
        <v>17</v>
      </c>
      <c r="B25" s="18" vm="419">
        <f ca="1"/>
        <v>45078</v>
      </c>
      <c r="C25" s="18" vm="420">
        <f ca="1"/>
        <v>65.64</v>
      </c>
      <c r="D25" s="7">
        <f t="shared" ca="1" si="0"/>
        <v>0.10598146588037066</v>
      </c>
      <c r="E25" s="15"/>
      <c r="F25" s="18" vm="419">
        <f ca="1"/>
        <v>45078</v>
      </c>
      <c r="G25" s="18" vm="423">
        <f ca="1"/>
        <v>229.07</v>
      </c>
      <c r="H25" s="7">
        <f t="shared" ca="1" si="1"/>
        <v>-5.8912945236432375E-2</v>
      </c>
      <c r="I25" s="15"/>
      <c r="J25" s="18" vm="419">
        <f ca="1"/>
        <v>45078</v>
      </c>
      <c r="K25" s="18" vm="425">
        <f ca="1"/>
        <v>4.03</v>
      </c>
      <c r="L25" s="7">
        <f t="shared" ca="1" si="2"/>
        <v>-5.3990610328638389E-2</v>
      </c>
      <c r="M25" s="15"/>
      <c r="N25" s="18" vm="419">
        <f ca="1"/>
        <v>45078</v>
      </c>
      <c r="O25" s="18" vm="426">
        <f ca="1"/>
        <v>20.07</v>
      </c>
      <c r="P25" s="7">
        <f t="shared" ca="1" si="3"/>
        <v>2.2414671421294004E-2</v>
      </c>
      <c r="Q25" s="15"/>
      <c r="R25" s="18" vm="419">
        <f ca="1"/>
        <v>45078</v>
      </c>
      <c r="S25" s="18" vm="429">
        <f ca="1"/>
        <v>4.3</v>
      </c>
      <c r="T25" s="7">
        <f t="shared" ca="1" si="4"/>
        <v>-1.376146788990837E-2</v>
      </c>
      <c r="U25" s="15"/>
      <c r="V25" s="18" vm="419">
        <f ca="1"/>
        <v>45078</v>
      </c>
      <c r="W25" s="18" vm="1150">
        <f ca="1"/>
        <v>23.82</v>
      </c>
      <c r="X25" s="7">
        <f t="shared" ca="1" si="5"/>
        <v>2.539819199311235E-2</v>
      </c>
      <c r="Y25" s="15"/>
      <c r="Z25" s="18" vm="419">
        <f ca="1"/>
        <v>45078</v>
      </c>
      <c r="AA25" s="18" vm="434">
        <f ca="1"/>
        <v>100.27</v>
      </c>
      <c r="AB25" s="7">
        <f t="shared" ca="1" si="6"/>
        <v>3.6061169663153488E-2</v>
      </c>
      <c r="AC25" s="15"/>
      <c r="AD25" s="18" vm="419">
        <f ca="1"/>
        <v>45078</v>
      </c>
      <c r="AE25" s="18" vm="436">
        <f ca="1"/>
        <v>23.71</v>
      </c>
      <c r="AF25" s="7">
        <f t="shared" ca="1" si="7"/>
        <v>3.4467713787085477E-2</v>
      </c>
      <c r="AG25" s="15"/>
      <c r="AH25" s="18" vm="419">
        <f ca="1"/>
        <v>45078</v>
      </c>
      <c r="AI25" s="18" vm="442">
        <f ca="1"/>
        <v>8.41</v>
      </c>
      <c r="AJ25" s="7">
        <f t="shared" ca="1" si="8"/>
        <v>9.6038415366146539E-3</v>
      </c>
      <c r="AK25" s="15"/>
      <c r="AL25" s="18" vm="419">
        <f ca="1"/>
        <v>45078</v>
      </c>
      <c r="AM25" s="18" vm="443">
        <f ca="1"/>
        <v>34.44</v>
      </c>
      <c r="AN25" s="7">
        <f t="shared" ca="1" si="9"/>
        <v>4.0816326530612413E-3</v>
      </c>
      <c r="AO25" s="15"/>
      <c r="AP25" s="71"/>
    </row>
    <row r="26" spans="1:47" x14ac:dyDescent="0.45">
      <c r="A26">
        <v>18</v>
      </c>
      <c r="B26" s="18" vm="444">
        <f ca="1"/>
        <v>45108</v>
      </c>
      <c r="C26" s="18" vm="445">
        <f ca="1"/>
        <v>68.790000000000006</v>
      </c>
      <c r="D26" s="7">
        <f t="shared" ca="1" si="0"/>
        <v>4.7989031078610689E-2</v>
      </c>
      <c r="E26" s="15"/>
      <c r="F26" s="18" vm="444">
        <f ca="1"/>
        <v>45108</v>
      </c>
      <c r="G26" s="18" vm="448">
        <f ca="1"/>
        <v>239.18</v>
      </c>
      <c r="H26" s="7">
        <f t="shared" ca="1" si="1"/>
        <v>4.4134980573623847E-2</v>
      </c>
      <c r="I26" s="15"/>
      <c r="J26" s="18" vm="444">
        <f ca="1"/>
        <v>45108</v>
      </c>
      <c r="K26" s="18" vm="356">
        <f ca="1"/>
        <v>4.22</v>
      </c>
      <c r="L26" s="7">
        <f t="shared" ca="1" si="2"/>
        <v>4.7146401985111538E-2</v>
      </c>
      <c r="M26" s="15"/>
      <c r="N26" s="18" vm="444">
        <f ca="1"/>
        <v>45108</v>
      </c>
      <c r="O26" s="18" vm="450">
        <f ca="1"/>
        <v>20.54</v>
      </c>
      <c r="P26" s="7">
        <f t="shared" ca="1" si="3"/>
        <v>2.3418036870951613E-2</v>
      </c>
      <c r="Q26" s="15"/>
      <c r="R26" s="18" vm="444">
        <f ca="1"/>
        <v>45108</v>
      </c>
      <c r="S26" s="18" vm="399">
        <f ca="1"/>
        <v>4.26</v>
      </c>
      <c r="T26" s="7">
        <f t="shared" ca="1" si="4"/>
        <v>-9.3023255813953574E-3</v>
      </c>
      <c r="U26" s="15"/>
      <c r="V26" s="18" vm="444">
        <f ca="1"/>
        <v>45108</v>
      </c>
      <c r="W26" s="18" vm="1077">
        <f ca="1"/>
        <v>24.86</v>
      </c>
      <c r="X26" s="7">
        <f t="shared" ca="1" si="5"/>
        <v>4.366078925272876E-2</v>
      </c>
      <c r="Y26" s="15"/>
      <c r="Z26" s="18" vm="444">
        <f ca="1"/>
        <v>45108</v>
      </c>
      <c r="AA26" s="18" vm="458">
        <f ca="1"/>
        <v>105.71</v>
      </c>
      <c r="AB26" s="7">
        <f t="shared" ca="1" si="6"/>
        <v>5.4253515508128035E-2</v>
      </c>
      <c r="AC26" s="15"/>
      <c r="AD26" s="18" vm="444">
        <f ca="1"/>
        <v>45108</v>
      </c>
      <c r="AE26" s="18" vm="460">
        <f ca="1"/>
        <v>25.75</v>
      </c>
      <c r="AF26" s="7">
        <f t="shared" ca="1" si="7"/>
        <v>8.6039645719105828E-2</v>
      </c>
      <c r="AG26" s="15"/>
      <c r="AH26" s="18" vm="444">
        <f ca="1"/>
        <v>45108</v>
      </c>
      <c r="AI26" s="18" vm="466">
        <f ca="1"/>
        <v>8.4700000000000006</v>
      </c>
      <c r="AJ26" s="7">
        <f t="shared" ca="1" si="8"/>
        <v>7.1343638525565396E-3</v>
      </c>
      <c r="AK26" s="15"/>
      <c r="AL26" s="18" vm="444">
        <f ca="1"/>
        <v>45108</v>
      </c>
      <c r="AM26" s="18" vm="467">
        <f ca="1"/>
        <v>37.99</v>
      </c>
      <c r="AN26" s="7">
        <f t="shared" ca="1" si="9"/>
        <v>0.10307781649245076</v>
      </c>
      <c r="AO26" s="15"/>
      <c r="AP26" s="71"/>
    </row>
    <row r="27" spans="1:47" x14ac:dyDescent="0.45">
      <c r="A27">
        <v>19</v>
      </c>
      <c r="B27" s="18" vm="468">
        <f ca="1"/>
        <v>45139</v>
      </c>
      <c r="C27" s="18" vm="469">
        <f ca="1"/>
        <v>73.319999999999993</v>
      </c>
      <c r="D27" s="7">
        <f t="shared" ca="1" si="0"/>
        <v>6.585259485390299E-2</v>
      </c>
      <c r="E27" s="15"/>
      <c r="F27" s="18" vm="468">
        <f ca="1"/>
        <v>45139</v>
      </c>
      <c r="G27" s="18" vm="472">
        <f ca="1"/>
        <v>271.49</v>
      </c>
      <c r="H27" s="7">
        <f t="shared" ca="1" si="1"/>
        <v>0.13508654569780082</v>
      </c>
      <c r="I27" s="15"/>
      <c r="J27" s="18" vm="468">
        <f ca="1"/>
        <v>45139</v>
      </c>
      <c r="K27" s="18" vm="474">
        <f ca="1"/>
        <v>4.24</v>
      </c>
      <c r="L27" s="7">
        <f t="shared" ca="1" si="2"/>
        <v>4.7393364928911049E-3</v>
      </c>
      <c r="M27" s="15"/>
      <c r="N27" s="18" vm="468">
        <f ca="1"/>
        <v>45139</v>
      </c>
      <c r="O27" s="18" vm="475">
        <f ca="1"/>
        <v>23.36</v>
      </c>
      <c r="P27" s="7">
        <f t="shared" ca="1" si="3"/>
        <v>0.13729308666017528</v>
      </c>
      <c r="Q27" s="15"/>
      <c r="R27" s="18" vm="468">
        <f ca="1"/>
        <v>45139</v>
      </c>
      <c r="S27" s="18" vm="477">
        <f ca="1"/>
        <v>4.01</v>
      </c>
      <c r="T27" s="7">
        <f t="shared" ca="1" si="4"/>
        <v>-5.8685446009389672E-2</v>
      </c>
      <c r="U27" s="15"/>
      <c r="V27" s="18" vm="468">
        <f ca="1"/>
        <v>45139</v>
      </c>
      <c r="W27" s="18" vm="1151">
        <f ca="1"/>
        <v>28.74</v>
      </c>
      <c r="X27" s="7">
        <f t="shared" ca="1" si="5"/>
        <v>0.15607401448109409</v>
      </c>
      <c r="Y27" s="15"/>
      <c r="Z27" s="18" vm="468">
        <f ca="1"/>
        <v>45139</v>
      </c>
      <c r="AA27" s="18" vm="480">
        <f ca="1"/>
        <v>102.18</v>
      </c>
      <c r="AB27" s="7">
        <f t="shared" ca="1" si="6"/>
        <v>-3.3393245672121721E-2</v>
      </c>
      <c r="AC27" s="15"/>
      <c r="AD27" s="18" vm="468">
        <f ca="1"/>
        <v>45139</v>
      </c>
      <c r="AE27" s="18" vm="482">
        <f ca="1"/>
        <v>25.33</v>
      </c>
      <c r="AF27" s="7">
        <f t="shared" ca="1" si="7"/>
        <v>-1.6310679611650551E-2</v>
      </c>
      <c r="AG27" s="15"/>
      <c r="AH27" s="18" vm="468">
        <f ca="1"/>
        <v>45139</v>
      </c>
      <c r="AI27" s="18" vm="487">
        <f ca="1"/>
        <v>8.7100000000000009</v>
      </c>
      <c r="AJ27" s="7">
        <f t="shared" ca="1" si="8"/>
        <v>2.8335301062573814E-2</v>
      </c>
      <c r="AK27" s="15"/>
      <c r="AL27" s="18" vm="468">
        <f ca="1"/>
        <v>45139</v>
      </c>
      <c r="AM27" s="18" vm="488">
        <f ca="1"/>
        <v>37.020000000000003</v>
      </c>
      <c r="AN27" s="7">
        <f t="shared" ca="1" si="9"/>
        <v>-2.5533035009212921E-2</v>
      </c>
      <c r="AO27" s="15"/>
      <c r="AP27" s="71"/>
    </row>
    <row r="28" spans="1:47" x14ac:dyDescent="0.45">
      <c r="A28">
        <v>20</v>
      </c>
      <c r="B28" s="18" vm="489">
        <f ca="1"/>
        <v>45170</v>
      </c>
      <c r="C28" s="18" vm="490">
        <f ca="1"/>
        <v>83.39</v>
      </c>
      <c r="D28" s="7">
        <f t="shared" ca="1" si="0"/>
        <v>0.13734315330060023</v>
      </c>
      <c r="E28" s="15"/>
      <c r="F28" s="18" vm="489">
        <f ca="1"/>
        <v>45170</v>
      </c>
      <c r="G28" s="18" vm="493">
        <f ca="1"/>
        <v>255.32</v>
      </c>
      <c r="H28" s="7">
        <f t="shared" ca="1" si="1"/>
        <v>-5.9560204795756806E-2</v>
      </c>
      <c r="I28" s="15"/>
      <c r="J28" s="18" vm="489">
        <f ca="1"/>
        <v>45170</v>
      </c>
      <c r="K28" s="18" vm="12">
        <f ca="1"/>
        <v>3.92</v>
      </c>
      <c r="L28" s="7">
        <f t="shared" ca="1" si="2"/>
        <v>-7.5471698113207614E-2</v>
      </c>
      <c r="M28" s="15"/>
      <c r="N28" s="18" vm="489">
        <f ca="1"/>
        <v>45170</v>
      </c>
      <c r="O28" s="18" vm="495">
        <f ca="1"/>
        <v>21.45</v>
      </c>
      <c r="P28" s="7">
        <f t="shared" ca="1" si="3"/>
        <v>-8.1763698630136994E-2</v>
      </c>
      <c r="Q28" s="15"/>
      <c r="R28" s="18" vm="489">
        <f ca="1"/>
        <v>45170</v>
      </c>
      <c r="S28" s="18" vm="137">
        <f ca="1"/>
        <v>3.85</v>
      </c>
      <c r="T28" s="7">
        <f t="shared" ca="1" si="4"/>
        <v>-3.9900249376558533E-2</v>
      </c>
      <c r="U28" s="15"/>
      <c r="V28" s="18" vm="489">
        <f ca="1"/>
        <v>45170</v>
      </c>
      <c r="W28" s="18" vm="1152">
        <f ca="1"/>
        <v>27.94</v>
      </c>
      <c r="X28" s="7">
        <f t="shared" ca="1" si="5"/>
        <v>-2.783576896311751E-2</v>
      </c>
      <c r="Y28" s="15"/>
      <c r="Z28" s="18" vm="489">
        <f ca="1"/>
        <v>45170</v>
      </c>
      <c r="AA28" s="18" vm="499">
        <f ca="1"/>
        <v>99.97</v>
      </c>
      <c r="AB28" s="7">
        <f t="shared" ca="1" si="6"/>
        <v>-2.1628498727735444E-2</v>
      </c>
      <c r="AC28" s="15"/>
      <c r="AD28" s="18" vm="489">
        <f ca="1"/>
        <v>45170</v>
      </c>
      <c r="AE28" s="18" vm="501">
        <f ca="1"/>
        <v>25.66</v>
      </c>
      <c r="AF28" s="7">
        <f t="shared" ca="1" si="7"/>
        <v>1.3028030003947961E-2</v>
      </c>
      <c r="AG28" s="15"/>
      <c r="AH28" s="18" vm="489">
        <f ca="1"/>
        <v>45170</v>
      </c>
      <c r="AI28" s="18" vm="507">
        <f ca="1"/>
        <v>8.7799999999999994</v>
      </c>
      <c r="AJ28" s="7">
        <f t="shared" ca="1" si="8"/>
        <v>8.0367393800227904E-3</v>
      </c>
      <c r="AK28" s="15"/>
      <c r="AL28" s="18" vm="489">
        <f ca="1"/>
        <v>45170</v>
      </c>
      <c r="AM28" s="18" vm="508">
        <f ca="1"/>
        <v>36.49</v>
      </c>
      <c r="AN28" s="7">
        <f t="shared" ca="1" si="9"/>
        <v>-1.4316585629389549E-2</v>
      </c>
      <c r="AO28" s="15"/>
      <c r="AP28" s="71"/>
    </row>
    <row r="29" spans="1:47" x14ac:dyDescent="0.45">
      <c r="A29">
        <v>21</v>
      </c>
      <c r="B29" s="18" vm="509">
        <f ca="1"/>
        <v>45200</v>
      </c>
      <c r="C29" s="18" vm="510">
        <f ca="1"/>
        <v>74.540000000000006</v>
      </c>
      <c r="D29" s="7">
        <f t="shared" ca="1" si="0"/>
        <v>-0.10612783307350994</v>
      </c>
      <c r="E29" s="15"/>
      <c r="F29" s="18" vm="509">
        <f ca="1"/>
        <v>45200</v>
      </c>
      <c r="G29" s="18" vm="513">
        <f ca="1"/>
        <v>240.84</v>
      </c>
      <c r="H29" s="7">
        <f t="shared" ca="1" si="1"/>
        <v>-5.6713144289518999E-2</v>
      </c>
      <c r="I29" s="15"/>
      <c r="J29" s="18" vm="509">
        <f ca="1"/>
        <v>45200</v>
      </c>
      <c r="K29" s="18" vm="514">
        <f ca="1"/>
        <v>3.54</v>
      </c>
      <c r="L29" s="7">
        <f t="shared" ca="1" si="2"/>
        <v>-9.693877551020405E-2</v>
      </c>
      <c r="M29" s="15"/>
      <c r="N29" s="18" vm="509">
        <f ca="1"/>
        <v>45200</v>
      </c>
      <c r="O29" s="18" vm="515">
        <f ca="1"/>
        <v>20.74</v>
      </c>
      <c r="P29" s="7">
        <f t="shared" ca="1" si="3"/>
        <v>-3.3100233100233141E-2</v>
      </c>
      <c r="Q29" s="15"/>
      <c r="R29" s="18" vm="509">
        <f ca="1"/>
        <v>45200</v>
      </c>
      <c r="S29" s="18" vm="519">
        <f ca="1"/>
        <v>3.81</v>
      </c>
      <c r="T29" s="7">
        <f t="shared" ca="1" si="4"/>
        <v>-1.0389610389610398E-2</v>
      </c>
      <c r="U29" s="15"/>
      <c r="V29" s="18" vm="509">
        <f ca="1"/>
        <v>45200</v>
      </c>
      <c r="W29" s="18" vm="1153">
        <f ca="1"/>
        <v>27.63</v>
      </c>
      <c r="X29" s="7">
        <f t="shared" ca="1" si="5"/>
        <v>-1.1095204008589916E-2</v>
      </c>
      <c r="Y29" s="15"/>
      <c r="Z29" s="18" vm="509">
        <f ca="1"/>
        <v>45200</v>
      </c>
      <c r="AA29" s="18" vm="522">
        <f ca="1"/>
        <v>96.56</v>
      </c>
      <c r="AB29" s="7">
        <f t="shared" ca="1" si="6"/>
        <v>-3.4110233069920941E-2</v>
      </c>
      <c r="AC29" s="15"/>
      <c r="AD29" s="18" vm="509">
        <f ca="1"/>
        <v>45200</v>
      </c>
      <c r="AE29" s="18" vm="524">
        <f ca="1"/>
        <v>24.71</v>
      </c>
      <c r="AF29" s="7">
        <f t="shared" ca="1" si="7"/>
        <v>-3.7022603273577523E-2</v>
      </c>
      <c r="AG29" s="15"/>
      <c r="AH29" s="18" vm="509">
        <f ca="1"/>
        <v>45200</v>
      </c>
      <c r="AI29" s="18" vm="529">
        <f ca="1"/>
        <v>9.1300000000000008</v>
      </c>
      <c r="AJ29" s="7">
        <f t="shared" ca="1" si="8"/>
        <v>3.9863325740319068E-2</v>
      </c>
      <c r="AK29" s="15"/>
      <c r="AL29" s="18" vm="509">
        <f ca="1"/>
        <v>45200</v>
      </c>
      <c r="AM29" s="18" vm="530">
        <f ca="1"/>
        <v>34.26</v>
      </c>
      <c r="AN29" s="7">
        <f t="shared" ca="1" si="9"/>
        <v>-6.1112633598246202E-2</v>
      </c>
      <c r="AO29" s="15"/>
      <c r="AP29" s="71"/>
    </row>
    <row r="30" spans="1:47" x14ac:dyDescent="0.45">
      <c r="A30">
        <v>22</v>
      </c>
      <c r="B30" s="18" vm="531">
        <f ca="1"/>
        <v>45231</v>
      </c>
      <c r="C30" s="18" vm="532">
        <f ca="1"/>
        <v>88.41</v>
      </c>
      <c r="D30" s="7">
        <f t="shared" ca="1" si="0"/>
        <v>0.18607459082371866</v>
      </c>
      <c r="E30" s="15"/>
      <c r="F30" s="18" vm="531">
        <f ca="1"/>
        <v>45231</v>
      </c>
      <c r="G30" s="18" vm="535">
        <f ca="1"/>
        <v>273.04000000000002</v>
      </c>
      <c r="H30" s="7">
        <f t="shared" ca="1" si="1"/>
        <v>0.1336987211426674</v>
      </c>
      <c r="I30" s="15"/>
      <c r="J30" s="18" vm="531">
        <f ca="1"/>
        <v>45231</v>
      </c>
      <c r="K30" s="18" vm="537">
        <f ca="1"/>
        <v>4.13</v>
      </c>
      <c r="L30" s="7">
        <f t="shared" ca="1" si="2"/>
        <v>0.16666666666666663</v>
      </c>
      <c r="M30" s="15"/>
      <c r="N30" s="18" vm="531">
        <f ca="1"/>
        <v>45231</v>
      </c>
      <c r="O30" s="18" vm="538">
        <f ca="1"/>
        <v>22.75</v>
      </c>
      <c r="P30" s="7">
        <f t="shared" ca="1" si="3"/>
        <v>9.6914175506268158E-2</v>
      </c>
      <c r="Q30" s="15"/>
      <c r="R30" s="18" vm="531">
        <f ca="1"/>
        <v>45231</v>
      </c>
      <c r="S30" s="18" vm="542">
        <f ca="1"/>
        <v>3.82</v>
      </c>
      <c r="T30" s="7">
        <f t="shared" ca="1" si="4"/>
        <v>2.6246719160104427E-3</v>
      </c>
      <c r="U30" s="15"/>
      <c r="V30" s="18" vm="531">
        <f ca="1"/>
        <v>45231</v>
      </c>
      <c r="W30" s="18" vm="1154">
        <f ca="1"/>
        <v>27.78</v>
      </c>
      <c r="X30" s="7">
        <f t="shared" ca="1" si="5"/>
        <v>5.4288816503800987E-3</v>
      </c>
      <c r="Y30" s="15"/>
      <c r="Z30" s="18" vm="531">
        <f ca="1"/>
        <v>45231</v>
      </c>
      <c r="AA30" s="18" vm="547">
        <f ca="1"/>
        <v>104.66</v>
      </c>
      <c r="AB30" s="7">
        <f t="shared" ca="1" si="6"/>
        <v>8.3885666942833406E-2</v>
      </c>
      <c r="AC30" s="15"/>
      <c r="AD30" s="18" vm="531">
        <f ca="1"/>
        <v>45231</v>
      </c>
      <c r="AE30" s="18" vm="549">
        <f ca="1"/>
        <v>24.37</v>
      </c>
      <c r="AF30" s="7">
        <f t="shared" ca="1" si="7"/>
        <v>-1.3759611493322535E-2</v>
      </c>
      <c r="AG30" s="15"/>
      <c r="AH30" s="18" vm="531">
        <f ca="1"/>
        <v>45231</v>
      </c>
      <c r="AI30" s="18" vm="553">
        <f ca="1"/>
        <v>8.24</v>
      </c>
      <c r="AJ30" s="7">
        <f t="shared" ca="1" si="8"/>
        <v>-9.7480832420591509E-2</v>
      </c>
      <c r="AK30" s="15"/>
      <c r="AL30" s="18" vm="531">
        <f ca="1"/>
        <v>45231</v>
      </c>
      <c r="AM30" s="18" vm="554">
        <f ca="1"/>
        <v>31</v>
      </c>
      <c r="AN30" s="7">
        <f t="shared" ca="1" si="9"/>
        <v>-9.5154699357851674E-2</v>
      </c>
      <c r="AO30" s="15"/>
      <c r="AP30" s="71"/>
    </row>
    <row r="31" spans="1:47" x14ac:dyDescent="0.45">
      <c r="A31">
        <v>23</v>
      </c>
      <c r="B31" s="18" vm="555">
        <f ca="1"/>
        <v>45261</v>
      </c>
      <c r="C31" s="18" vm="556">
        <f ca="1"/>
        <v>95.83</v>
      </c>
      <c r="D31" s="7">
        <f t="shared" ca="1" si="0"/>
        <v>8.3927157561361862E-2</v>
      </c>
      <c r="E31" s="15"/>
      <c r="F31" s="18" vm="555">
        <f ca="1"/>
        <v>45261</v>
      </c>
      <c r="G31" s="18" vm="559">
        <f ca="1"/>
        <v>298.67</v>
      </c>
      <c r="H31" s="7">
        <f t="shared" ca="1" si="1"/>
        <v>9.3869030178728372E-2</v>
      </c>
      <c r="I31" s="15"/>
      <c r="J31" s="18" vm="555">
        <f ca="1"/>
        <v>45261</v>
      </c>
      <c r="K31" s="18" vm="373">
        <f ca="1"/>
        <v>4.45</v>
      </c>
      <c r="L31" s="7">
        <f t="shared" ca="1" si="2"/>
        <v>7.7481840193704674E-2</v>
      </c>
      <c r="M31" s="15"/>
      <c r="N31" s="18" vm="555">
        <f ca="1"/>
        <v>45261</v>
      </c>
      <c r="O31" s="18" vm="561">
        <f ca="1"/>
        <v>25.3</v>
      </c>
      <c r="P31" s="7">
        <f t="shared" ca="1" si="3"/>
        <v>0.11208791208791212</v>
      </c>
      <c r="Q31" s="15"/>
      <c r="R31" s="18" vm="555">
        <f ca="1"/>
        <v>45261</v>
      </c>
      <c r="S31" s="18" vm="38">
        <f ca="1"/>
        <v>3.96</v>
      </c>
      <c r="T31" s="7">
        <f t="shared" ca="1" si="4"/>
        <v>3.6649214659685896E-2</v>
      </c>
      <c r="U31" s="15"/>
      <c r="V31" s="18" vm="555">
        <f ca="1"/>
        <v>45261</v>
      </c>
      <c r="W31" s="18" vm="1155">
        <f ca="1"/>
        <v>31.14</v>
      </c>
      <c r="X31" s="7">
        <f t="shared" ca="1" si="5"/>
        <v>0.12095032397408205</v>
      </c>
      <c r="Y31" s="15"/>
      <c r="Z31" s="18" vm="555">
        <f ca="1"/>
        <v>45261</v>
      </c>
      <c r="AA31" s="18" vm="566">
        <f ca="1"/>
        <v>111.8</v>
      </c>
      <c r="AB31" s="7">
        <f t="shared" ca="1" si="6"/>
        <v>6.8220905790177727E-2</v>
      </c>
      <c r="AC31" s="15"/>
      <c r="AD31" s="18" vm="555">
        <f ca="1"/>
        <v>45261</v>
      </c>
      <c r="AE31" s="18" vm="568">
        <f ca="1"/>
        <v>25.92</v>
      </c>
      <c r="AF31" s="7">
        <f t="shared" ca="1" si="7"/>
        <v>6.3602790315962277E-2</v>
      </c>
      <c r="AG31" s="15"/>
      <c r="AH31" s="18" vm="555">
        <f ca="1"/>
        <v>45261</v>
      </c>
      <c r="AI31" s="18" vm="466">
        <f ca="1"/>
        <v>8.4700000000000006</v>
      </c>
      <c r="AJ31" s="7">
        <f t="shared" ca="1" si="8"/>
        <v>2.7912621359223351E-2</v>
      </c>
      <c r="AK31" s="15"/>
      <c r="AL31" s="18" vm="555">
        <f ca="1"/>
        <v>45261</v>
      </c>
      <c r="AM31" s="18" vm="572">
        <f ca="1"/>
        <v>31.06</v>
      </c>
      <c r="AN31" s="7">
        <f t="shared" ca="1" si="9"/>
        <v>1.9354838709677007E-3</v>
      </c>
      <c r="AO31" s="15"/>
      <c r="AP31" s="71"/>
    </row>
    <row r="32" spans="1:47" x14ac:dyDescent="0.45">
      <c r="A32">
        <v>24</v>
      </c>
      <c r="B32" s="18" vm="573">
        <f ca="1"/>
        <v>45292</v>
      </c>
      <c r="C32" s="18" vm="574">
        <f ca="1"/>
        <v>101.56</v>
      </c>
      <c r="D32" s="7">
        <f t="shared" ca="1" si="0"/>
        <v>5.9793384117708487E-2</v>
      </c>
      <c r="E32" s="15"/>
      <c r="F32" s="18" vm="573">
        <f ca="1"/>
        <v>45292</v>
      </c>
      <c r="G32" s="18" vm="577">
        <f ca="1"/>
        <v>304.48</v>
      </c>
      <c r="H32" s="7">
        <f t="shared" ca="1" si="1"/>
        <v>1.9452907891653E-2</v>
      </c>
      <c r="I32" s="15"/>
      <c r="J32" s="18" vm="573">
        <f ca="1"/>
        <v>45292</v>
      </c>
      <c r="K32" s="18" vm="579">
        <f ca="1"/>
        <v>4.5599999999999996</v>
      </c>
      <c r="L32" s="7">
        <f t="shared" ca="1" si="2"/>
        <v>2.4719101123595377E-2</v>
      </c>
      <c r="M32" s="15"/>
      <c r="N32" s="18" vm="573">
        <f ca="1"/>
        <v>45292</v>
      </c>
      <c r="O32" s="18" vm="580">
        <f ca="1"/>
        <v>25.6</v>
      </c>
      <c r="P32" s="7">
        <f t="shared" ca="1" si="3"/>
        <v>1.185770750988145E-2</v>
      </c>
      <c r="Q32" s="15"/>
      <c r="R32" s="18" vm="573">
        <f ca="1"/>
        <v>45292</v>
      </c>
      <c r="S32" s="18" vm="7">
        <f ca="1"/>
        <v>4.04</v>
      </c>
      <c r="T32" s="7">
        <f t="shared" ca="1" si="4"/>
        <v>2.0202020202020221E-2</v>
      </c>
      <c r="U32" s="15"/>
      <c r="V32" s="18" vm="573">
        <f ca="1"/>
        <v>45292</v>
      </c>
      <c r="W32" s="18" vm="131">
        <f ca="1"/>
        <v>33.01</v>
      </c>
      <c r="X32" s="7">
        <f t="shared" ca="1" si="5"/>
        <v>6.0051380860629333E-2</v>
      </c>
      <c r="Y32" s="15"/>
      <c r="Z32" s="18" vm="573">
        <f ca="1"/>
        <v>45292</v>
      </c>
      <c r="AA32" s="18" vm="586">
        <f ca="1"/>
        <v>117.53</v>
      </c>
      <c r="AB32" s="7">
        <f t="shared" ca="1" si="6"/>
        <v>5.1252236135957106E-2</v>
      </c>
      <c r="AC32" s="15"/>
      <c r="AD32" s="18" vm="573">
        <f ca="1"/>
        <v>45292</v>
      </c>
      <c r="AE32" s="18" vm="588">
        <f ca="1"/>
        <v>27.2</v>
      </c>
      <c r="AF32" s="7">
        <f t="shared" ca="1" si="7"/>
        <v>4.9382716049382616E-2</v>
      </c>
      <c r="AG32" s="15"/>
      <c r="AH32" s="18" vm="573">
        <f ca="1"/>
        <v>45292</v>
      </c>
      <c r="AI32" s="18" vm="594">
        <f ca="1"/>
        <v>8.52</v>
      </c>
      <c r="AJ32" s="7">
        <f t="shared" ca="1" si="8"/>
        <v>5.9031877213694137E-3</v>
      </c>
      <c r="AK32" s="15"/>
      <c r="AL32" s="18" vm="573">
        <f ca="1"/>
        <v>45292</v>
      </c>
      <c r="AM32" s="18" vm="595">
        <f ca="1"/>
        <v>32.409999999999997</v>
      </c>
      <c r="AN32" s="7">
        <f t="shared" ca="1" si="9"/>
        <v>4.3464262717321248E-2</v>
      </c>
      <c r="AO32" s="15"/>
      <c r="AP32" s="71"/>
    </row>
    <row r="33" spans="1:42" x14ac:dyDescent="0.45">
      <c r="A33">
        <v>25</v>
      </c>
      <c r="B33" s="18" vm="596">
        <f ca="1"/>
        <v>45323</v>
      </c>
      <c r="C33" s="18" vm="597">
        <f ca="1"/>
        <v>103.82</v>
      </c>
      <c r="D33" s="7">
        <f t="shared" ca="1" si="0"/>
        <v>2.2252855454903415E-2</v>
      </c>
      <c r="E33" s="15"/>
      <c r="F33" s="18" vm="596">
        <f ca="1"/>
        <v>45323</v>
      </c>
      <c r="G33" s="18" vm="600">
        <f ca="1"/>
        <v>350.17</v>
      </c>
      <c r="H33" s="7">
        <f t="shared" ca="1" si="1"/>
        <v>0.15005911718339462</v>
      </c>
      <c r="I33" s="15"/>
      <c r="J33" s="18" vm="596">
        <f ca="1"/>
        <v>45323</v>
      </c>
      <c r="K33" s="18" vm="602">
        <f ca="1"/>
        <v>4.49</v>
      </c>
      <c r="L33" s="7">
        <f t="shared" ca="1" si="2"/>
        <v>-1.5350877192982325E-2</v>
      </c>
      <c r="M33" s="15"/>
      <c r="N33" s="18" vm="596">
        <f ca="1"/>
        <v>45323</v>
      </c>
      <c r="O33" s="18" vm="603">
        <f ca="1"/>
        <v>29.9</v>
      </c>
      <c r="P33" s="7">
        <f t="shared" ca="1" si="3"/>
        <v>0.16796874999999989</v>
      </c>
      <c r="Q33" s="15"/>
      <c r="R33" s="18" vm="596">
        <f ca="1"/>
        <v>45323</v>
      </c>
      <c r="S33" s="18" vm="542">
        <f ca="1"/>
        <v>3.82</v>
      </c>
      <c r="T33" s="7">
        <f t="shared" ca="1" si="4"/>
        <v>-5.4455445544554504E-2</v>
      </c>
      <c r="U33" s="15"/>
      <c r="V33" s="18" vm="596">
        <f ca="1"/>
        <v>45323</v>
      </c>
      <c r="W33" s="18" vm="1156">
        <f ca="1"/>
        <v>36.76</v>
      </c>
      <c r="X33" s="7">
        <f t="shared" ca="1" si="5"/>
        <v>0.1136019388064223</v>
      </c>
      <c r="Y33" s="15"/>
      <c r="Z33" s="18" vm="596">
        <f ca="1"/>
        <v>45323</v>
      </c>
      <c r="AA33" s="18" vm="610">
        <f ca="1"/>
        <v>116.41</v>
      </c>
      <c r="AB33" s="7">
        <f t="shared" ca="1" si="6"/>
        <v>-9.5294818344252921E-3</v>
      </c>
      <c r="AC33" s="15"/>
      <c r="AD33" s="18" vm="596">
        <f ca="1"/>
        <v>45323</v>
      </c>
      <c r="AE33" s="18" vm="612">
        <f ca="1"/>
        <v>28.45</v>
      </c>
      <c r="AF33" s="7">
        <f t="shared" ca="1" si="7"/>
        <v>4.595588235294118E-2</v>
      </c>
      <c r="AG33" s="15"/>
      <c r="AH33" s="18" vm="596">
        <f ca="1"/>
        <v>45323</v>
      </c>
      <c r="AI33" s="18" vm="617">
        <f ca="1"/>
        <v>8.99</v>
      </c>
      <c r="AJ33" s="7">
        <f t="shared" ca="1" si="8"/>
        <v>5.5164319248826366E-2</v>
      </c>
      <c r="AK33" s="15"/>
      <c r="AL33" s="18" vm="596">
        <f ca="1"/>
        <v>45323</v>
      </c>
      <c r="AM33" s="18" vm="618">
        <f ca="1"/>
        <v>30.36</v>
      </c>
      <c r="AN33" s="7">
        <f t="shared" ca="1" si="9"/>
        <v>-6.3252082690527539E-2</v>
      </c>
      <c r="AO33" s="15"/>
      <c r="AP33" s="71"/>
    </row>
    <row r="34" spans="1:42" x14ac:dyDescent="0.45">
      <c r="A34">
        <v>26</v>
      </c>
      <c r="B34" s="18" vm="619">
        <f ca="1"/>
        <v>45352</v>
      </c>
      <c r="C34" s="18" vm="620">
        <f ca="1"/>
        <v>103.75</v>
      </c>
      <c r="D34" s="7">
        <f t="shared" ca="1" si="0"/>
        <v>-6.7424388364470411E-4</v>
      </c>
      <c r="E34" s="15"/>
      <c r="F34" s="18" vm="619">
        <f ca="1"/>
        <v>45352</v>
      </c>
      <c r="G34" s="18" vm="623">
        <f ca="1"/>
        <v>337.52</v>
      </c>
      <c r="H34" s="7">
        <f t="shared" ca="1" si="1"/>
        <v>-3.6125310563440712E-2</v>
      </c>
      <c r="I34" s="15"/>
      <c r="J34" s="18" vm="619">
        <f ca="1"/>
        <v>45352</v>
      </c>
      <c r="K34" s="18" vm="625">
        <f ca="1"/>
        <v>4.8499999999999996</v>
      </c>
      <c r="L34" s="7">
        <f t="shared" ca="1" si="2"/>
        <v>8.0178173719376258E-2</v>
      </c>
      <c r="M34" s="15"/>
      <c r="N34" s="18" vm="619">
        <f ca="1"/>
        <v>45352</v>
      </c>
      <c r="O34" s="18" vm="626">
        <f ca="1"/>
        <v>33.81</v>
      </c>
      <c r="P34" s="7">
        <f t="shared" ca="1" si="3"/>
        <v>0.13076923076923089</v>
      </c>
      <c r="Q34" s="15"/>
      <c r="R34" s="18" vm="619">
        <f ca="1"/>
        <v>45352</v>
      </c>
      <c r="S34" s="18" vm="630">
        <f ca="1"/>
        <v>3.86</v>
      </c>
      <c r="T34" s="7">
        <f t="shared" ca="1" si="4"/>
        <v>1.0471204188481685E-2</v>
      </c>
      <c r="U34" s="15"/>
      <c r="V34" s="18" vm="619">
        <f ca="1"/>
        <v>45352</v>
      </c>
      <c r="W34" s="18" vm="1157">
        <f ca="1"/>
        <v>36.08</v>
      </c>
      <c r="X34" s="7">
        <f t="shared" ca="1" si="5"/>
        <v>-1.8498367791077251E-2</v>
      </c>
      <c r="Y34" s="15"/>
      <c r="Z34" s="18" vm="619">
        <f ca="1"/>
        <v>45352</v>
      </c>
      <c r="AA34" s="18" vm="635">
        <f ca="1"/>
        <v>120.34</v>
      </c>
      <c r="AB34" s="7">
        <f t="shared" ca="1" si="6"/>
        <v>3.3759986255476396E-2</v>
      </c>
      <c r="AC34" s="15"/>
      <c r="AD34" s="18" vm="619">
        <f ca="1"/>
        <v>45352</v>
      </c>
      <c r="AE34" s="18" vm="637">
        <f ca="1"/>
        <v>29.4</v>
      </c>
      <c r="AF34" s="7">
        <f t="shared" ca="1" si="7"/>
        <v>3.3391915641476248E-2</v>
      </c>
      <c r="AG34" s="15"/>
      <c r="AH34" s="18" vm="619">
        <f ca="1"/>
        <v>45352</v>
      </c>
      <c r="AI34" s="18" vm="642">
        <f ca="1"/>
        <v>9.1999999999999993</v>
      </c>
      <c r="AJ34" s="7">
        <f t="shared" ca="1" si="8"/>
        <v>2.3359288097886437E-2</v>
      </c>
      <c r="AK34" s="15"/>
      <c r="AL34" s="18" vm="619">
        <f ca="1"/>
        <v>45352</v>
      </c>
      <c r="AM34" s="18" vm="643">
        <f ca="1"/>
        <v>30.5</v>
      </c>
      <c r="AN34" s="7">
        <f t="shared" ca="1" si="9"/>
        <v>4.6113306982872391E-3</v>
      </c>
      <c r="AO34" s="15"/>
      <c r="AP34" s="71"/>
    </row>
    <row r="35" spans="1:42" x14ac:dyDescent="0.45">
      <c r="A35">
        <v>27</v>
      </c>
      <c r="B35" s="18" vm="644">
        <f ca="1"/>
        <v>45383</v>
      </c>
      <c r="C35" s="18" vm="645">
        <f ca="1"/>
        <v>111.41</v>
      </c>
      <c r="D35" s="7">
        <f t="shared" ca="1" si="0"/>
        <v>7.3831325301204787E-2</v>
      </c>
      <c r="E35" s="15"/>
      <c r="F35" s="18" vm="644">
        <f ca="1"/>
        <v>45383</v>
      </c>
      <c r="G35" s="18" vm="647">
        <f ca="1"/>
        <v>325.10000000000002</v>
      </c>
      <c r="H35" s="7">
        <f t="shared" ca="1" si="1"/>
        <v>-3.6797819388480563E-2</v>
      </c>
      <c r="I35" s="15"/>
      <c r="J35" s="18" vm="644">
        <f ca="1"/>
        <v>45383</v>
      </c>
      <c r="K35" s="18" vm="373">
        <f ca="1"/>
        <v>4.45</v>
      </c>
      <c r="L35" s="7">
        <f t="shared" ca="1" si="2"/>
        <v>-8.2474226804123613E-2</v>
      </c>
      <c r="M35" s="15"/>
      <c r="N35" s="18" vm="644">
        <f ca="1"/>
        <v>45383</v>
      </c>
      <c r="O35" s="18" vm="649">
        <f ca="1"/>
        <v>31.69</v>
      </c>
      <c r="P35" s="7">
        <f t="shared" ca="1" si="3"/>
        <v>-6.2703342206447826E-2</v>
      </c>
      <c r="Q35" s="15"/>
      <c r="R35" s="18" vm="644">
        <f ca="1"/>
        <v>45383</v>
      </c>
      <c r="S35" s="18" vm="652">
        <f ca="1"/>
        <v>3.67</v>
      </c>
      <c r="T35" s="7">
        <f t="shared" ca="1" si="4"/>
        <v>-4.9222797927461127E-2</v>
      </c>
      <c r="U35" s="15"/>
      <c r="V35" s="18" vm="644">
        <f ca="1"/>
        <v>45383</v>
      </c>
      <c r="W35" s="18" vm="204">
        <f ca="1"/>
        <v>33.83</v>
      </c>
      <c r="X35" s="7">
        <f t="shared" ca="1" si="5"/>
        <v>-6.2361419068736143E-2</v>
      </c>
      <c r="Y35" s="15"/>
      <c r="Z35" s="18" vm="644">
        <f ca="1"/>
        <v>45383</v>
      </c>
      <c r="AA35" s="18" vm="654">
        <f ca="1"/>
        <v>114.54</v>
      </c>
      <c r="AB35" s="7">
        <f t="shared" ca="1" si="6"/>
        <v>-4.8196775801894604E-2</v>
      </c>
      <c r="AC35" s="15"/>
      <c r="AD35" s="18" vm="644">
        <f ca="1"/>
        <v>45383</v>
      </c>
      <c r="AE35" s="18" vm="655">
        <f ca="1"/>
        <v>28.16</v>
      </c>
      <c r="AF35" s="7">
        <f t="shared" ca="1" si="7"/>
        <v>-4.2176870748299268E-2</v>
      </c>
      <c r="AG35" s="15"/>
      <c r="AH35" s="18" vm="644">
        <f ca="1"/>
        <v>45383</v>
      </c>
      <c r="AI35" s="18" vm="660">
        <f ca="1"/>
        <v>9.75</v>
      </c>
      <c r="AJ35" s="7">
        <f t="shared" ca="1" si="8"/>
        <v>5.9782608695652259E-2</v>
      </c>
      <c r="AK35" s="15"/>
      <c r="AL35" s="18" vm="644">
        <f ca="1"/>
        <v>45383</v>
      </c>
      <c r="AM35" s="18" vm="661">
        <f ca="1"/>
        <v>28.23</v>
      </c>
      <c r="AN35" s="7">
        <f t="shared" ca="1" si="9"/>
        <v>-7.4426229508196703E-2</v>
      </c>
      <c r="AO35" s="15"/>
      <c r="AP35" s="71"/>
    </row>
    <row r="36" spans="1:42" x14ac:dyDescent="0.45">
      <c r="A36">
        <v>28</v>
      </c>
      <c r="B36" s="18" vm="662">
        <f ca="1"/>
        <v>45413</v>
      </c>
      <c r="C36" s="18" vm="663">
        <f ca="1"/>
        <v>120.12</v>
      </c>
      <c r="D36" s="7">
        <f t="shared" ca="1" si="0"/>
        <v>7.8179696616102759E-2</v>
      </c>
      <c r="E36" s="15"/>
      <c r="F36" s="18" vm="662">
        <f ca="1"/>
        <v>45413</v>
      </c>
      <c r="G36" s="18" vm="666">
        <f ca="1"/>
        <v>322.56</v>
      </c>
      <c r="H36" s="7">
        <f t="shared" ca="1" si="1"/>
        <v>-7.8129806213473405E-3</v>
      </c>
      <c r="I36" s="15"/>
      <c r="J36" s="18" vm="662">
        <f ca="1"/>
        <v>45413</v>
      </c>
      <c r="K36" s="18" vm="668">
        <f ca="1"/>
        <v>4.5</v>
      </c>
      <c r="L36" s="7">
        <f t="shared" ca="1" si="2"/>
        <v>1.1235955056179735E-2</v>
      </c>
      <c r="M36" s="15"/>
      <c r="N36" s="18" vm="662">
        <f ca="1"/>
        <v>45413</v>
      </c>
      <c r="O36" s="18" vm="669">
        <f ca="1"/>
        <v>33.520000000000003</v>
      </c>
      <c r="P36" s="7">
        <f t="shared" ca="1" si="3"/>
        <v>5.7746923319659256E-2</v>
      </c>
      <c r="Q36" s="15"/>
      <c r="R36" s="18" vm="662">
        <f ca="1"/>
        <v>45413</v>
      </c>
      <c r="S36" s="18" vm="673">
        <f ca="1"/>
        <v>3.47</v>
      </c>
      <c r="T36" s="7">
        <f t="shared" ca="1" si="4"/>
        <v>-5.449591280653944E-2</v>
      </c>
      <c r="U36" s="15"/>
      <c r="V36" s="18" vm="662">
        <f ca="1"/>
        <v>45413</v>
      </c>
      <c r="W36" s="18" vm="1158">
        <f ca="1"/>
        <v>34.89</v>
      </c>
      <c r="X36" s="7">
        <f t="shared" ca="1" si="5"/>
        <v>3.1333136269583277E-2</v>
      </c>
      <c r="Y36" s="15"/>
      <c r="Z36" s="18" vm="662">
        <f ca="1"/>
        <v>45413</v>
      </c>
      <c r="AA36" s="18" vm="677">
        <f ca="1"/>
        <v>119.54</v>
      </c>
      <c r="AB36" s="7">
        <f t="shared" ca="1" si="6"/>
        <v>4.365287235900122E-2</v>
      </c>
      <c r="AC36" s="15"/>
      <c r="AD36" s="18" vm="662">
        <f ca="1"/>
        <v>45413</v>
      </c>
      <c r="AE36" s="18" vm="679">
        <f ca="1"/>
        <v>28.25</v>
      </c>
      <c r="AF36" s="7">
        <f t="shared" ca="1" si="7"/>
        <v>3.1960227272727223E-3</v>
      </c>
      <c r="AG36" s="15"/>
      <c r="AH36" s="18" vm="662">
        <f ca="1"/>
        <v>45413</v>
      </c>
      <c r="AI36" s="18" vm="685">
        <f ca="1"/>
        <v>10.19</v>
      </c>
      <c r="AJ36" s="7">
        <f t="shared" ca="1" si="8"/>
        <v>4.5128205128205076E-2</v>
      </c>
      <c r="AK36" s="15"/>
      <c r="AL36" s="18" vm="662">
        <f ca="1"/>
        <v>45413</v>
      </c>
      <c r="AM36" s="18" vm="686">
        <f ca="1"/>
        <v>27.7</v>
      </c>
      <c r="AN36" s="7">
        <f t="shared" ca="1" si="9"/>
        <v>-1.8774353524619241E-2</v>
      </c>
      <c r="AO36" s="15"/>
      <c r="AP36" s="71"/>
    </row>
    <row r="37" spans="1:42" x14ac:dyDescent="0.45">
      <c r="A37">
        <v>29</v>
      </c>
      <c r="B37" s="18" vm="687">
        <f ca="1"/>
        <v>45444</v>
      </c>
      <c r="C37" s="18" vm="688">
        <f ca="1"/>
        <v>143.26</v>
      </c>
      <c r="D37" s="7">
        <f t="shared" ca="1" si="0"/>
        <v>0.19264069264069253</v>
      </c>
      <c r="E37" s="15"/>
      <c r="F37" s="18" vm="687">
        <f ca="1"/>
        <v>45444</v>
      </c>
      <c r="G37" s="18" vm="691">
        <f ca="1"/>
        <v>332.15</v>
      </c>
      <c r="H37" s="7">
        <f t="shared" ca="1" si="1"/>
        <v>2.97309027777777E-2</v>
      </c>
      <c r="I37" s="15"/>
      <c r="J37" s="18" vm="687">
        <f ca="1"/>
        <v>45444</v>
      </c>
      <c r="K37" s="18" vm="693">
        <f ca="1"/>
        <v>4.17</v>
      </c>
      <c r="L37" s="7">
        <f t="shared" ca="1" si="2"/>
        <v>-7.3333333333333348E-2</v>
      </c>
      <c r="M37" s="15"/>
      <c r="N37" s="18" vm="687">
        <f ca="1"/>
        <v>45444</v>
      </c>
      <c r="O37" s="18" vm="694">
        <f ca="1"/>
        <v>34.75</v>
      </c>
      <c r="P37" s="7">
        <f t="shared" ca="1" si="3"/>
        <v>3.6694510739856703E-2</v>
      </c>
      <c r="Q37" s="15"/>
      <c r="R37" s="18" vm="687">
        <f ca="1"/>
        <v>45444</v>
      </c>
      <c r="S37" s="18" vm="181">
        <f ca="1"/>
        <v>3.62</v>
      </c>
      <c r="T37" s="7">
        <f t="shared" ca="1" si="4"/>
        <v>4.3227665706051847E-2</v>
      </c>
      <c r="U37" s="15"/>
      <c r="V37" s="18" vm="687">
        <f ca="1"/>
        <v>45444</v>
      </c>
      <c r="W37" s="18" vm="1159">
        <f ca="1"/>
        <v>35.25</v>
      </c>
      <c r="X37" s="7">
        <f t="shared" ca="1" si="5"/>
        <v>1.0318142734307808E-2</v>
      </c>
      <c r="Y37" s="15"/>
      <c r="Z37" s="18" vm="687">
        <f ca="1"/>
        <v>45444</v>
      </c>
      <c r="AA37" s="18" vm="701">
        <f ca="1"/>
        <v>127.38</v>
      </c>
      <c r="AB37" s="7">
        <f t="shared" ca="1" si="6"/>
        <v>6.5584741509118194E-2</v>
      </c>
      <c r="AC37" s="15"/>
      <c r="AD37" s="18" vm="687">
        <f ca="1"/>
        <v>45444</v>
      </c>
      <c r="AE37" s="18" vm="703">
        <f ca="1"/>
        <v>28.24</v>
      </c>
      <c r="AF37" s="7">
        <f t="shared" ca="1" si="7"/>
        <v>-3.5398230088501111E-4</v>
      </c>
      <c r="AG37" s="15"/>
      <c r="AH37" s="18" vm="687">
        <f ca="1"/>
        <v>45444</v>
      </c>
      <c r="AI37" s="18" vm="707">
        <f ca="1"/>
        <v>10.86</v>
      </c>
      <c r="AJ37" s="7">
        <f t="shared" ca="1" si="8"/>
        <v>6.5750736015701666E-2</v>
      </c>
      <c r="AK37" s="15"/>
      <c r="AL37" s="18" vm="687">
        <f ca="1"/>
        <v>45444</v>
      </c>
      <c r="AM37" s="18" vm="708">
        <f ca="1"/>
        <v>28.21</v>
      </c>
      <c r="AN37" s="7">
        <f t="shared" ca="1" si="9"/>
        <v>1.8411552346570454E-2</v>
      </c>
      <c r="AO37" s="15"/>
      <c r="AP37" s="71"/>
    </row>
    <row r="38" spans="1:42" x14ac:dyDescent="0.45">
      <c r="A38">
        <v>30</v>
      </c>
      <c r="B38" s="18" vm="709">
        <f ca="1"/>
        <v>45474</v>
      </c>
      <c r="C38" s="18" vm="710">
        <f ca="1"/>
        <v>143.76</v>
      </c>
      <c r="D38" s="7">
        <f t="shared" ca="1" si="0"/>
        <v>3.4901577551305321E-3</v>
      </c>
      <c r="E38" s="15"/>
      <c r="F38" s="18" vm="709">
        <f ca="1"/>
        <v>45474</v>
      </c>
      <c r="G38" s="18" vm="713">
        <f ca="1"/>
        <v>345.01</v>
      </c>
      <c r="H38" s="7">
        <f t="shared" ca="1" si="1"/>
        <v>3.8717446936625065E-2</v>
      </c>
      <c r="I38" s="15"/>
      <c r="J38" s="18" vm="709">
        <f ca="1"/>
        <v>45474</v>
      </c>
      <c r="K38" s="18" vm="715">
        <f ca="1"/>
        <v>4.5999999999999996</v>
      </c>
      <c r="L38" s="7">
        <f t="shared" ca="1" si="2"/>
        <v>0.10311750599520376</v>
      </c>
      <c r="M38" s="15"/>
      <c r="N38" s="18" vm="709">
        <f ca="1"/>
        <v>45474</v>
      </c>
      <c r="O38" s="18" vm="716">
        <f ca="1"/>
        <v>35.1</v>
      </c>
      <c r="P38" s="7">
        <f t="shared" ca="1" si="3"/>
        <v>1.0071942446043206E-2</v>
      </c>
      <c r="Q38" s="15"/>
      <c r="R38" s="18" vm="709">
        <f ca="1"/>
        <v>45474</v>
      </c>
      <c r="S38" s="18" vm="720">
        <f ca="1"/>
        <v>3.94</v>
      </c>
      <c r="T38" s="7">
        <f t="shared" ca="1" si="4"/>
        <v>8.8397790055248573E-2</v>
      </c>
      <c r="U38" s="15"/>
      <c r="V38" s="18" vm="709">
        <f ca="1"/>
        <v>45474</v>
      </c>
      <c r="W38" s="18" vm="1160">
        <f ca="1"/>
        <v>34.85</v>
      </c>
      <c r="X38" s="7">
        <f t="shared" ca="1" si="5"/>
        <v>-1.1347517730496413E-2</v>
      </c>
      <c r="Y38" s="15"/>
      <c r="Z38" s="18" vm="709">
        <f ca="1"/>
        <v>45474</v>
      </c>
      <c r="AA38" s="18" vm="725">
        <f ca="1"/>
        <v>137.49</v>
      </c>
      <c r="AB38" s="7">
        <f t="shared" ca="1" si="6"/>
        <v>7.9368817710786729E-2</v>
      </c>
      <c r="AC38" s="15"/>
      <c r="AD38" s="18" vm="709">
        <f ca="1"/>
        <v>45474</v>
      </c>
      <c r="AE38" s="18" vm="727">
        <f ca="1"/>
        <v>29.05</v>
      </c>
      <c r="AF38" s="7">
        <f t="shared" ca="1" si="7"/>
        <v>2.8682719546742293E-2</v>
      </c>
      <c r="AG38" s="15"/>
      <c r="AH38" s="18" vm="709">
        <f ca="1"/>
        <v>45474</v>
      </c>
      <c r="AI38" s="18" vm="731">
        <f ca="1"/>
        <v>10.49</v>
      </c>
      <c r="AJ38" s="7">
        <f t="shared" ca="1" si="8"/>
        <v>-3.4069981583793665E-2</v>
      </c>
      <c r="AK38" s="15"/>
      <c r="AL38" s="18" vm="709">
        <f ca="1"/>
        <v>45474</v>
      </c>
      <c r="AM38" s="18" vm="69">
        <f ca="1"/>
        <v>27.6</v>
      </c>
      <c r="AN38" s="7">
        <f t="shared" ca="1" si="9"/>
        <v>-2.1623537752569991E-2</v>
      </c>
      <c r="AO38" s="15"/>
      <c r="AP38" s="71"/>
    </row>
    <row r="39" spans="1:42" x14ac:dyDescent="0.45">
      <c r="A39">
        <v>31</v>
      </c>
      <c r="B39" s="18" vm="732">
        <f ca="1"/>
        <v>45505</v>
      </c>
      <c r="C39" s="18" vm="733">
        <f ca="1"/>
        <v>150.69999999999999</v>
      </c>
      <c r="D39" s="7">
        <f t="shared" ca="1" si="0"/>
        <v>4.8274902615470218E-2</v>
      </c>
      <c r="E39" s="15"/>
      <c r="F39" s="18" vm="732">
        <f ca="1"/>
        <v>45505</v>
      </c>
      <c r="G39" s="18" vm="736">
        <f ca="1"/>
        <v>300.37</v>
      </c>
      <c r="H39" s="7">
        <f t="shared" ca="1" si="1"/>
        <v>-0.12938755398394247</v>
      </c>
      <c r="I39" s="15"/>
      <c r="J39" s="18" vm="732">
        <f ca="1"/>
        <v>45505</v>
      </c>
      <c r="K39" s="18" vm="738">
        <f ca="1"/>
        <v>5.0199999999999996</v>
      </c>
      <c r="L39" s="7">
        <f t="shared" ca="1" si="2"/>
        <v>9.1304347826086943E-2</v>
      </c>
      <c r="M39" s="15"/>
      <c r="N39" s="18" vm="732">
        <f ca="1"/>
        <v>45505</v>
      </c>
      <c r="O39" s="18" vm="30">
        <f ca="1"/>
        <v>33.4</v>
      </c>
      <c r="P39" s="7">
        <f t="shared" ca="1" si="3"/>
        <v>-4.8433048433048513E-2</v>
      </c>
      <c r="Q39" s="15"/>
      <c r="R39" s="18" vm="732">
        <f ca="1"/>
        <v>45505</v>
      </c>
      <c r="S39" s="18" vm="302">
        <f ca="1"/>
        <v>3.93</v>
      </c>
      <c r="T39" s="7">
        <f t="shared" ca="1" si="4"/>
        <v>-2.5380710659897937E-3</v>
      </c>
      <c r="U39" s="15"/>
      <c r="V39" s="18" vm="732">
        <f ca="1"/>
        <v>45505</v>
      </c>
      <c r="W39" s="18" vm="1161">
        <f ca="1"/>
        <v>37.86</v>
      </c>
      <c r="X39" s="7">
        <f t="shared" ca="1" si="5"/>
        <v>8.6370157819225191E-2</v>
      </c>
      <c r="Y39" s="15"/>
      <c r="Z39" s="18" vm="732">
        <f ca="1"/>
        <v>45505</v>
      </c>
      <c r="AA39" s="18" vm="745">
        <f ca="1"/>
        <v>139.5</v>
      </c>
      <c r="AB39" s="7">
        <f t="shared" ca="1" si="6"/>
        <v>1.4619245036002551E-2</v>
      </c>
      <c r="AC39" s="15"/>
      <c r="AD39" s="18" vm="732">
        <f ca="1"/>
        <v>45505</v>
      </c>
      <c r="AE39" s="18" vm="747">
        <f ca="1"/>
        <v>30.4</v>
      </c>
      <c r="AF39" s="7">
        <f t="shared" ca="1" si="7"/>
        <v>4.6471600688468083E-2</v>
      </c>
      <c r="AG39" s="15"/>
      <c r="AH39" s="18" vm="732">
        <f ca="1"/>
        <v>45505</v>
      </c>
      <c r="AI39" s="18" vm="752">
        <f ca="1"/>
        <v>9.9600000000000009</v>
      </c>
      <c r="AJ39" s="7">
        <f t="shared" ca="1" si="8"/>
        <v>-5.0524308865586211E-2</v>
      </c>
      <c r="AK39" s="15"/>
      <c r="AL39" s="18" vm="732">
        <f ca="1"/>
        <v>45505</v>
      </c>
      <c r="AM39" s="18" vm="753">
        <f ca="1"/>
        <v>27.19</v>
      </c>
      <c r="AN39" s="7">
        <f t="shared" ca="1" si="9"/>
        <v>-1.485507246376812E-2</v>
      </c>
      <c r="AO39" s="15"/>
      <c r="AP39" s="71"/>
    </row>
    <row r="40" spans="1:42" x14ac:dyDescent="0.45">
      <c r="A40">
        <v>32</v>
      </c>
      <c r="B40" s="18" vm="754">
        <f ca="1"/>
        <v>45536</v>
      </c>
      <c r="C40" s="18" vm="755">
        <f ca="1"/>
        <v>178.25</v>
      </c>
      <c r="D40" s="7">
        <f t="shared" ca="1" si="0"/>
        <v>0.18281353682813545</v>
      </c>
      <c r="E40" s="15"/>
      <c r="F40" s="18" vm="754">
        <f ca="1"/>
        <v>45536</v>
      </c>
      <c r="G40" s="18" vm="758">
        <f ca="1"/>
        <v>282.08999999999997</v>
      </c>
      <c r="H40" s="7">
        <f t="shared" ca="1" si="1"/>
        <v>-6.0858274794420311E-2</v>
      </c>
      <c r="I40" s="15"/>
      <c r="J40" s="18" vm="754">
        <f ca="1"/>
        <v>45536</v>
      </c>
      <c r="K40" s="18" vm="759">
        <f ca="1"/>
        <v>5.24</v>
      </c>
      <c r="L40" s="7">
        <f t="shared" ca="1" si="2"/>
        <v>4.3824701195219258E-2</v>
      </c>
      <c r="M40" s="15"/>
      <c r="N40" s="18" vm="754">
        <f ca="1"/>
        <v>45536</v>
      </c>
      <c r="O40" s="18" vm="760">
        <f ca="1"/>
        <v>36.99</v>
      </c>
      <c r="P40" s="7">
        <f t="shared" ca="1" si="3"/>
        <v>0.10748502994011987</v>
      </c>
      <c r="Q40" s="15"/>
      <c r="R40" s="18" vm="754">
        <f ca="1"/>
        <v>45536</v>
      </c>
      <c r="S40" s="18" vm="112">
        <f ca="1"/>
        <v>3.88</v>
      </c>
      <c r="T40" s="7">
        <f t="shared" ca="1" si="4"/>
        <v>-1.2722646310432637E-2</v>
      </c>
      <c r="U40" s="15"/>
      <c r="V40" s="18" vm="754">
        <f ca="1"/>
        <v>45536</v>
      </c>
      <c r="W40" s="18" vm="1162">
        <f ca="1"/>
        <v>37.46</v>
      </c>
      <c r="X40" s="7">
        <f t="shared" ca="1" si="5"/>
        <v>-1.0565240359218134E-2</v>
      </c>
      <c r="Y40" s="15"/>
      <c r="Z40" s="18" vm="754">
        <f ca="1"/>
        <v>45536</v>
      </c>
      <c r="AA40" s="18" vm="766">
        <f ca="1"/>
        <v>135.38999999999999</v>
      </c>
      <c r="AB40" s="7">
        <f t="shared" ca="1" si="6"/>
        <v>-2.9462365591397949E-2</v>
      </c>
      <c r="AC40" s="15"/>
      <c r="AD40" s="18" vm="754">
        <f ca="1"/>
        <v>45536</v>
      </c>
      <c r="AE40" s="18" vm="768">
        <f ca="1"/>
        <v>30.48</v>
      </c>
      <c r="AF40" s="7">
        <f t="shared" ca="1" si="7"/>
        <v>2.6315789473684821E-3</v>
      </c>
      <c r="AG40" s="15"/>
      <c r="AH40" s="18" vm="754">
        <f ca="1"/>
        <v>45536</v>
      </c>
      <c r="AI40" s="18" vm="773">
        <f ca="1"/>
        <v>10.01</v>
      </c>
      <c r="AJ40" s="7">
        <f t="shared" ca="1" si="8"/>
        <v>5.020080321285033E-3</v>
      </c>
      <c r="AK40" s="15"/>
      <c r="AL40" s="18" vm="754">
        <f ca="1"/>
        <v>45536</v>
      </c>
      <c r="AM40" s="18" vm="774">
        <f ca="1"/>
        <v>25.2</v>
      </c>
      <c r="AN40" s="7">
        <f t="shared" ca="1" si="9"/>
        <v>-7.318867230599492E-2</v>
      </c>
      <c r="AO40" s="15"/>
      <c r="AP40" s="71"/>
    </row>
    <row r="41" spans="1:42" x14ac:dyDescent="0.45">
      <c r="A41">
        <v>33</v>
      </c>
      <c r="B41" s="18" vm="775">
        <f ca="1"/>
        <v>45566</v>
      </c>
      <c r="C41" s="18" vm="776">
        <f ca="1"/>
        <v>194.83</v>
      </c>
      <c r="D41" s="7">
        <f t="shared" ca="1" si="0"/>
        <v>9.3015427769986045E-2</v>
      </c>
      <c r="E41" s="15"/>
      <c r="F41" s="18" vm="775">
        <f ca="1"/>
        <v>45566</v>
      </c>
      <c r="G41" s="18" vm="779">
        <f ca="1"/>
        <v>283.22000000000003</v>
      </c>
      <c r="H41" s="7">
        <f t="shared" ca="1" si="1"/>
        <v>4.0058137473857718E-3</v>
      </c>
      <c r="I41" s="15"/>
      <c r="J41" s="18" vm="775">
        <f ca="1"/>
        <v>45566</v>
      </c>
      <c r="K41" s="18" vm="781">
        <f ca="1"/>
        <v>5.18</v>
      </c>
      <c r="L41" s="7">
        <f t="shared" ca="1" si="2"/>
        <v>-1.1450381679389407E-2</v>
      </c>
      <c r="M41" s="15"/>
      <c r="N41" s="18" vm="775">
        <f ca="1"/>
        <v>45566</v>
      </c>
      <c r="O41" s="18" vm="782">
        <f ca="1"/>
        <v>36.64</v>
      </c>
      <c r="P41" s="7">
        <f t="shared" ca="1" si="3"/>
        <v>-9.4620167612868723E-3</v>
      </c>
      <c r="Q41" s="15"/>
      <c r="R41" s="18" vm="775">
        <f ca="1"/>
        <v>45566</v>
      </c>
      <c r="S41" s="18" vm="542">
        <f ca="1"/>
        <v>3.82</v>
      </c>
      <c r="T41" s="7">
        <f t="shared" ca="1" si="4"/>
        <v>-1.546391752577321E-2</v>
      </c>
      <c r="U41" s="15"/>
      <c r="V41" s="18" vm="775">
        <f ca="1"/>
        <v>45566</v>
      </c>
      <c r="W41" s="18" vm="1163">
        <f ca="1"/>
        <v>37.78</v>
      </c>
      <c r="X41" s="7">
        <f t="shared" ca="1" si="5"/>
        <v>8.5424452749599655E-3</v>
      </c>
      <c r="Y41" s="15"/>
      <c r="Z41" s="18" vm="775">
        <f ca="1"/>
        <v>45566</v>
      </c>
      <c r="AA41" s="18" vm="789">
        <f ca="1"/>
        <v>142.75</v>
      </c>
      <c r="AB41" s="7">
        <f t="shared" ca="1" si="6"/>
        <v>5.4361474259546599E-2</v>
      </c>
      <c r="AC41" s="15"/>
      <c r="AD41" s="18" vm="775">
        <f ca="1"/>
        <v>45566</v>
      </c>
      <c r="AE41" s="18" vm="100">
        <f ca="1"/>
        <v>31.15</v>
      </c>
      <c r="AF41" s="7">
        <f t="shared" ca="1" si="7"/>
        <v>2.1981627296587865E-2</v>
      </c>
      <c r="AG41" s="15"/>
      <c r="AH41" s="18" vm="775">
        <f ca="1"/>
        <v>45566</v>
      </c>
      <c r="AI41" s="18" vm="794">
        <f ca="1"/>
        <v>9.6300000000000008</v>
      </c>
      <c r="AJ41" s="7">
        <f t="shared" ca="1" si="8"/>
        <v>-3.7962037962037863E-2</v>
      </c>
      <c r="AK41" s="15"/>
      <c r="AL41" s="18" vm="775">
        <f ca="1"/>
        <v>45566</v>
      </c>
      <c r="AM41" s="18" vm="795">
        <f ca="1"/>
        <v>23.78</v>
      </c>
      <c r="AN41" s="7">
        <f t="shared" ca="1" si="9"/>
        <v>-5.6349206349206281E-2</v>
      </c>
      <c r="AO41" s="15"/>
      <c r="AP41" s="71"/>
    </row>
    <row r="42" spans="1:42" x14ac:dyDescent="0.45">
      <c r="A42">
        <v>34</v>
      </c>
      <c r="B42" s="18" vm="796">
        <f ca="1"/>
        <v>45597</v>
      </c>
      <c r="C42" s="18" vm="797">
        <f ca="1"/>
        <v>251.89</v>
      </c>
      <c r="D42" s="7">
        <f t="shared" ca="1" si="0"/>
        <v>0.2928707077965404</v>
      </c>
      <c r="E42" s="15"/>
      <c r="F42" s="18" vm="796">
        <f ca="1"/>
        <v>45597</v>
      </c>
      <c r="G42" s="18" vm="800">
        <f ca="1"/>
        <v>304.24</v>
      </c>
      <c r="H42" s="7">
        <f t="shared" ca="1" si="1"/>
        <v>7.4217922463102812E-2</v>
      </c>
      <c r="I42" s="15"/>
      <c r="J42" s="18" vm="796">
        <f ca="1"/>
        <v>45597</v>
      </c>
      <c r="K42" s="18" vm="802">
        <f ca="1"/>
        <v>5.22</v>
      </c>
      <c r="L42" s="7">
        <f t="shared" ca="1" si="2"/>
        <v>7.7220077220077291E-3</v>
      </c>
      <c r="M42" s="15"/>
      <c r="N42" s="18" vm="796">
        <f ca="1"/>
        <v>45597</v>
      </c>
      <c r="O42" s="18" vm="6">
        <f ca="1"/>
        <v>37.909999999999997</v>
      </c>
      <c r="P42" s="7">
        <f t="shared" ca="1" si="3"/>
        <v>3.466157205240164E-2</v>
      </c>
      <c r="Q42" s="15"/>
      <c r="R42" s="18" vm="796">
        <f ca="1"/>
        <v>45597</v>
      </c>
      <c r="S42" s="18" vm="720">
        <f ca="1"/>
        <v>3.94</v>
      </c>
      <c r="T42" s="7">
        <f t="shared" ca="1" si="4"/>
        <v>3.1413612565445052E-2</v>
      </c>
      <c r="U42" s="15"/>
      <c r="V42" s="18" vm="796">
        <f ca="1"/>
        <v>45597</v>
      </c>
      <c r="W42" s="18" vm="1164">
        <f ca="1"/>
        <v>41.5</v>
      </c>
      <c r="X42" s="7">
        <f t="shared" ca="1" si="5"/>
        <v>9.8464796188459464E-2</v>
      </c>
      <c r="Y42" s="15"/>
      <c r="Z42" s="18" vm="796">
        <f ca="1"/>
        <v>45597</v>
      </c>
      <c r="AA42" s="18" vm="810">
        <f ca="1"/>
        <v>158.58000000000001</v>
      </c>
      <c r="AB42" s="7">
        <f t="shared" ca="1" si="6"/>
        <v>0.11089316987740815</v>
      </c>
      <c r="AC42" s="15"/>
      <c r="AD42" s="18" vm="796">
        <f ca="1"/>
        <v>45597</v>
      </c>
      <c r="AE42" s="18" vm="812">
        <f ca="1"/>
        <v>31.17</v>
      </c>
      <c r="AF42" s="7">
        <f t="shared" ca="1" si="7"/>
        <v>6.4205457463894469E-4</v>
      </c>
      <c r="AG42" s="15"/>
      <c r="AH42" s="18" vm="796">
        <f ca="1"/>
        <v>45597</v>
      </c>
      <c r="AI42" s="18" vm="817">
        <f ca="1"/>
        <v>10.87</v>
      </c>
      <c r="AJ42" s="7">
        <f t="shared" ca="1" si="8"/>
        <v>0.12876427829698842</v>
      </c>
      <c r="AK42" s="15"/>
      <c r="AL42" s="18" vm="796">
        <f ca="1"/>
        <v>45597</v>
      </c>
      <c r="AM42" s="18" vm="818">
        <f ca="1"/>
        <v>24.51</v>
      </c>
      <c r="AN42" s="7">
        <f t="shared" ca="1" si="9"/>
        <v>3.0698065601345685E-2</v>
      </c>
      <c r="AO42" s="15"/>
      <c r="AP42" s="71"/>
    </row>
    <row r="43" spans="1:42" x14ac:dyDescent="0.45">
      <c r="A43">
        <v>35</v>
      </c>
      <c r="B43" s="18" vm="819">
        <f ca="1"/>
        <v>45627</v>
      </c>
      <c r="C43" s="18" vm="820">
        <f ca="1"/>
        <v>250.12</v>
      </c>
      <c r="D43" s="7">
        <f t="shared" ca="1" si="0"/>
        <v>-7.0268768113064504E-3</v>
      </c>
      <c r="E43" s="15"/>
      <c r="F43" s="18" vm="819">
        <f ca="1"/>
        <v>45627</v>
      </c>
      <c r="G43" s="18" vm="823">
        <f ca="1"/>
        <v>289.88</v>
      </c>
      <c r="H43" s="7">
        <f t="shared" ca="1" si="1"/>
        <v>-4.7199579279516214E-2</v>
      </c>
      <c r="I43" s="15"/>
      <c r="J43" s="18" vm="819">
        <f ca="1"/>
        <v>45627</v>
      </c>
      <c r="K43" s="18" vm="825">
        <f ca="1"/>
        <v>4.8</v>
      </c>
      <c r="L43" s="7">
        <f t="shared" ca="1" si="2"/>
        <v>-8.0459770114942514E-2</v>
      </c>
      <c r="M43" s="15"/>
      <c r="N43" s="18" vm="819">
        <f ca="1"/>
        <v>45627</v>
      </c>
      <c r="O43" s="18" vm="826">
        <f ca="1"/>
        <v>35.64</v>
      </c>
      <c r="P43" s="7">
        <f t="shared" ca="1" si="3"/>
        <v>-5.9878659984172945E-2</v>
      </c>
      <c r="Q43" s="15"/>
      <c r="R43" s="18" vm="819">
        <f ca="1"/>
        <v>45627</v>
      </c>
      <c r="S43" s="18" vm="477">
        <f ca="1"/>
        <v>4.01</v>
      </c>
      <c r="T43" s="7">
        <f t="shared" ca="1" si="4"/>
        <v>1.7766497461928894E-2</v>
      </c>
      <c r="U43" s="15"/>
      <c r="V43" s="18" vm="819">
        <f ca="1"/>
        <v>45627</v>
      </c>
      <c r="W43" s="18" vm="1165">
        <f ca="1"/>
        <v>36.03</v>
      </c>
      <c r="X43" s="7">
        <f t="shared" ca="1" si="5"/>
        <v>-0.13180722891566263</v>
      </c>
      <c r="Y43" s="15"/>
      <c r="Z43" s="18" vm="819">
        <f ca="1"/>
        <v>45627</v>
      </c>
      <c r="AA43" s="18" vm="833">
        <f ca="1"/>
        <v>153.25</v>
      </c>
      <c r="AB43" s="7">
        <f t="shared" ca="1" si="6"/>
        <v>-3.3610795812839024E-2</v>
      </c>
      <c r="AC43" s="15"/>
      <c r="AD43" s="18" vm="819">
        <f ca="1"/>
        <v>45627</v>
      </c>
      <c r="AE43" s="18" vm="52">
        <f ca="1"/>
        <v>28.54</v>
      </c>
      <c r="AF43" s="7">
        <f t="shared" ca="1" si="7"/>
        <v>-8.4376002566570504E-2</v>
      </c>
      <c r="AG43" s="15"/>
      <c r="AH43" s="18" vm="819">
        <f ca="1"/>
        <v>45627</v>
      </c>
      <c r="AI43" s="18" vm="840">
        <f ca="1"/>
        <v>10.9</v>
      </c>
      <c r="AJ43" s="7">
        <f t="shared" ca="1" si="8"/>
        <v>2.7598896044159281E-3</v>
      </c>
      <c r="AK43" s="15"/>
      <c r="AL43" s="18" vm="819">
        <f ca="1"/>
        <v>45627</v>
      </c>
      <c r="AM43" s="18" vm="841">
        <f ca="1"/>
        <v>24.6</v>
      </c>
      <c r="AN43" s="7">
        <f t="shared" ca="1" si="9"/>
        <v>3.6719706242350002E-3</v>
      </c>
      <c r="AO43" s="15"/>
      <c r="AP43" s="71"/>
    </row>
    <row r="44" spans="1:42" x14ac:dyDescent="0.45">
      <c r="A44">
        <v>36</v>
      </c>
      <c r="B44" s="18" vm="842">
        <f ca="1"/>
        <v>45658</v>
      </c>
      <c r="C44" s="18" vm="843">
        <f ca="1"/>
        <v>278.39999999999998</v>
      </c>
      <c r="D44" s="7">
        <f t="shared" ca="1" si="0"/>
        <v>0.11306572845034372</v>
      </c>
      <c r="E44" s="15"/>
      <c r="F44" s="18" vm="842">
        <f ca="1"/>
        <v>45658</v>
      </c>
      <c r="G44" s="18" vm="846">
        <f ca="1"/>
        <v>319.63</v>
      </c>
      <c r="H44" s="7">
        <f t="shared" ca="1" si="1"/>
        <v>0.10262867393404168</v>
      </c>
      <c r="I44" s="15"/>
      <c r="J44" s="18" vm="842">
        <f ca="1"/>
        <v>45658</v>
      </c>
      <c r="K44" s="18" vm="224">
        <f ca="1"/>
        <v>5.17</v>
      </c>
      <c r="L44" s="7">
        <f t="shared" ca="1" si="2"/>
        <v>7.7083333333333365E-2</v>
      </c>
      <c r="M44" s="15"/>
      <c r="N44" s="18" vm="842">
        <f ca="1"/>
        <v>45658</v>
      </c>
      <c r="O44" s="18" vm="848">
        <f ca="1"/>
        <v>36.450000000000003</v>
      </c>
      <c r="P44" s="7">
        <f t="shared" ca="1" si="3"/>
        <v>2.272727272727279E-2</v>
      </c>
      <c r="Q44" s="15"/>
      <c r="R44" s="18" vm="842">
        <f ca="1"/>
        <v>45658</v>
      </c>
      <c r="S44" s="18" vm="849">
        <f ca="1"/>
        <v>3.95</v>
      </c>
      <c r="T44" s="7">
        <f t="shared" ca="1" si="4"/>
        <v>-1.4962593516209379E-2</v>
      </c>
      <c r="U44" s="15"/>
      <c r="V44" s="18" vm="842">
        <f ca="1"/>
        <v>45658</v>
      </c>
      <c r="W44" s="18" vm="1166">
        <f ca="1"/>
        <v>40.57</v>
      </c>
      <c r="X44" s="7">
        <f t="shared" ca="1" si="5"/>
        <v>0.12600610602275877</v>
      </c>
      <c r="Y44" s="15"/>
      <c r="Z44" s="18" vm="842">
        <f ca="1"/>
        <v>45658</v>
      </c>
      <c r="AA44" s="18" vm="853">
        <f ca="1"/>
        <v>160.56</v>
      </c>
      <c r="AB44" s="7">
        <f t="shared" ca="1" si="6"/>
        <v>4.7699836867862985E-2</v>
      </c>
      <c r="AC44" s="15"/>
      <c r="AD44" s="18" vm="842">
        <f ca="1"/>
        <v>45658</v>
      </c>
      <c r="AE44" s="18" vm="855">
        <f ca="1"/>
        <v>30.62</v>
      </c>
      <c r="AF44" s="7">
        <f t="shared" ca="1" si="7"/>
        <v>7.2880168185003577E-2</v>
      </c>
      <c r="AG44" s="15"/>
      <c r="AH44" s="18" vm="842">
        <f ca="1"/>
        <v>45658</v>
      </c>
      <c r="AI44" s="18" vm="859">
        <f ca="1"/>
        <v>10.45</v>
      </c>
      <c r="AJ44" s="7">
        <f t="shared" ca="1" si="8"/>
        <v>-4.128440366972487E-2</v>
      </c>
      <c r="AK44" s="15"/>
      <c r="AL44" s="18" vm="842">
        <f ca="1"/>
        <v>45658</v>
      </c>
      <c r="AM44" s="18" vm="524">
        <f ca="1"/>
        <v>24.71</v>
      </c>
      <c r="AN44" s="7">
        <f t="shared" ca="1" si="9"/>
        <v>4.4715447154471313E-3</v>
      </c>
      <c r="AO44" s="15"/>
      <c r="AP44" s="71"/>
    </row>
    <row r="45" spans="1:42" x14ac:dyDescent="0.45">
      <c r="A45">
        <v>37</v>
      </c>
      <c r="B45" s="18" vm="860">
        <f ca="1"/>
        <v>45689</v>
      </c>
      <c r="C45" s="18" vm="861">
        <f ca="1"/>
        <v>253.25</v>
      </c>
      <c r="D45" s="7">
        <f t="shared" ca="1" si="0"/>
        <v>-9.0337643678160842E-2</v>
      </c>
      <c r="E45" s="15"/>
      <c r="F45" s="18" vm="860">
        <f ca="1"/>
        <v>45689</v>
      </c>
      <c r="G45" s="18" vm="864">
        <f ca="1"/>
        <v>258.86</v>
      </c>
      <c r="H45" s="7">
        <f t="shared" ca="1" si="1"/>
        <v>-0.19012608328379685</v>
      </c>
      <c r="I45" s="15"/>
      <c r="J45" s="18" vm="860">
        <f ca="1"/>
        <v>45689</v>
      </c>
      <c r="K45" s="18" vm="866">
        <f ca="1"/>
        <v>5.09</v>
      </c>
      <c r="L45" s="7">
        <f t="shared" ca="1" si="2"/>
        <v>-1.547388781431336E-2</v>
      </c>
      <c r="M45" s="15"/>
      <c r="N45" s="18" vm="860">
        <f ca="1"/>
        <v>45689</v>
      </c>
      <c r="O45" s="18" vm="867">
        <f ca="1"/>
        <v>31.31</v>
      </c>
      <c r="P45" s="7">
        <f t="shared" ca="1" si="3"/>
        <v>-0.14101508916323741</v>
      </c>
      <c r="Q45" s="15"/>
      <c r="R45" s="18" vm="860">
        <f ca="1"/>
        <v>45689</v>
      </c>
      <c r="S45" s="18" vm="870">
        <f ca="1"/>
        <v>4.1399999999999997</v>
      </c>
      <c r="T45" s="7">
        <f t="shared" ca="1" si="4"/>
        <v>4.8101265822784685E-2</v>
      </c>
      <c r="U45" s="15"/>
      <c r="V45" s="18" vm="860">
        <f ca="1"/>
        <v>45689</v>
      </c>
      <c r="W45" s="18" vm="834">
        <f ca="1"/>
        <v>37.1</v>
      </c>
      <c r="X45" s="7">
        <f t="shared" ca="1" si="5"/>
        <v>-8.5531180675375865E-2</v>
      </c>
      <c r="Y45" s="15"/>
      <c r="Z45" s="18" vm="860">
        <f ca="1"/>
        <v>45689</v>
      </c>
      <c r="AA45" s="18" vm="875">
        <f ca="1"/>
        <v>156.74</v>
      </c>
      <c r="AB45" s="7">
        <f t="shared" ca="1" si="6"/>
        <v>-2.3791728948679577E-2</v>
      </c>
      <c r="AC45" s="15"/>
      <c r="AD45" s="18" vm="860">
        <f ca="1"/>
        <v>45689</v>
      </c>
      <c r="AE45" s="18" vm="876">
        <f ca="1"/>
        <v>29.79</v>
      </c>
      <c r="AF45" s="7">
        <f t="shared" ca="1" si="7"/>
        <v>-2.7106466361855056E-2</v>
      </c>
      <c r="AG45" s="15"/>
      <c r="AH45" s="18" vm="860">
        <f ca="1"/>
        <v>45689</v>
      </c>
      <c r="AI45" s="18" vm="881">
        <f ca="1"/>
        <v>10.94</v>
      </c>
      <c r="AJ45" s="7">
        <f t="shared" ca="1" si="8"/>
        <v>4.6889952153110072E-2</v>
      </c>
      <c r="AK45" s="15"/>
      <c r="AL45" s="18" vm="860">
        <f ca="1"/>
        <v>45689</v>
      </c>
      <c r="AM45" s="18" vm="882">
        <f ca="1"/>
        <v>24.77</v>
      </c>
      <c r="AN45" s="7">
        <f t="shared" ca="1" si="9"/>
        <v>2.4281667341156908E-3</v>
      </c>
      <c r="AO45" s="15"/>
      <c r="AP45" s="71"/>
    </row>
    <row r="46" spans="1:42" x14ac:dyDescent="0.45">
      <c r="A46">
        <v>38</v>
      </c>
      <c r="B46" s="18" vm="883">
        <f ca="1"/>
        <v>45717</v>
      </c>
      <c r="C46" s="18" vm="884">
        <f ca="1"/>
        <v>199.79</v>
      </c>
      <c r="D46" s="7">
        <f t="shared" ca="1" si="0"/>
        <v>-0.21109575518262588</v>
      </c>
      <c r="E46" s="15"/>
      <c r="F46" s="18" vm="883">
        <f ca="1"/>
        <v>45717</v>
      </c>
      <c r="G46" s="18" vm="887">
        <f ca="1"/>
        <v>262.3</v>
      </c>
      <c r="H46" s="7">
        <f t="shared" ca="1" si="1"/>
        <v>1.3289036544850488E-2</v>
      </c>
      <c r="I46" s="15"/>
      <c r="J46" s="18" vm="883">
        <f ca="1"/>
        <v>45717</v>
      </c>
      <c r="K46" s="18" vm="889">
        <f ca="1"/>
        <v>4.9000000000000004</v>
      </c>
      <c r="L46" s="7">
        <f t="shared" ca="1" si="2"/>
        <v>-3.7328094302553932E-2</v>
      </c>
      <c r="M46" s="15"/>
      <c r="N46" s="18" vm="883">
        <f ca="1"/>
        <v>45717</v>
      </c>
      <c r="O46" s="18" vm="890">
        <f ca="1"/>
        <v>28.43</v>
      </c>
      <c r="P46" s="7">
        <f t="shared" ca="1" si="3"/>
        <v>-9.198339188757583E-2</v>
      </c>
      <c r="Q46" s="15"/>
      <c r="R46" s="18" vm="883">
        <f ca="1"/>
        <v>45717</v>
      </c>
      <c r="S46" s="18" vm="892">
        <f ca="1"/>
        <v>4.21</v>
      </c>
      <c r="T46" s="7">
        <f t="shared" ca="1" si="4"/>
        <v>1.6908212560386545E-2</v>
      </c>
      <c r="U46" s="15"/>
      <c r="V46" s="18" vm="883">
        <f ca="1"/>
        <v>45717</v>
      </c>
      <c r="W46" s="18" vm="1167">
        <f ca="1"/>
        <v>31.49</v>
      </c>
      <c r="X46" s="7">
        <f t="shared" ca="1" si="5"/>
        <v>-0.1512129380053909</v>
      </c>
      <c r="Y46" s="15"/>
      <c r="Z46" s="18" vm="883">
        <f ca="1"/>
        <v>45717</v>
      </c>
      <c r="AA46" s="18" vm="897">
        <f ca="1"/>
        <v>150.93</v>
      </c>
      <c r="AB46" s="7">
        <f t="shared" ca="1" si="6"/>
        <v>-3.7067755518693388E-2</v>
      </c>
      <c r="AC46" s="15"/>
      <c r="AD46" s="18" vm="883">
        <f ca="1"/>
        <v>45717</v>
      </c>
      <c r="AE46" s="18" vm="814">
        <f ca="1"/>
        <v>29.09</v>
      </c>
      <c r="AF46" s="7">
        <f t="shared" ca="1" si="7"/>
        <v>-2.3497818059751572E-2</v>
      </c>
      <c r="AG46" s="15"/>
      <c r="AH46" s="18" vm="883">
        <f ca="1"/>
        <v>45717</v>
      </c>
      <c r="AI46" s="18" vm="903">
        <f ca="1"/>
        <v>10.53</v>
      </c>
      <c r="AJ46" s="7">
        <f t="shared" ca="1" si="8"/>
        <v>-3.7477148080438769E-2</v>
      </c>
      <c r="AK46" s="15"/>
      <c r="AL46" s="18" vm="883">
        <f ca="1"/>
        <v>45717</v>
      </c>
      <c r="AM46" s="18" vm="904">
        <f ca="1"/>
        <v>23.12</v>
      </c>
      <c r="AN46" s="7">
        <f t="shared" ca="1" si="9"/>
        <v>-6.661283811061762E-2</v>
      </c>
      <c r="AO46" s="15"/>
      <c r="AP46" s="71"/>
    </row>
    <row r="47" spans="1:42" x14ac:dyDescent="0.45">
      <c r="A47">
        <v>39</v>
      </c>
      <c r="B47" s="18" vm="905">
        <f ca="1"/>
        <v>45748</v>
      </c>
      <c r="C47" s="18" vm="906">
        <f ca="1"/>
        <v>229.41</v>
      </c>
      <c r="D47" s="7">
        <f t="shared" ca="1" si="0"/>
        <v>0.14825566845187449</v>
      </c>
      <c r="E47" s="15"/>
      <c r="F47" s="18" vm="905">
        <f ca="1"/>
        <v>45748</v>
      </c>
      <c r="G47" s="18" vm="909">
        <f ca="1"/>
        <v>274.58999999999997</v>
      </c>
      <c r="H47" s="7">
        <f t="shared" ca="1" si="1"/>
        <v>4.6854746473503482E-2</v>
      </c>
      <c r="I47" s="15"/>
      <c r="J47" s="18" vm="905">
        <f ca="1"/>
        <v>45748</v>
      </c>
      <c r="K47" s="18" vm="911">
        <f ca="1"/>
        <v>5.49</v>
      </c>
      <c r="L47" s="7">
        <f t="shared" ca="1" si="2"/>
        <v>0.12040816326530608</v>
      </c>
      <c r="M47" s="15"/>
      <c r="N47" s="18" vm="905">
        <f ca="1"/>
        <v>45748</v>
      </c>
      <c r="O47" s="18" vm="912">
        <f ca="1"/>
        <v>29.98</v>
      </c>
      <c r="P47" s="7">
        <f t="shared" ca="1" si="3"/>
        <v>5.4519873373197351E-2</v>
      </c>
      <c r="Q47" s="15"/>
      <c r="R47" s="18" vm="905">
        <f ca="1"/>
        <v>45748</v>
      </c>
      <c r="S47" s="18" vm="915">
        <f ca="1"/>
        <v>4.51</v>
      </c>
      <c r="T47" s="7">
        <f t="shared" ca="1" si="4"/>
        <v>7.1258907363420387E-2</v>
      </c>
      <c r="U47" s="15"/>
      <c r="V47" s="18" vm="905">
        <f ca="1"/>
        <v>45748</v>
      </c>
      <c r="W47" s="18" vm="1168">
        <f ca="1"/>
        <v>33.31</v>
      </c>
      <c r="X47" s="7">
        <f t="shared" ca="1" si="5"/>
        <v>5.7796125754207811E-2</v>
      </c>
      <c r="Y47" s="15"/>
      <c r="Z47" s="18" vm="905">
        <f ca="1"/>
        <v>45748</v>
      </c>
      <c r="AA47" s="18" vm="920">
        <f ca="1"/>
        <v>166.6</v>
      </c>
      <c r="AB47" s="7">
        <f t="shared" ca="1" si="6"/>
        <v>0.10382296428808048</v>
      </c>
      <c r="AC47" s="15"/>
      <c r="AD47" s="18" vm="905">
        <f ca="1"/>
        <v>45748</v>
      </c>
      <c r="AE47" s="18" vm="922">
        <f ca="1"/>
        <v>29.86</v>
      </c>
      <c r="AF47" s="7">
        <f t="shared" ca="1" si="7"/>
        <v>2.6469577174286683E-2</v>
      </c>
      <c r="AG47" s="15"/>
      <c r="AH47" s="18" vm="905">
        <f ca="1"/>
        <v>45748</v>
      </c>
      <c r="AI47" s="18" vm="928">
        <f ca="1"/>
        <v>10.64</v>
      </c>
      <c r="AJ47" s="7">
        <f t="shared" ca="1" si="8"/>
        <v>1.0446343779677228E-2</v>
      </c>
      <c r="AK47" s="15"/>
      <c r="AL47" s="18" vm="905">
        <f ca="1"/>
        <v>45748</v>
      </c>
      <c r="AM47" s="18" vm="515">
        <f ca="1"/>
        <v>20.74</v>
      </c>
      <c r="AN47" s="7">
        <f t="shared" ca="1" si="9"/>
        <v>-0.10294117647058834</v>
      </c>
      <c r="AO47" s="15"/>
      <c r="AP47" s="71"/>
    </row>
    <row r="48" spans="1:42" x14ac:dyDescent="0.45">
      <c r="A48">
        <v>40</v>
      </c>
      <c r="B48" s="18" vm="929">
        <f ca="1"/>
        <v>45778</v>
      </c>
      <c r="C48" s="18" vm="930">
        <f ca="1"/>
        <v>282.01</v>
      </c>
      <c r="D48" s="7">
        <f t="shared" ca="1" si="0"/>
        <v>0.22928381500370512</v>
      </c>
      <c r="E48" s="15"/>
      <c r="F48" s="18" vm="929">
        <f ca="1"/>
        <v>45778</v>
      </c>
      <c r="G48" s="18" vm="933">
        <f ca="1"/>
        <v>271.5</v>
      </c>
      <c r="H48" s="7">
        <f t="shared" ca="1" si="1"/>
        <v>-1.1253141046651281E-2</v>
      </c>
      <c r="I48" s="15"/>
      <c r="J48" s="18" vm="929">
        <f ca="1"/>
        <v>45778</v>
      </c>
      <c r="K48" s="18" vm="935">
        <f ca="1"/>
        <v>5.46</v>
      </c>
      <c r="L48" s="7">
        <f t="shared" ca="1" si="2"/>
        <v>-5.464480874316985E-3</v>
      </c>
      <c r="M48" s="15"/>
      <c r="N48" s="18" vm="929">
        <f ca="1"/>
        <v>45778</v>
      </c>
      <c r="O48" s="18" vm="936">
        <f ca="1"/>
        <v>32.92</v>
      </c>
      <c r="P48" s="7">
        <f t="shared" ca="1" si="3"/>
        <v>9.8065376917945341E-2</v>
      </c>
      <c r="Q48" s="15"/>
      <c r="R48" s="18" vm="929">
        <f ca="1"/>
        <v>45778</v>
      </c>
      <c r="S48" s="18" vm="939">
        <f ca="1"/>
        <v>4.78</v>
      </c>
      <c r="T48" s="7">
        <f t="shared" ca="1" si="4"/>
        <v>5.9866962305986801E-2</v>
      </c>
      <c r="U48" s="15"/>
      <c r="V48" s="18" vm="929">
        <f ca="1"/>
        <v>45778</v>
      </c>
      <c r="W48" s="18" vm="1169">
        <f ca="1"/>
        <v>35.56</v>
      </c>
      <c r="X48" s="7">
        <f t="shared" ca="1" si="5"/>
        <v>6.7547283098168709E-2</v>
      </c>
      <c r="Y48" s="15"/>
      <c r="Z48" s="18" vm="929">
        <f ca="1"/>
        <v>45778</v>
      </c>
      <c r="AA48" s="18" vm="944">
        <f ca="1"/>
        <v>175.95</v>
      </c>
      <c r="AB48" s="7">
        <f t="shared" ca="1" si="6"/>
        <v>5.6122448979591802E-2</v>
      </c>
      <c r="AC48" s="15"/>
      <c r="AD48" s="18" vm="929">
        <f ca="1"/>
        <v>45778</v>
      </c>
      <c r="AE48" s="18" vm="946">
        <f ca="1"/>
        <v>29.04</v>
      </c>
      <c r="AF48" s="7">
        <f t="shared" ca="1" si="7"/>
        <v>-2.7461486939048905E-2</v>
      </c>
      <c r="AG48" s="15"/>
      <c r="AH48" s="18" vm="929">
        <f ca="1"/>
        <v>45778</v>
      </c>
      <c r="AI48" s="18" vm="952">
        <f ca="1"/>
        <v>10.82</v>
      </c>
      <c r="AJ48" s="7">
        <f t="shared" ca="1" si="8"/>
        <v>1.6917293233082678E-2</v>
      </c>
      <c r="AK48" s="15"/>
      <c r="AL48" s="18" vm="929">
        <f ca="1"/>
        <v>45778</v>
      </c>
      <c r="AM48" s="18" vm="953">
        <f ca="1"/>
        <v>22.25</v>
      </c>
      <c r="AN48" s="7">
        <f t="shared" ca="1" si="9"/>
        <v>7.2806171648987547E-2</v>
      </c>
      <c r="AO48" s="15"/>
      <c r="AP48" s="71"/>
    </row>
    <row r="49" spans="1:42" x14ac:dyDescent="0.45">
      <c r="A49">
        <v>41</v>
      </c>
      <c r="B49" s="18" vm="954">
        <f ca="1"/>
        <v>45809</v>
      </c>
      <c r="C49" s="18" vm="955">
        <f ca="1"/>
        <v>285.08</v>
      </c>
      <c r="D49" s="7">
        <f t="shared" ca="1" si="0"/>
        <v>1.0886138789404608E-2</v>
      </c>
      <c r="E49" s="15"/>
      <c r="F49" s="18" vm="954">
        <f ca="1"/>
        <v>45809</v>
      </c>
      <c r="G49" s="18" vm="958">
        <f ca="1"/>
        <v>300.42</v>
      </c>
      <c r="H49" s="7">
        <f t="shared" ca="1" si="1"/>
        <v>0.10651933701657465</v>
      </c>
      <c r="I49" s="15"/>
      <c r="J49" s="18" vm="954">
        <f ca="1"/>
        <v>45809</v>
      </c>
      <c r="K49" s="18" vm="960">
        <f ca="1"/>
        <v>5.36</v>
      </c>
      <c r="L49" s="7">
        <f t="shared" ca="1" si="2"/>
        <v>-1.831501831501825E-2</v>
      </c>
      <c r="M49" s="15"/>
      <c r="N49" s="18" vm="954">
        <f ca="1"/>
        <v>45809</v>
      </c>
      <c r="O49" s="18" vm="961">
        <f ca="1"/>
        <v>34.24</v>
      </c>
      <c r="P49" s="7">
        <f t="shared" ca="1" si="3"/>
        <v>4.0097205346294053E-2</v>
      </c>
      <c r="Q49" s="15"/>
      <c r="R49" s="18" vm="954">
        <f ca="1"/>
        <v>45809</v>
      </c>
      <c r="S49" s="18" vm="965">
        <f ca="1"/>
        <v>4.84</v>
      </c>
      <c r="T49" s="7">
        <f t="shared" ca="1" si="4"/>
        <v>1.2552301255230044E-2</v>
      </c>
      <c r="U49" s="15"/>
      <c r="V49" s="18" vm="954">
        <f ca="1"/>
        <v>45809</v>
      </c>
      <c r="W49" s="18" vm="1170">
        <f ca="1"/>
        <v>37.42</v>
      </c>
      <c r="X49" s="7">
        <f t="shared" ca="1" si="5"/>
        <v>5.2305961754780632E-2</v>
      </c>
      <c r="Y49" s="15"/>
      <c r="Z49" s="18" vm="954">
        <f ca="1"/>
        <v>45809</v>
      </c>
      <c r="AA49" s="18" vm="970">
        <f ca="1"/>
        <v>184.75</v>
      </c>
      <c r="AB49" s="7">
        <f t="shared" ca="1" si="6"/>
        <v>5.0014208581983584E-2</v>
      </c>
      <c r="AC49" s="15"/>
      <c r="AD49" s="18" vm="954">
        <f ca="1"/>
        <v>45809</v>
      </c>
      <c r="AE49" s="18" vm="972">
        <f ca="1"/>
        <v>29.16</v>
      </c>
      <c r="AF49" s="7">
        <f t="shared" ca="1" si="7"/>
        <v>4.1322314049587125E-3</v>
      </c>
      <c r="AG49" s="15"/>
      <c r="AH49" s="18" vm="954">
        <f ca="1"/>
        <v>45809</v>
      </c>
      <c r="AI49" s="18" vm="976">
        <f ca="1"/>
        <v>10.79</v>
      </c>
      <c r="AJ49" s="7">
        <f t="shared" ca="1" si="8"/>
        <v>-2.7726432532348554E-3</v>
      </c>
      <c r="AK49" s="15"/>
      <c r="AL49" s="18" vm="954">
        <f ca="1"/>
        <v>45809</v>
      </c>
      <c r="AM49" s="18" vm="977">
        <f ca="1"/>
        <v>23.63</v>
      </c>
      <c r="AN49" s="7">
        <f t="shared" ca="1" si="9"/>
        <v>6.2022471910112315E-2</v>
      </c>
      <c r="AO49" s="15"/>
      <c r="AP49" s="71"/>
    </row>
    <row r="50" spans="1:42" x14ac:dyDescent="0.45">
      <c r="A50">
        <v>42</v>
      </c>
      <c r="B50" s="18" vm="978">
        <f ca="1"/>
        <v>45839</v>
      </c>
      <c r="C50" s="18" vm="979">
        <f ca="1"/>
        <v>321.89</v>
      </c>
      <c r="D50" s="7">
        <f t="shared" ca="1" si="0"/>
        <v>0.12912165006314019</v>
      </c>
      <c r="E50" s="15"/>
      <c r="F50" s="18" vm="978">
        <f ca="1"/>
        <v>45839</v>
      </c>
      <c r="G50" s="18" vm="982">
        <f ca="1"/>
        <v>318.52</v>
      </c>
      <c r="H50" s="7">
        <f t="shared" ca="1" si="1"/>
        <v>6.0248984754676667E-2</v>
      </c>
      <c r="I50" s="15"/>
      <c r="J50" s="18" vm="978">
        <f ca="1"/>
        <v>45839</v>
      </c>
      <c r="K50" s="18" vm="984">
        <f ca="1"/>
        <v>5.55</v>
      </c>
      <c r="L50" s="7">
        <f t="shared" ca="1" si="2"/>
        <v>3.5447761194029759E-2</v>
      </c>
      <c r="M50" s="15"/>
      <c r="N50" s="18" vm="978">
        <f ca="1"/>
        <v>45839</v>
      </c>
      <c r="O50" s="18" vm="985">
        <f ca="1"/>
        <v>35.18</v>
      </c>
      <c r="P50" s="7">
        <f t="shared" ca="1" si="3"/>
        <v>2.7453271028037317E-2</v>
      </c>
      <c r="Q50" s="15"/>
      <c r="R50" s="18" vm="978">
        <f ca="1"/>
        <v>45839</v>
      </c>
      <c r="S50" s="18" vm="988">
        <f ca="1"/>
        <v>4.97</v>
      </c>
      <c r="T50" s="7">
        <f t="shared" ca="1" si="4"/>
        <v>2.6859504132231385E-2</v>
      </c>
      <c r="U50" s="15"/>
      <c r="V50" s="18" vm="978">
        <f ca="1"/>
        <v>45839</v>
      </c>
      <c r="W50" s="18" vm="1171">
        <f ca="1"/>
        <v>38.18</v>
      </c>
      <c r="X50" s="7">
        <f t="shared" ca="1" si="5"/>
        <v>2.0309994655264511E-2</v>
      </c>
      <c r="Y50" s="15"/>
      <c r="Z50" s="18" vm="978">
        <f ca="1"/>
        <v>45839</v>
      </c>
      <c r="AA50" s="18" vm="992">
        <f ca="1"/>
        <v>177.91</v>
      </c>
      <c r="AB50" s="7">
        <f t="shared" ca="1" si="6"/>
        <v>-3.7023004059539941E-2</v>
      </c>
      <c r="AC50" s="15"/>
      <c r="AD50" s="18" vm="978">
        <f ca="1"/>
        <v>45839</v>
      </c>
      <c r="AE50" s="18" vm="994">
        <f ca="1"/>
        <v>30.72</v>
      </c>
      <c r="AF50" s="7">
        <f t="shared" ca="1" si="7"/>
        <v>5.3497942386831233E-2</v>
      </c>
      <c r="AG50" s="15"/>
      <c r="AH50" s="18" vm="978">
        <f ca="1"/>
        <v>45839</v>
      </c>
      <c r="AI50" s="18" vm="1000">
        <f ca="1"/>
        <v>11.67</v>
      </c>
      <c r="AJ50" s="7">
        <f t="shared" ca="1" si="8"/>
        <v>8.1556997219647903E-2</v>
      </c>
      <c r="AK50" s="15"/>
      <c r="AL50" s="18" vm="978">
        <f ca="1"/>
        <v>45839</v>
      </c>
      <c r="AM50" s="18" vm="1001">
        <f ca="1"/>
        <v>26.59</v>
      </c>
      <c r="AN50" s="7">
        <f t="shared" ca="1" si="9"/>
        <v>0.12526449428692343</v>
      </c>
      <c r="AO50" s="15"/>
      <c r="AP50" s="71"/>
    </row>
    <row r="51" spans="1:42" x14ac:dyDescent="0.45">
      <c r="A51">
        <v>43</v>
      </c>
      <c r="B51" s="18" vm="1002">
        <f ca="1"/>
        <v>45870</v>
      </c>
      <c r="C51" s="18" vm="1003">
        <f ca="1"/>
        <v>298.81</v>
      </c>
      <c r="D51" s="7">
        <f t="shared" ca="1" si="0"/>
        <v>-7.170151293920278E-2</v>
      </c>
      <c r="E51" s="15"/>
      <c r="F51" s="18" vm="1002">
        <f ca="1"/>
        <v>45870</v>
      </c>
      <c r="G51" s="18" vm="1006">
        <f ca="1"/>
        <v>301.55</v>
      </c>
      <c r="H51" s="7">
        <f t="shared" ca="1" si="1"/>
        <v>-5.3277659173678174E-2</v>
      </c>
      <c r="I51" s="15"/>
      <c r="J51" s="18" vm="1002">
        <f ca="1"/>
        <v>45870</v>
      </c>
      <c r="K51" s="18" vm="1008">
        <f ca="1"/>
        <v>6.2</v>
      </c>
      <c r="L51" s="7">
        <f t="shared" ca="1" si="2"/>
        <v>0.11711711711711718</v>
      </c>
      <c r="M51" s="15"/>
      <c r="N51" s="18" vm="1002">
        <f ca="1"/>
        <v>45870</v>
      </c>
      <c r="O51" s="18" vm="1009">
        <f ca="1"/>
        <v>34.35</v>
      </c>
      <c r="P51" s="7">
        <f t="shared" ca="1" si="3"/>
        <v>-2.3592950540079542E-2</v>
      </c>
      <c r="Q51" s="15"/>
      <c r="R51" s="18" vm="1002">
        <f ca="1"/>
        <v>45870</v>
      </c>
      <c r="S51" s="18" vm="1011">
        <f ca="1"/>
        <v>4.8899999999999997</v>
      </c>
      <c r="T51" s="7">
        <f t="shared" ca="1" si="4"/>
        <v>-1.6096579476861182E-2</v>
      </c>
      <c r="U51" s="15"/>
      <c r="V51" s="18" vm="1002">
        <f ca="1"/>
        <v>45870</v>
      </c>
      <c r="W51" s="18" vm="1172">
        <f ca="1"/>
        <v>40.44</v>
      </c>
      <c r="X51" s="7">
        <f t="shared" ca="1" si="5"/>
        <v>5.9193294918805608E-2</v>
      </c>
      <c r="Y51" s="15"/>
      <c r="Z51" s="18" vm="1002">
        <f ca="1"/>
        <v>45870</v>
      </c>
      <c r="AA51" s="18" vm="1015">
        <f ca="1"/>
        <v>170.3</v>
      </c>
      <c r="AB51" s="7">
        <f t="shared" ca="1" si="6"/>
        <v>-4.2774436512843489E-2</v>
      </c>
      <c r="AC51" s="15"/>
      <c r="AD51" s="18" vm="1002">
        <f ca="1"/>
        <v>45870</v>
      </c>
      <c r="AE51" s="18" vm="1017">
        <f ca="1"/>
        <v>33.67</v>
      </c>
      <c r="AF51" s="7">
        <f t="shared" ca="1" si="7"/>
        <v>9.6028645833333426E-2</v>
      </c>
      <c r="AG51" s="15"/>
      <c r="AH51" s="18" vm="1002">
        <f ca="1"/>
        <v>45870</v>
      </c>
      <c r="AI51" s="18" vm="1022">
        <f ca="1"/>
        <v>12.92</v>
      </c>
      <c r="AJ51" s="7">
        <f t="shared" ca="1" si="8"/>
        <v>0.10711225364181662</v>
      </c>
      <c r="AK51" s="15"/>
      <c r="AL51" s="18" vm="1002">
        <f ca="1"/>
        <v>45870</v>
      </c>
      <c r="AM51" s="18" vm="1023">
        <f ca="1"/>
        <v>26.41</v>
      </c>
      <c r="AN51" s="7">
        <f t="shared" ca="1" si="9"/>
        <v>-6.7694622038360179E-3</v>
      </c>
      <c r="AO51" s="15"/>
      <c r="AP51" s="71"/>
    </row>
    <row r="52" spans="1:42" x14ac:dyDescent="0.45">
      <c r="A52">
        <v>44</v>
      </c>
      <c r="B52" s="18" vm="1024">
        <f ca="1"/>
        <v>45901</v>
      </c>
      <c r="C52" s="18" vm="1025">
        <f ca="1"/>
        <v>308.29000000000002</v>
      </c>
      <c r="D52" s="7">
        <f t="shared" ca="1" si="0"/>
        <v>3.1725845855225789E-2</v>
      </c>
      <c r="E52" s="15"/>
      <c r="F52" s="18" vm="1024">
        <f ca="1"/>
        <v>45901</v>
      </c>
      <c r="G52" s="18" vm="1028">
        <f ca="1"/>
        <v>279.25</v>
      </c>
      <c r="H52" s="7">
        <f t="shared" ca="1" si="1"/>
        <v>-7.3951251865362333E-2</v>
      </c>
      <c r="I52" s="15"/>
      <c r="J52" s="18" vm="1024">
        <f ca="1"/>
        <v>45901</v>
      </c>
      <c r="K52" s="18" vm="1030">
        <f ca="1"/>
        <v>6.12</v>
      </c>
      <c r="L52" s="7">
        <f t="shared" ca="1" si="2"/>
        <v>-1.2903225806451623E-2</v>
      </c>
      <c r="M52" s="15"/>
      <c r="N52" s="18" vm="1024">
        <f ca="1"/>
        <v>45901</v>
      </c>
      <c r="O52" s="18" vm="1031">
        <f ca="1"/>
        <v>32.78</v>
      </c>
      <c r="P52" s="7">
        <f t="shared" ca="1" si="3"/>
        <v>-4.5705967976710338E-2</v>
      </c>
      <c r="Q52" s="15"/>
      <c r="R52" s="18" vm="1024">
        <f ca="1"/>
        <v>45901</v>
      </c>
      <c r="S52" s="18" vm="1033">
        <f ca="1"/>
        <v>4.82</v>
      </c>
      <c r="T52" s="7">
        <f t="shared" ca="1" si="4"/>
        <v>-1.431492842535775E-2</v>
      </c>
      <c r="U52" s="15"/>
      <c r="V52" s="18" vm="1024">
        <f ca="1"/>
        <v>45901</v>
      </c>
      <c r="W52" s="18" vm="1173">
        <f ca="1"/>
        <v>36.78</v>
      </c>
      <c r="X52" s="7">
        <f t="shared" ca="1" si="5"/>
        <v>-9.0504451038575587E-2</v>
      </c>
      <c r="Y52" s="15"/>
      <c r="Z52" s="18" vm="1024">
        <f ca="1"/>
        <v>45901</v>
      </c>
      <c r="AA52" s="18" vm="1037">
        <f ca="1"/>
        <v>166.9</v>
      </c>
      <c r="AB52" s="7">
        <f t="shared" ca="1" si="6"/>
        <v>-1.9964768056371141E-2</v>
      </c>
      <c r="AC52" s="15"/>
      <c r="AD52" s="18" vm="1024">
        <f ca="1"/>
        <v>45901</v>
      </c>
      <c r="AE52" s="18" vm="1039">
        <f ca="1"/>
        <v>33.21</v>
      </c>
      <c r="AF52" s="7">
        <f t="shared" ca="1" si="7"/>
        <v>-1.3662013662013686E-2</v>
      </c>
      <c r="AG52" s="15"/>
      <c r="AH52" s="18" vm="1024">
        <f ca="1"/>
        <v>45901</v>
      </c>
      <c r="AI52" s="18" vm="1045">
        <f ca="1"/>
        <v>12.5</v>
      </c>
      <c r="AJ52" s="7">
        <f t="shared" ca="1" si="8"/>
        <v>-3.2507739938080489E-2</v>
      </c>
      <c r="AK52" s="15"/>
      <c r="AL52" s="18" vm="1024">
        <f ca="1"/>
        <v>45901</v>
      </c>
      <c r="AM52" s="18" vm="1046">
        <f ca="1"/>
        <v>23.03</v>
      </c>
      <c r="AN52" s="7">
        <f t="shared" ca="1" si="9"/>
        <v>-0.12798182506626274</v>
      </c>
      <c r="AO52" s="15"/>
      <c r="AP52" s="71"/>
    </row>
    <row r="53" spans="1:42" x14ac:dyDescent="0.45">
      <c r="A53">
        <v>45</v>
      </c>
      <c r="B53" s="18" vm="1047">
        <f ca="1"/>
        <v>45931</v>
      </c>
      <c r="C53" s="18" vm="1048">
        <f ca="1"/>
        <v>263.61</v>
      </c>
      <c r="D53" s="7">
        <f t="shared" ca="1" si="0"/>
        <v>-0.14492847643452594</v>
      </c>
      <c r="E53" s="15"/>
      <c r="F53" s="18" vm="1047">
        <f ca="1"/>
        <v>45931</v>
      </c>
      <c r="G53" s="18" vm="1051">
        <f ca="1"/>
        <v>287.16000000000003</v>
      </c>
      <c r="H53" s="7">
        <f t="shared" ca="1" si="1"/>
        <v>2.8325872873769115E-2</v>
      </c>
      <c r="I53" s="15"/>
      <c r="J53" s="18" vm="1047">
        <f ca="1"/>
        <v>45931</v>
      </c>
      <c r="K53" s="18" vm="199">
        <f ca="1"/>
        <v>6.31</v>
      </c>
      <c r="L53" s="7">
        <f t="shared" ca="1" si="2"/>
        <v>3.1045751633986846E-2</v>
      </c>
      <c r="M53" s="15"/>
      <c r="N53" s="18" vm="1047">
        <f ca="1"/>
        <v>45931</v>
      </c>
      <c r="O53" s="18" vm="1053">
        <f ca="1"/>
        <v>33.03</v>
      </c>
      <c r="P53" s="7">
        <f t="shared" ca="1" si="3"/>
        <v>7.6266015863331298E-3</v>
      </c>
      <c r="Q53" s="15"/>
      <c r="R53" s="18" vm="1047">
        <f ca="1"/>
        <v>45931</v>
      </c>
      <c r="S53" s="18" vm="1055">
        <f ca="1"/>
        <v>4.88</v>
      </c>
      <c r="T53" s="7">
        <f t="shared" ca="1" si="4"/>
        <v>1.2448132780082905E-2</v>
      </c>
      <c r="U53" s="15"/>
      <c r="V53" s="18" vm="1047">
        <f ca="1"/>
        <v>45931</v>
      </c>
      <c r="W53" s="18" vm="1174">
        <f ca="1"/>
        <v>35.700000000000003</v>
      </c>
      <c r="X53" s="7">
        <f t="shared" ca="1" si="5"/>
        <v>-2.9363784665579071E-2</v>
      </c>
      <c r="Y53" s="15"/>
      <c r="Z53" s="18" vm="1047">
        <f ca="1"/>
        <v>45931</v>
      </c>
      <c r="AA53" s="18" vm="1060">
        <f ca="1"/>
        <v>171.64</v>
      </c>
      <c r="AB53" s="7">
        <f t="shared" ca="1" si="6"/>
        <v>2.8400239664469626E-2</v>
      </c>
      <c r="AC53" s="15"/>
      <c r="AD53" s="18" vm="1047">
        <f ca="1"/>
        <v>45931</v>
      </c>
      <c r="AE53" s="18" vm="1062">
        <f ca="1"/>
        <v>36.65</v>
      </c>
      <c r="AF53" s="7">
        <f t="shared" ca="1" si="7"/>
        <v>0.1035832580548027</v>
      </c>
      <c r="AG53" s="15"/>
      <c r="AH53" s="18" vm="1047">
        <f ca="1"/>
        <v>45931</v>
      </c>
      <c r="AI53" s="18" vm="1066">
        <f ca="1"/>
        <v>12.25</v>
      </c>
      <c r="AJ53" s="7">
        <f t="shared" ca="1" si="8"/>
        <v>-0.02</v>
      </c>
      <c r="AK53" s="15"/>
      <c r="AL53" s="18" vm="1047">
        <f ca="1"/>
        <v>45931</v>
      </c>
      <c r="AM53" s="18" vm="1067">
        <f ca="1"/>
        <v>24.8</v>
      </c>
      <c r="AN53" s="7">
        <f t="shared" ca="1" si="9"/>
        <v>7.6856274424663459E-2</v>
      </c>
      <c r="AO53" s="15"/>
      <c r="AP53" s="71"/>
    </row>
    <row r="54" spans="1:42" x14ac:dyDescent="0.45">
      <c r="A54">
        <v>46</v>
      </c>
      <c r="B54" s="18" vm="1068">
        <f ca="1"/>
        <v>45962</v>
      </c>
      <c r="C54" s="18" vm="1069">
        <f ca="1"/>
        <v>266.54000000000002</v>
      </c>
      <c r="D54" s="7">
        <f t="shared" ca="1" si="0"/>
        <v>1.1114904593907692E-2</v>
      </c>
      <c r="E54" s="15"/>
      <c r="F54" s="18" vm="1068">
        <f ca="1"/>
        <v>45962</v>
      </c>
      <c r="G54" s="18" vm="1072">
        <f ca="1"/>
        <v>279.06</v>
      </c>
      <c r="H54" s="7">
        <f t="shared" ca="1" si="1"/>
        <v>-2.820727120768917E-2</v>
      </c>
      <c r="I54" s="15"/>
      <c r="J54" s="18" vm="1068">
        <f ca="1"/>
        <v>45962</v>
      </c>
      <c r="K54" s="18" vm="1074">
        <f ca="1"/>
        <v>6.02</v>
      </c>
      <c r="L54" s="7">
        <f t="shared" ca="1" si="2"/>
        <v>-4.5958795562599054E-2</v>
      </c>
      <c r="M54" s="15"/>
      <c r="N54" s="18" vm="1068">
        <f ca="1"/>
        <v>45962</v>
      </c>
      <c r="O54" s="18" vm="1075">
        <f ca="1"/>
        <v>29.68</v>
      </c>
      <c r="P54" s="7">
        <f t="shared" ca="1" si="3"/>
        <v>-0.10142294883439301</v>
      </c>
      <c r="Q54" s="15"/>
      <c r="R54" s="18" vm="1068">
        <f ca="1"/>
        <v>45962</v>
      </c>
      <c r="S54" s="18" vm="1078">
        <f ca="1"/>
        <v>4.92</v>
      </c>
      <c r="T54" s="7">
        <f t="shared" ca="1" si="4"/>
        <v>8.1967213114754172E-3</v>
      </c>
      <c r="U54" s="15"/>
      <c r="V54" s="18" vm="1068">
        <f ca="1"/>
        <v>45962</v>
      </c>
      <c r="W54" s="18" vm="1175">
        <f ca="1"/>
        <v>34.770000000000003</v>
      </c>
      <c r="X54" s="7">
        <f t="shared" ca="1" si="5"/>
        <v>-2.6050420168067218E-2</v>
      </c>
      <c r="Y54" s="15"/>
      <c r="Z54" s="18" vm="1068">
        <f ca="1"/>
        <v>45962</v>
      </c>
      <c r="AA54" s="18" vm="1081">
        <f ca="1"/>
        <v>152.51</v>
      </c>
      <c r="AB54" s="7">
        <f t="shared" ca="1" si="6"/>
        <v>-0.11145420647867628</v>
      </c>
      <c r="AC54" s="15"/>
      <c r="AD54" s="18" vm="1068">
        <f ca="1"/>
        <v>45962</v>
      </c>
      <c r="AE54" s="18" vm="636">
        <f ca="1"/>
        <v>34.64</v>
      </c>
      <c r="AF54" s="7">
        <f t="shared" ca="1" si="7"/>
        <v>-5.4843110504774847E-2</v>
      </c>
      <c r="AG54" s="15"/>
      <c r="AH54" s="18" vm="1068">
        <f ca="1"/>
        <v>45962</v>
      </c>
      <c r="AI54" s="18" vm="1088">
        <f ca="1"/>
        <v>11.68</v>
      </c>
      <c r="AJ54" s="7">
        <f t="shared" ca="1" si="8"/>
        <v>-4.6530612244897983E-2</v>
      </c>
      <c r="AK54" s="15"/>
      <c r="AL54" s="18" vm="1068">
        <f ca="1"/>
        <v>45962</v>
      </c>
      <c r="AM54" s="18" vm="1089">
        <f ca="1"/>
        <v>24.93</v>
      </c>
      <c r="AN54" s="7">
        <f t="shared" ca="1" si="9"/>
        <v>5.2419354838709274E-3</v>
      </c>
      <c r="AO54" s="15"/>
      <c r="AP54" s="71"/>
    </row>
    <row r="55" spans="1:42" x14ac:dyDescent="0.45">
      <c r="A55">
        <v>47</v>
      </c>
      <c r="B55" s="18" vm="1090">
        <f ca="1"/>
        <v>45992</v>
      </c>
      <c r="C55" s="18" vm="1091">
        <f ca="1"/>
        <v>220.87</v>
      </c>
      <c r="D55" s="7">
        <f t="shared" ca="1" si="0"/>
        <v>-0.17134388834696485</v>
      </c>
      <c r="E55" s="15"/>
      <c r="F55" s="18" vm="1090">
        <f ca="1"/>
        <v>45992</v>
      </c>
      <c r="G55" s="18" vm="1094">
        <f ca="1"/>
        <v>260.66000000000003</v>
      </c>
      <c r="H55" s="7">
        <f t="shared" ca="1" si="1"/>
        <v>-6.5935641080771074E-2</v>
      </c>
      <c r="I55" s="15"/>
      <c r="J55" s="18" vm="1090">
        <f ca="1"/>
        <v>45992</v>
      </c>
      <c r="K55" s="18" vm="149">
        <f ca="1"/>
        <v>5.73</v>
      </c>
      <c r="L55" s="7">
        <f t="shared" ca="1" si="2"/>
        <v>-4.8172757475082921E-2</v>
      </c>
      <c r="M55" s="15"/>
      <c r="N55" s="18" vm="1090">
        <f ca="1"/>
        <v>45992</v>
      </c>
      <c r="O55" s="18" vm="1096">
        <f ca="1"/>
        <v>30.98</v>
      </c>
      <c r="P55" s="7">
        <f t="shared" ca="1" si="3"/>
        <v>4.3800539083557972E-2</v>
      </c>
      <c r="Q55" s="15"/>
      <c r="R55" s="18" vm="1090">
        <f ca="1"/>
        <v>45992</v>
      </c>
      <c r="S55" s="18" vm="1100">
        <f ca="1"/>
        <v>4.87</v>
      </c>
      <c r="T55" s="7">
        <f t="shared" ca="1" si="4"/>
        <v>-1.0162601626016224E-2</v>
      </c>
      <c r="U55" s="15"/>
      <c r="V55" s="18" vm="1090">
        <f ca="1"/>
        <v>45992</v>
      </c>
      <c r="W55" s="18" vm="1176">
        <f ca="1"/>
        <v>30.76</v>
      </c>
      <c r="X55" s="7">
        <f t="shared" ca="1" si="5"/>
        <v>-0.11532930687374177</v>
      </c>
      <c r="Y55" s="15"/>
      <c r="Z55" s="18" vm="1090">
        <f ca="1"/>
        <v>45992</v>
      </c>
      <c r="AA55" s="18" vm="1104">
        <f ca="1"/>
        <v>160.57</v>
      </c>
      <c r="AB55" s="7">
        <f t="shared" ca="1" si="6"/>
        <v>5.2848993508622405E-2</v>
      </c>
      <c r="AC55" s="15"/>
      <c r="AD55" s="18" vm="1090">
        <f ca="1"/>
        <v>45992</v>
      </c>
      <c r="AE55" s="18" vm="1106">
        <f ca="1"/>
        <v>36.340000000000003</v>
      </c>
      <c r="AF55" s="7">
        <f t="shared" ca="1" si="7"/>
        <v>4.9076212471131718E-2</v>
      </c>
      <c r="AG55" s="15"/>
      <c r="AH55" s="18" vm="1090">
        <f ca="1"/>
        <v>45992</v>
      </c>
      <c r="AI55" s="18" vm="1111">
        <f ca="1"/>
        <v>11.49</v>
      </c>
      <c r="AJ55" s="7">
        <f t="shared" ca="1" si="8"/>
        <v>-1.626712328767119E-2</v>
      </c>
      <c r="AK55" s="15"/>
      <c r="AL55" s="18" vm="1090">
        <f ca="1"/>
        <v>45992</v>
      </c>
      <c r="AM55" s="18" vm="1112">
        <f ca="1"/>
        <v>23.59</v>
      </c>
      <c r="AN55" s="7">
        <f t="shared" ca="1" si="9"/>
        <v>-5.3750501403930999E-2</v>
      </c>
      <c r="AO55" s="15"/>
      <c r="AP55" s="71"/>
    </row>
    <row r="56" spans="1:42" x14ac:dyDescent="0.45">
      <c r="A56">
        <v>48</v>
      </c>
      <c r="B56" s="18" vm="1113">
        <f ca="1"/>
        <v>46023</v>
      </c>
      <c r="C56" s="18" vm="1114">
        <f ca="1"/>
        <v>184.12</v>
      </c>
      <c r="D56" s="7">
        <f t="shared" ca="1" si="0"/>
        <v>-0.16638746774120522</v>
      </c>
      <c r="E56" s="15"/>
      <c r="F56" s="18" vm="1113">
        <f ca="1"/>
        <v>46023</v>
      </c>
      <c r="G56" s="18" vm="1117">
        <f ca="1"/>
        <v>269.10000000000002</v>
      </c>
      <c r="H56" s="7">
        <f t="shared" ca="1" si="1"/>
        <v>3.2379344740274672E-2</v>
      </c>
      <c r="I56" s="15"/>
      <c r="J56" s="18" vm="1113">
        <f ca="1"/>
        <v>46023</v>
      </c>
      <c r="K56" s="18" vm="1119">
        <f ca="1"/>
        <v>5.39</v>
      </c>
      <c r="L56" s="7">
        <f t="shared" ca="1" si="2"/>
        <v>-5.9336823734729621E-2</v>
      </c>
      <c r="M56" s="15"/>
      <c r="N56" s="18" vm="1113">
        <f ca="1"/>
        <v>46023</v>
      </c>
      <c r="O56" s="18" vm="1120">
        <f ca="1"/>
        <v>30.73</v>
      </c>
      <c r="P56" s="7">
        <f t="shared" ca="1" si="3"/>
        <v>-8.0697224015493872E-3</v>
      </c>
      <c r="Q56" s="15"/>
      <c r="R56" s="18" vm="1113">
        <f ca="1"/>
        <v>46023</v>
      </c>
      <c r="S56" s="18" vm="1055">
        <f ca="1"/>
        <v>4.88</v>
      </c>
      <c r="T56" s="7">
        <f t="shared" ca="1" si="4"/>
        <v>2.0533880903490323E-3</v>
      </c>
      <c r="U56" s="15"/>
      <c r="V56" s="18" vm="1113">
        <f ca="1"/>
        <v>46023</v>
      </c>
      <c r="W56" s="18" vm="69">
        <f ca="1"/>
        <v>27.6</v>
      </c>
      <c r="X56" s="7">
        <f t="shared" ca="1" si="5"/>
        <v>-0.10273081924577374</v>
      </c>
      <c r="Y56" s="15"/>
      <c r="Z56" s="18" vm="1113">
        <f ca="1"/>
        <v>46023</v>
      </c>
      <c r="AA56" s="18" vm="1127">
        <f ca="1"/>
        <v>149.36000000000001</v>
      </c>
      <c r="AB56" s="7">
        <f t="shared" ca="1" si="6"/>
        <v>-6.9813788378900038E-2</v>
      </c>
      <c r="AC56" s="15"/>
      <c r="AD56" s="18" vm="1113">
        <f ca="1"/>
        <v>46023</v>
      </c>
      <c r="AE56" s="18" vm="1129">
        <f ca="1"/>
        <v>36.700000000000003</v>
      </c>
      <c r="AF56" s="7">
        <f t="shared" ca="1" si="7"/>
        <v>9.9064391854705395E-3</v>
      </c>
      <c r="AG56" s="15"/>
      <c r="AH56" s="18" vm="1113">
        <f ca="1"/>
        <v>46023</v>
      </c>
      <c r="AI56" s="18" vm="1133">
        <f ca="1"/>
        <v>11.8</v>
      </c>
      <c r="AJ56" s="7">
        <f t="shared" ca="1" si="8"/>
        <v>2.6979982593559659E-2</v>
      </c>
      <c r="AK56" s="15"/>
      <c r="AL56" s="18" vm="1113">
        <f ca="1"/>
        <v>46023</v>
      </c>
      <c r="AM56" s="18" vm="1134">
        <f ca="1"/>
        <v>25.37</v>
      </c>
      <c r="AN56" s="7">
        <f t="shared" ca="1" si="9"/>
        <v>7.5455701568461264E-2</v>
      </c>
      <c r="AO56" s="15"/>
      <c r="AP56" s="71"/>
    </row>
    <row r="57" spans="1:42" ht="26.25" customHeight="1" x14ac:dyDescent="0.45">
      <c r="B57" s="22" t="s">
        <v>68</v>
      </c>
      <c r="C57" s="18"/>
      <c r="D57" s="52">
        <f ca="1">AVERAGE(D9:D56)</f>
        <v>3.5821296214308275E-2</v>
      </c>
      <c r="F57" s="22" t="s">
        <v>68</v>
      </c>
      <c r="G57" s="18"/>
      <c r="H57" s="52">
        <f ca="1">AVERAGE(H9:H56)</f>
        <v>9.7186045104325665E-3</v>
      </c>
      <c r="J57" s="22" t="s">
        <v>68</v>
      </c>
      <c r="K57" s="18"/>
      <c r="L57" s="52">
        <f ca="1">AVERAGE(L9:L56)</f>
        <v>8.2213925119812223E-3</v>
      </c>
      <c r="N57" s="22" t="s">
        <v>68</v>
      </c>
      <c r="O57" s="18"/>
      <c r="P57" s="52">
        <f ca="1">AVERAGE(P9:P56)</f>
        <v>9.4898354625777715E-3</v>
      </c>
      <c r="R57" s="22" t="s">
        <v>68</v>
      </c>
      <c r="S57" s="18"/>
      <c r="T57" s="52">
        <f ca="1">AVERAGE(T9:T56)</f>
        <v>5.0451381891111384E-3</v>
      </c>
      <c r="V57" s="22" t="s">
        <v>68</v>
      </c>
      <c r="W57" s="18"/>
      <c r="X57" s="52">
        <f ca="1">AVERAGE(X9:X56)</f>
        <v>7.9191790146212349E-3</v>
      </c>
      <c r="Z57" s="22" t="s">
        <v>68</v>
      </c>
      <c r="AA57" s="18"/>
      <c r="AB57" s="52">
        <f ca="1">AVERAGE(AB9:AB56)</f>
        <v>1.1701434329360971E-2</v>
      </c>
      <c r="AD57" s="22" t="s">
        <v>68</v>
      </c>
      <c r="AE57" s="18"/>
      <c r="AF57" s="52">
        <f ca="1">AVERAGE(AF9:AF56)</f>
        <v>8.1023217227593359E-3</v>
      </c>
      <c r="AH57" s="22" t="s">
        <v>68</v>
      </c>
      <c r="AI57" s="18"/>
      <c r="AJ57" s="52">
        <f ca="1">AVERAGE(AJ9:AJ56)</f>
        <v>1.8693543633957758E-2</v>
      </c>
      <c r="AL57" s="22" t="s">
        <v>68</v>
      </c>
      <c r="AM57" s="18"/>
      <c r="AN57" s="52">
        <f ca="1">AVERAGE(AN9:AN56)</f>
        <v>2.2960692886937408E-3</v>
      </c>
      <c r="AP57" s="110"/>
    </row>
    <row r="58" spans="1:42" ht="25.15" customHeight="1" x14ac:dyDescent="0.45"/>
  </sheetData>
  <mergeCells count="25">
    <mergeCell ref="AH4:AN5"/>
    <mergeCell ref="B4:H5"/>
    <mergeCell ref="J4:P5"/>
    <mergeCell ref="R4:X5"/>
    <mergeCell ref="Z4:AF5"/>
    <mergeCell ref="AS16:AS17"/>
    <mergeCell ref="AT16:AT17"/>
    <mergeCell ref="R6:T6"/>
    <mergeCell ref="V6:X6"/>
    <mergeCell ref="AT10:AT11"/>
    <mergeCell ref="AT14:AT15"/>
    <mergeCell ref="AS14:AS15"/>
    <mergeCell ref="Z6:AB6"/>
    <mergeCell ref="AD6:AF6"/>
    <mergeCell ref="AH6:AJ6"/>
    <mergeCell ref="AL6:AN6"/>
    <mergeCell ref="B6:D6"/>
    <mergeCell ref="F6:H6"/>
    <mergeCell ref="J6:L6"/>
    <mergeCell ref="N6:P6"/>
    <mergeCell ref="AT12:AT13"/>
    <mergeCell ref="AS8:AS9"/>
    <mergeCell ref="AS10:AS11"/>
    <mergeCell ref="AS12:AS13"/>
    <mergeCell ref="AT8:AT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2:Z64"/>
  <sheetViews>
    <sheetView topLeftCell="F26" zoomScale="70" zoomScaleNormal="70" workbookViewId="0">
      <selection activeCell="O32" sqref="O32"/>
    </sheetView>
  </sheetViews>
  <sheetFormatPr defaultRowHeight="14.25" x14ac:dyDescent="0.45"/>
  <cols>
    <col min="2" max="2" width="11.19921875" style="2" customWidth="1"/>
    <col min="3" max="3" width="12.46484375" style="1" customWidth="1"/>
    <col min="4" max="4" width="11.19921875" style="1" customWidth="1"/>
    <col min="5" max="5" width="9.46484375" style="1" customWidth="1"/>
    <col min="6" max="6" width="11.53125" style="2" customWidth="1"/>
    <col min="7" max="9" width="9.46484375" style="2" customWidth="1"/>
    <col min="10" max="10" width="9.46484375" customWidth="1"/>
    <col min="11" max="11" width="11.1328125" style="2" customWidth="1"/>
    <col min="12" max="12" width="11.46484375" customWidth="1"/>
    <col min="15" max="15" width="18.19921875" customWidth="1"/>
    <col min="16" max="16" width="31.73046875" customWidth="1"/>
    <col min="17" max="17" width="22.53125" customWidth="1"/>
    <col min="18" max="18" width="17.265625" customWidth="1"/>
    <col min="19" max="19" width="20.265625" customWidth="1"/>
    <col min="20" max="20" width="17.73046875" customWidth="1"/>
    <col min="21" max="21" width="17.46484375" customWidth="1"/>
    <col min="22" max="22" width="18.73046875" customWidth="1"/>
    <col min="23" max="25" width="11.19921875" customWidth="1"/>
    <col min="26" max="26" width="24.796875" customWidth="1"/>
  </cols>
  <sheetData>
    <row r="2" spans="1:22" ht="18.399999999999999" thickBot="1" x14ac:dyDescent="0.6">
      <c r="C2" s="34" t="s">
        <v>30</v>
      </c>
      <c r="P2" s="85" t="s">
        <v>33</v>
      </c>
    </row>
    <row r="3" spans="1:22" ht="26.2" customHeight="1" x14ac:dyDescent="0.45">
      <c r="B3" s="252" t="s">
        <v>11</v>
      </c>
      <c r="C3" s="40" t="s">
        <v>15</v>
      </c>
      <c r="D3" s="41" t="s">
        <v>16</v>
      </c>
      <c r="E3" s="42" t="s">
        <v>17</v>
      </c>
      <c r="F3" s="42" t="s">
        <v>18</v>
      </c>
      <c r="G3" s="43" t="s">
        <v>19</v>
      </c>
      <c r="H3" s="43" t="s">
        <v>20</v>
      </c>
      <c r="I3" s="44" t="s">
        <v>21</v>
      </c>
      <c r="J3" s="44" t="s">
        <v>22</v>
      </c>
      <c r="K3" s="44" t="s">
        <v>48</v>
      </c>
      <c r="L3" s="44" t="s">
        <v>49</v>
      </c>
    </row>
    <row r="4" spans="1:22" ht="18" x14ac:dyDescent="0.45">
      <c r="B4" s="252"/>
      <c r="C4" s="47">
        <v>1</v>
      </c>
      <c r="D4" s="47">
        <v>2</v>
      </c>
      <c r="E4" s="47">
        <v>3</v>
      </c>
      <c r="F4" s="47">
        <v>4</v>
      </c>
      <c r="G4" s="47">
        <v>5</v>
      </c>
      <c r="H4" s="47">
        <v>6</v>
      </c>
      <c r="I4" s="47">
        <v>7</v>
      </c>
      <c r="J4" s="47">
        <v>8</v>
      </c>
      <c r="K4" s="47">
        <v>9</v>
      </c>
      <c r="L4" s="47">
        <v>10</v>
      </c>
      <c r="P4" s="34" t="s">
        <v>31</v>
      </c>
    </row>
    <row r="5" spans="1:22" ht="92.25" thickBot="1" x14ac:dyDescent="0.55000000000000004">
      <c r="B5" s="1" t="s">
        <v>0</v>
      </c>
      <c r="C5" s="45" t="s">
        <v>38</v>
      </c>
      <c r="D5" s="46" t="s">
        <v>169</v>
      </c>
      <c r="E5" s="45" t="s">
        <v>54</v>
      </c>
      <c r="F5" s="46" t="s">
        <v>155</v>
      </c>
      <c r="G5" s="45" t="s">
        <v>39</v>
      </c>
      <c r="H5" s="46" t="s">
        <v>167</v>
      </c>
      <c r="I5" s="46" t="s">
        <v>156</v>
      </c>
      <c r="J5" s="46" t="s">
        <v>157</v>
      </c>
      <c r="K5" s="46" t="s">
        <v>158</v>
      </c>
      <c r="L5" s="46" t="s">
        <v>159</v>
      </c>
      <c r="O5" s="9" t="s">
        <v>1</v>
      </c>
      <c r="P5" s="9" t="s">
        <v>2</v>
      </c>
      <c r="Q5" s="13" t="s">
        <v>29</v>
      </c>
      <c r="R5" s="14" t="s">
        <v>71</v>
      </c>
      <c r="S5" s="17" t="s">
        <v>72</v>
      </c>
      <c r="T5" s="37" t="s">
        <v>77</v>
      </c>
      <c r="U5" s="38" t="s">
        <v>73</v>
      </c>
      <c r="V5" s="38" t="s">
        <v>74</v>
      </c>
    </row>
    <row r="6" spans="1:22" ht="15.75" x14ac:dyDescent="0.5">
      <c r="B6" t="s">
        <v>37</v>
      </c>
      <c r="C6" s="53" t="s">
        <v>40</v>
      </c>
      <c r="D6" s="53" t="s">
        <v>166</v>
      </c>
      <c r="E6" s="54" t="s">
        <v>50</v>
      </c>
      <c r="F6" s="54" t="s">
        <v>127</v>
      </c>
      <c r="G6" s="53" t="s">
        <v>42</v>
      </c>
      <c r="H6" s="53" t="s">
        <v>168</v>
      </c>
      <c r="I6" s="55" t="s">
        <v>121</v>
      </c>
      <c r="J6" s="55" t="s">
        <v>122</v>
      </c>
      <c r="K6" s="53" t="s">
        <v>123</v>
      </c>
      <c r="L6" s="53" t="s">
        <v>124</v>
      </c>
      <c r="O6" s="112" t="s">
        <v>40</v>
      </c>
      <c r="P6" s="8" t="s">
        <v>41</v>
      </c>
      <c r="Q6" s="223" t="s">
        <v>3</v>
      </c>
      <c r="R6" s="224" t="s">
        <v>23</v>
      </c>
      <c r="S6" s="36" t="s">
        <v>15</v>
      </c>
      <c r="T6" s="81">
        <f ca="1">C56</f>
        <v>3.5821296214308275E-2</v>
      </c>
      <c r="U6" s="80">
        <f ca="1">C57</f>
        <v>0.11238188701216736</v>
      </c>
      <c r="V6" s="39" t="s">
        <v>55</v>
      </c>
    </row>
    <row r="7" spans="1:22" ht="15.75" x14ac:dyDescent="0.5">
      <c r="A7">
        <v>0</v>
      </c>
      <c r="B7" s="18" vm="1">
        <v>44562</v>
      </c>
      <c r="C7" s="23"/>
      <c r="D7" s="24"/>
      <c r="E7" s="28"/>
      <c r="F7" s="29"/>
      <c r="G7" s="23"/>
      <c r="H7" s="24"/>
      <c r="I7" s="28"/>
      <c r="J7" s="30"/>
      <c r="K7" s="28"/>
      <c r="L7" s="30"/>
      <c r="O7" s="112" t="s">
        <v>166</v>
      </c>
      <c r="P7" s="116" t="s">
        <v>163</v>
      </c>
      <c r="Q7" s="223"/>
      <c r="R7" s="224"/>
      <c r="S7" s="36" t="s">
        <v>16</v>
      </c>
      <c r="T7" s="33">
        <f ca="1">D56</f>
        <v>9.7186045104325665E-3</v>
      </c>
      <c r="U7" s="33">
        <f ca="1">D57</f>
        <v>7.4357181242288767E-2</v>
      </c>
      <c r="V7" s="39" t="s">
        <v>6</v>
      </c>
    </row>
    <row r="8" spans="1:22" ht="15.75" x14ac:dyDescent="0.5">
      <c r="A8">
        <v>1</v>
      </c>
      <c r="B8" s="18" vm="27">
        <v>44593</v>
      </c>
      <c r="C8" s="25">
        <f ca="1">'1.a Compute rate of return'!D9</f>
        <v>3.6141906873614085E-2</v>
      </c>
      <c r="D8" s="26">
        <f ca="1">'1.a Compute rate of return'!H9</f>
        <v>0.15762139703972991</v>
      </c>
      <c r="E8" s="25">
        <f ca="1">'1.a Compute rate of return'!L9</f>
        <v>2.9702970297029729E-2</v>
      </c>
      <c r="F8" s="26">
        <f ca="1">'1.a Compute rate of return'!P9</f>
        <v>-4.1397153945666267E-2</v>
      </c>
      <c r="G8" s="25">
        <f ca="1">'1.a Compute rate of return'!T9</f>
        <v>1.0204081632653071E-2</v>
      </c>
      <c r="H8" s="26">
        <f ca="1">'1.a Compute rate of return'!X9</f>
        <v>-6.9872958257713211E-2</v>
      </c>
      <c r="I8" s="25">
        <f ca="1">'1.a Compute rate of return'!AB9</f>
        <v>-2.9869852784297113E-3</v>
      </c>
      <c r="J8" s="26">
        <f ca="1">'1.a Compute rate of return'!AF9</f>
        <v>-1.9600452318130401E-2</v>
      </c>
      <c r="K8" s="25">
        <f ca="1">'1.a Compute rate of return'!AJ9</f>
        <v>1.4234875444839871E-2</v>
      </c>
      <c r="L8" s="26">
        <f ca="1">'1.a Compute rate of return'!AN9</f>
        <v>0.13841244515356996</v>
      </c>
      <c r="M8" s="93"/>
      <c r="O8" s="113" t="s">
        <v>50</v>
      </c>
      <c r="P8" s="83" t="s">
        <v>53</v>
      </c>
      <c r="Q8" s="239" t="s">
        <v>51</v>
      </c>
      <c r="R8" s="240" t="s">
        <v>24</v>
      </c>
      <c r="S8" s="84" t="s">
        <v>17</v>
      </c>
      <c r="T8" s="4">
        <f ca="1">E56</f>
        <v>8.2213925119812223E-3</v>
      </c>
      <c r="U8" s="4">
        <f ca="1">E57</f>
        <v>6.7589654236116584E-2</v>
      </c>
      <c r="V8" s="35" t="s">
        <v>5</v>
      </c>
    </row>
    <row r="9" spans="1:22" ht="15.75" x14ac:dyDescent="0.5">
      <c r="A9">
        <v>2</v>
      </c>
      <c r="B9" s="18" vm="53">
        <v>44621</v>
      </c>
      <c r="C9" s="25">
        <f ca="1">'1.a Compute rate of return'!D10</f>
        <v>4.8362936015407774E-2</v>
      </c>
      <c r="D9" s="26">
        <f ca="1">'1.a Compute rate of return'!H10</f>
        <v>1.0901749663526276E-2</v>
      </c>
      <c r="E9" s="25">
        <f ca="1">'1.a Compute rate of return'!L10</f>
        <v>2.6442307692307553E-2</v>
      </c>
      <c r="F9" s="26">
        <f ca="1">'1.a Compute rate of return'!P10</f>
        <v>2.9689608636977064E-2</v>
      </c>
      <c r="G9" s="25">
        <f ca="1">'1.a Compute rate of return'!T10</f>
        <v>0</v>
      </c>
      <c r="H9" s="26">
        <f ca="1">'1.a Compute rate of return'!X10</f>
        <v>2.0487804878048865E-2</v>
      </c>
      <c r="I9" s="25">
        <f ca="1">'1.a Compute rate of return'!AB10</f>
        <v>0.13171410228974967</v>
      </c>
      <c r="J9" s="26">
        <f ca="1">'1.a Compute rate of return'!AF10</f>
        <v>6.1130334486735861E-2</v>
      </c>
      <c r="K9" s="25">
        <f ca="1">'1.a Compute rate of return'!AJ10</f>
        <v>9.2982456140350916E-2</v>
      </c>
      <c r="L9" s="26">
        <f ca="1">'1.a Compute rate of return'!AN10</f>
        <v>0.12473721093202531</v>
      </c>
      <c r="M9" s="93"/>
      <c r="O9" s="113" t="s">
        <v>127</v>
      </c>
      <c r="P9" s="117" t="s">
        <v>128</v>
      </c>
      <c r="Q9" s="239"/>
      <c r="R9" s="240"/>
      <c r="S9" s="84" t="s">
        <v>18</v>
      </c>
      <c r="T9" s="4">
        <f ca="1">F56</f>
        <v>9.4898354625777715E-3</v>
      </c>
      <c r="U9" s="4">
        <f ca="1">F57</f>
        <v>8.5505382909211738E-2</v>
      </c>
      <c r="V9" s="35" t="s">
        <v>55</v>
      </c>
    </row>
    <row r="10" spans="1:22" ht="15.7" customHeight="1" x14ac:dyDescent="0.5">
      <c r="A10">
        <v>3</v>
      </c>
      <c r="B10" s="18" vm="77">
        <v>44652</v>
      </c>
      <c r="C10" s="25">
        <f ca="1">'1.a Compute rate of return'!D11</f>
        <v>-3.0822616860583896E-2</v>
      </c>
      <c r="D10" s="26">
        <f ca="1">'1.a Compute rate of return'!H11</f>
        <v>2.8447166378200845E-2</v>
      </c>
      <c r="E10" s="25">
        <f ca="1">'1.a Compute rate of return'!L11</f>
        <v>-2.5761124121779728E-2</v>
      </c>
      <c r="F10" s="26">
        <f ca="1">'1.a Compute rate of return'!P11</f>
        <v>4.7619047619047609E-2</v>
      </c>
      <c r="G10" s="25">
        <f ca="1">'1.a Compute rate of return'!T11</f>
        <v>2.0202020202020221E-2</v>
      </c>
      <c r="H10" s="26">
        <f ca="1">'1.a Compute rate of return'!X11</f>
        <v>2.1988527724665263E-2</v>
      </c>
      <c r="I10" s="25">
        <f ca="1">'1.a Compute rate of return'!AB11</f>
        <v>-1.7868960953011256E-2</v>
      </c>
      <c r="J10" s="26">
        <f ca="1">'1.a Compute rate of return'!AF11</f>
        <v>-1.086956521739133E-2</v>
      </c>
      <c r="K10" s="25">
        <f ca="1">'1.a Compute rate of return'!AJ11</f>
        <v>9.7913322632423652E-2</v>
      </c>
      <c r="L10" s="26">
        <f ca="1">'1.a Compute rate of return'!AN11</f>
        <v>-2.9595015576324074E-2</v>
      </c>
      <c r="M10" s="93"/>
      <c r="O10" s="112" t="s">
        <v>70</v>
      </c>
      <c r="P10" s="8" t="s">
        <v>43</v>
      </c>
      <c r="Q10" s="222" t="s">
        <v>12</v>
      </c>
      <c r="R10" s="224" t="s">
        <v>25</v>
      </c>
      <c r="S10" s="36" t="s">
        <v>19</v>
      </c>
      <c r="T10" s="33">
        <f ca="1">G56</f>
        <v>5.0451381891111384E-3</v>
      </c>
      <c r="U10" s="33">
        <f ca="1">G57</f>
        <v>3.1114381262608067E-2</v>
      </c>
      <c r="V10" s="39" t="s">
        <v>4</v>
      </c>
    </row>
    <row r="11" spans="1:22" ht="15.75" x14ac:dyDescent="0.5">
      <c r="A11">
        <v>4</v>
      </c>
      <c r="B11" s="18" vm="101">
        <v>44682</v>
      </c>
      <c r="C11" s="25">
        <f ca="1">'1.a Compute rate of return'!D12</f>
        <v>-0.11267902274641943</v>
      </c>
      <c r="D11" s="26">
        <f ca="1">'1.a Compute rate of return'!H12</f>
        <v>-3.7844135669284587E-2</v>
      </c>
      <c r="E11" s="25">
        <f ca="1">'1.a Compute rate of return'!L12</f>
        <v>-3.8461538461538491E-2</v>
      </c>
      <c r="F11" s="26">
        <f ca="1">'1.a Compute rate of return'!P12</f>
        <v>-0.14303586321934944</v>
      </c>
      <c r="G11" s="25">
        <f ca="1">'1.a Compute rate of return'!T12</f>
        <v>-3.9603960396039639E-2</v>
      </c>
      <c r="H11" s="26">
        <f ca="1">'1.a Compute rate of return'!X12</f>
        <v>-4.1159962581852151E-2</v>
      </c>
      <c r="I11" s="25">
        <f ca="1">'1.a Compute rate of return'!AB12</f>
        <v>4.6207162110127459E-3</v>
      </c>
      <c r="J11" s="26">
        <f ca="1">'1.a Compute rate of return'!AF12</f>
        <v>-8.2783882783882837E-2</v>
      </c>
      <c r="K11" s="25">
        <f ca="1">'1.a Compute rate of return'!AJ12</f>
        <v>1.4619883040935362E-3</v>
      </c>
      <c r="L11" s="26">
        <f ca="1">'1.a Compute rate of return'!AN12</f>
        <v>-4.4622792937399583E-2</v>
      </c>
      <c r="M11" s="93"/>
      <c r="O11" s="112" t="s">
        <v>165</v>
      </c>
      <c r="P11" s="116" t="s">
        <v>164</v>
      </c>
      <c r="Q11" s="222"/>
      <c r="R11" s="224"/>
      <c r="S11" s="36" t="s">
        <v>20</v>
      </c>
      <c r="T11" s="33">
        <f ca="1">H56</f>
        <v>7.9191790146212349E-3</v>
      </c>
      <c r="U11" s="33">
        <f ca="1">H57</f>
        <v>8.0667179532220246E-2</v>
      </c>
      <c r="V11" s="39" t="s">
        <v>6</v>
      </c>
    </row>
    <row r="12" spans="1:22" ht="15.75" x14ac:dyDescent="0.5">
      <c r="A12">
        <v>5</v>
      </c>
      <c r="B12" s="18" vm="126">
        <v>44713</v>
      </c>
      <c r="C12" s="25">
        <f ca="1">'1.a Compute rate of return'!D13</f>
        <v>2.8483266081176699E-3</v>
      </c>
      <c r="D12" s="26">
        <f ca="1">'1.a Compute rate of return'!H13</f>
        <v>-0.10884872404359336</v>
      </c>
      <c r="E12" s="25">
        <f ca="1">'1.a Compute rate of return'!L13</f>
        <v>-9.7500000000000031E-2</v>
      </c>
      <c r="F12" s="26">
        <f ca="1">'1.a Compute rate of return'!P13</f>
        <v>-0.13187347931873483</v>
      </c>
      <c r="G12" s="25">
        <f ca="1">'1.a Compute rate of return'!T13</f>
        <v>-7.7319587628865479E-3</v>
      </c>
      <c r="H12" s="26">
        <f ca="1">'1.a Compute rate of return'!X13</f>
        <v>-0.10292682926829265</v>
      </c>
      <c r="I12" s="25">
        <f ca="1">'1.a Compute rate of return'!AB13</f>
        <v>-0.13395937140666925</v>
      </c>
      <c r="J12" s="26">
        <f ca="1">'1.a Compute rate of return'!AF13</f>
        <v>-0.12020766773162932</v>
      </c>
      <c r="K12" s="25">
        <f ca="1">'1.a Compute rate of return'!AJ13</f>
        <v>-0.16350364963503639</v>
      </c>
      <c r="L12" s="26">
        <f ca="1">'1.a Compute rate of return'!AN13</f>
        <v>6.9892473118279508E-2</v>
      </c>
      <c r="M12" s="93"/>
      <c r="O12" s="114" t="s">
        <v>121</v>
      </c>
      <c r="P12" s="117" t="s">
        <v>102</v>
      </c>
      <c r="Q12" s="239" t="s">
        <v>10</v>
      </c>
      <c r="R12" s="240" t="s">
        <v>26</v>
      </c>
      <c r="S12" s="84" t="s">
        <v>21</v>
      </c>
      <c r="T12" s="4">
        <f ca="1">I56</f>
        <v>1.1701434329360971E-2</v>
      </c>
      <c r="U12" s="4">
        <f ca="1">I57</f>
        <v>6.3428389960854425E-2</v>
      </c>
      <c r="V12" s="35" t="s">
        <v>5</v>
      </c>
    </row>
    <row r="13" spans="1:22" ht="15.75" x14ac:dyDescent="0.5">
      <c r="A13">
        <v>6</v>
      </c>
      <c r="B13" s="18" vm="151">
        <v>44743</v>
      </c>
      <c r="C13" s="25">
        <f ca="1">'1.a Compute rate of return'!D14</f>
        <v>0.17254437869822484</v>
      </c>
      <c r="D13" s="26">
        <f ca="1">'1.a Compute rate of return'!H14</f>
        <v>7.8158027176648229E-2</v>
      </c>
      <c r="E13" s="25">
        <f ca="1">'1.a Compute rate of return'!L14</f>
        <v>6.6481994459833854E-2</v>
      </c>
      <c r="F13" s="26">
        <f ca="1">'1.a Compute rate of return'!P14</f>
        <v>0.16031390134529144</v>
      </c>
      <c r="G13" s="25">
        <f ca="1">'1.a Compute rate of return'!T14</f>
        <v>1.0389610389610398E-2</v>
      </c>
      <c r="H13" s="26">
        <f ca="1">'1.a Compute rate of return'!X14</f>
        <v>0.12289287656334953</v>
      </c>
      <c r="I13" s="25">
        <f ca="1">'1.a Compute rate of return'!AB14</f>
        <v>0.11495906173932287</v>
      </c>
      <c r="J13" s="26">
        <f ca="1">'1.a Compute rate of return'!AF14</f>
        <v>3.9491602360417495E-2</v>
      </c>
      <c r="K13" s="25">
        <f ca="1">'1.a Compute rate of return'!AJ14</f>
        <v>3.6649214659685854E-2</v>
      </c>
      <c r="L13" s="26">
        <f ca="1">'1.a Compute rate of return'!AN14</f>
        <v>4.3969849246231337E-3</v>
      </c>
      <c r="M13" s="93"/>
      <c r="O13" s="113" t="s">
        <v>122</v>
      </c>
      <c r="P13" s="117" t="s">
        <v>129</v>
      </c>
      <c r="Q13" s="239"/>
      <c r="R13" s="240"/>
      <c r="S13" s="84" t="s">
        <v>22</v>
      </c>
      <c r="T13" s="4">
        <f ca="1">J56</f>
        <v>8.1023217227593359E-3</v>
      </c>
      <c r="U13" s="4">
        <f ca="1">J57</f>
        <v>5.196703350175369E-2</v>
      </c>
      <c r="V13" s="35" t="s">
        <v>4</v>
      </c>
    </row>
    <row r="14" spans="1:22" ht="16.05" customHeight="1" x14ac:dyDescent="0.5">
      <c r="A14">
        <v>7</v>
      </c>
      <c r="B14" s="18" vm="175">
        <v>44774</v>
      </c>
      <c r="C14" s="25">
        <f ca="1">'1.a Compute rate of return'!D15</f>
        <v>9.9717400080742785E-2</v>
      </c>
      <c r="D14" s="26">
        <f ca="1">'1.a Compute rate of return'!H15</f>
        <v>3.267516220885105E-4</v>
      </c>
      <c r="E14" s="25">
        <f ca="1">'1.a Compute rate of return'!L15</f>
        <v>-5.9740259740259732E-2</v>
      </c>
      <c r="F14" s="26">
        <f ca="1">'1.a Compute rate of return'!P15</f>
        <v>-4.9758454106280076E-2</v>
      </c>
      <c r="G14" s="25">
        <f ca="1">'1.a Compute rate of return'!T15</f>
        <v>2.0565552699228811E-2</v>
      </c>
      <c r="H14" s="26">
        <f ca="1">'1.a Compute rate of return'!X15</f>
        <v>9.4430992736077621E-2</v>
      </c>
      <c r="I14" s="25">
        <f ca="1">'1.a Compute rate of return'!AB15</f>
        <v>-3.2747841619529594E-2</v>
      </c>
      <c r="J14" s="26">
        <f ca="1">'1.a Compute rate of return'!AF15</f>
        <v>-3.0567685589519777E-3</v>
      </c>
      <c r="K14" s="25">
        <f ca="1">'1.a Compute rate of return'!AJ15</f>
        <v>6.2289562289562152E-2</v>
      </c>
      <c r="L14" s="26">
        <f ca="1">'1.a Compute rate of return'!AN15</f>
        <v>7.0981863664790479E-2</v>
      </c>
      <c r="M14" s="93"/>
      <c r="O14" s="112" t="s">
        <v>125</v>
      </c>
      <c r="P14" s="116" t="s">
        <v>130</v>
      </c>
      <c r="Q14" s="222" t="s">
        <v>293</v>
      </c>
      <c r="R14" s="224" t="s">
        <v>52</v>
      </c>
      <c r="S14" s="36" t="s">
        <v>48</v>
      </c>
      <c r="T14" s="33">
        <f ca="1">K56</f>
        <v>1.8693543633957758E-2</v>
      </c>
      <c r="U14" s="33">
        <f ca="1">K57</f>
        <v>8.3255909700306718E-2</v>
      </c>
      <c r="V14" s="39" t="s">
        <v>6</v>
      </c>
    </row>
    <row r="15" spans="1:22" ht="15.75" x14ac:dyDescent="0.5">
      <c r="A15">
        <v>8</v>
      </c>
      <c r="B15" s="18" vm="201">
        <v>44805</v>
      </c>
      <c r="C15" s="25">
        <f ca="1">'1.a Compute rate of return'!D16</f>
        <v>-7.8744493392070472E-2</v>
      </c>
      <c r="D15" s="26">
        <f ca="1">'1.a Compute rate of return'!H16</f>
        <v>-9.2207186187587581E-2</v>
      </c>
      <c r="E15" s="25">
        <f ca="1">'1.a Compute rate of return'!L16</f>
        <v>-9.6685082872928194E-2</v>
      </c>
      <c r="F15" s="26">
        <f ca="1">'1.a Compute rate of return'!P16</f>
        <v>-0.19776309100152525</v>
      </c>
      <c r="G15" s="25">
        <f ca="1">'1.a Compute rate of return'!T16</f>
        <v>-3.0226700251889196E-2</v>
      </c>
      <c r="H15" s="26">
        <f ca="1">'1.a Compute rate of return'!X16</f>
        <v>-0.16769911504424789</v>
      </c>
      <c r="I15" s="25">
        <f ca="1">'1.a Compute rate of return'!AB16</f>
        <v>-6.9457268903252239E-2</v>
      </c>
      <c r="J15" s="26">
        <f ca="1">'1.a Compute rate of return'!AF16</f>
        <v>-1.3140604467804461E-3</v>
      </c>
      <c r="K15" s="25">
        <f ca="1">'1.a Compute rate of return'!AJ16</f>
        <v>-0.18066561014263072</v>
      </c>
      <c r="L15" s="26">
        <f ca="1">'1.a Compute rate of return'!AN16</f>
        <v>-7.5620437956204378E-2</v>
      </c>
      <c r="M15" s="93"/>
      <c r="O15" s="112" t="s">
        <v>126</v>
      </c>
      <c r="P15" s="116" t="s">
        <v>131</v>
      </c>
      <c r="Q15" s="226"/>
      <c r="R15" s="224"/>
      <c r="S15" s="36" t="s">
        <v>49</v>
      </c>
      <c r="T15" s="33">
        <f ca="1">L56</f>
        <v>2.2960692886937408E-3</v>
      </c>
      <c r="U15" s="33">
        <f ca="1">L57</f>
        <v>6.5076338913345924E-2</v>
      </c>
      <c r="V15" s="39" t="s">
        <v>5</v>
      </c>
    </row>
    <row r="16" spans="1:22" x14ac:dyDescent="0.45">
      <c r="A16">
        <v>9</v>
      </c>
      <c r="B16" s="18" vm="226">
        <v>44835</v>
      </c>
      <c r="C16" s="25">
        <f ca="1">'1.a Compute rate of return'!D17</f>
        <v>0.1121737397888026</v>
      </c>
      <c r="D16" s="26">
        <f ca="1">'1.a Compute rate of return'!H17</f>
        <v>2.6575511462938295E-2</v>
      </c>
      <c r="E16" s="25">
        <f ca="1">'1.a Compute rate of return'!L17</f>
        <v>0.10091743119266057</v>
      </c>
      <c r="F16" s="26">
        <f ca="1">'1.a Compute rate of return'!P17</f>
        <v>7.7313054499366332E-2</v>
      </c>
      <c r="G16" s="25">
        <f ca="1">'1.a Compute rate of return'!T17</f>
        <v>1.8181818181818139E-2</v>
      </c>
      <c r="H16" s="26">
        <f ca="1">'1.a Compute rate of return'!X17</f>
        <v>8.0276448697501418E-2</v>
      </c>
      <c r="I16" s="25">
        <f ca="1">'1.a Compute rate of return'!AB17</f>
        <v>0.15413450937155462</v>
      </c>
      <c r="J16" s="26">
        <f ca="1">'1.a Compute rate of return'!AF17</f>
        <v>0.12105263157894727</v>
      </c>
      <c r="K16" s="25">
        <f ca="1">'1.a Compute rate of return'!AJ17</f>
        <v>7.7369439071566806E-2</v>
      </c>
      <c r="L16" s="26">
        <f ca="1">'1.a Compute rate of return'!AN17</f>
        <v>0.13644977890082113</v>
      </c>
      <c r="M16" s="93"/>
    </row>
    <row r="17" spans="1:26" ht="27.7" customHeight="1" x14ac:dyDescent="0.45">
      <c r="A17">
        <v>10</v>
      </c>
      <c r="B17" s="18" vm="249">
        <v>44866</v>
      </c>
      <c r="C17" s="25">
        <f ca="1">'1.a Compute rate of return'!D18</f>
        <v>6.4851307774990999E-2</v>
      </c>
      <c r="D17" s="26">
        <f ca="1">'1.a Compute rate of return'!H18</f>
        <v>7.1754043362876094E-2</v>
      </c>
      <c r="E17" s="25">
        <f ca="1">'1.a Compute rate of return'!L18</f>
        <v>5.5555555555555483E-2</v>
      </c>
      <c r="F17" s="26">
        <f ca="1">'1.a Compute rate of return'!P18</f>
        <v>0.12470588235294124</v>
      </c>
      <c r="G17" s="25">
        <f ca="1">'1.a Compute rate of return'!T18</f>
        <v>1.5306122448979605E-2</v>
      </c>
      <c r="H17" s="26">
        <f ca="1">'1.a Compute rate of return'!X18</f>
        <v>0.12401574803149604</v>
      </c>
      <c r="I17" s="25">
        <f ca="1">'1.a Compute rate of return'!AB18</f>
        <v>3.0378295758502028E-2</v>
      </c>
      <c r="J17" s="26">
        <f ca="1">'1.a Compute rate of return'!AF18</f>
        <v>-3.2081377151799699E-2</v>
      </c>
      <c r="K17" s="25">
        <f ca="1">'1.a Compute rate of return'!AJ18</f>
        <v>0.4111310592459605</v>
      </c>
      <c r="L17" s="26">
        <f ca="1">'1.a Compute rate of return'!AN18</f>
        <v>3.6409116175653206E-2</v>
      </c>
      <c r="M17" s="93"/>
    </row>
    <row r="18" spans="1:26" ht="19.149999999999999" customHeight="1" x14ac:dyDescent="0.55000000000000004">
      <c r="A18">
        <v>11</v>
      </c>
      <c r="B18" s="18" vm="274">
        <v>44896</v>
      </c>
      <c r="C18" s="25">
        <f ca="1">'1.a Compute rate of return'!D19</f>
        <v>-7.0323014804845221E-2</v>
      </c>
      <c r="D18" s="26">
        <f ca="1">'1.a Compute rate of return'!H19</f>
        <v>-4.6346477293963691E-2</v>
      </c>
      <c r="E18" s="25">
        <f ca="1">'1.a Compute rate of return'!L19</f>
        <v>-4.4736842105263144E-2</v>
      </c>
      <c r="F18" s="26">
        <f ca="1">'1.a Compute rate of return'!P19</f>
        <v>-9.2050209205020994E-2</v>
      </c>
      <c r="G18" s="25">
        <f ca="1">'1.a Compute rate of return'!T19</f>
        <v>2.5125628140704099E-3</v>
      </c>
      <c r="H18" s="26">
        <f ca="1">'1.a Compute rate of return'!X19</f>
        <v>-9.1068301225919371E-2</v>
      </c>
      <c r="I18" s="25">
        <f ca="1">'1.a Compute rate of return'!AB19</f>
        <v>-4.8766920081587291E-2</v>
      </c>
      <c r="J18" s="26">
        <f ca="1">'1.a Compute rate of return'!AF19</f>
        <v>-4.3654001616814805E-2</v>
      </c>
      <c r="K18" s="25">
        <f ca="1">'1.a Compute rate of return'!AJ19</f>
        <v>-1.781170483460567E-2</v>
      </c>
      <c r="L18" s="26">
        <f ca="1">'1.a Compute rate of return'!AN19</f>
        <v>-4.9611155805846109E-2</v>
      </c>
      <c r="M18" s="93"/>
      <c r="P18" s="34" t="s">
        <v>32</v>
      </c>
      <c r="Q18" s="247" t="s">
        <v>66</v>
      </c>
      <c r="R18" s="247"/>
      <c r="S18" s="247"/>
      <c r="T18" s="247"/>
      <c r="U18" s="247"/>
      <c r="V18" s="247"/>
      <c r="W18" s="247"/>
      <c r="X18" s="247"/>
      <c r="Y18" s="247"/>
    </row>
    <row r="19" spans="1:26" ht="19.149999999999999" customHeight="1" thickBot="1" x14ac:dyDescent="0.5">
      <c r="A19">
        <v>12</v>
      </c>
      <c r="B19" s="18" vm="297">
        <v>44927</v>
      </c>
      <c r="C19" s="25">
        <f ca="1">'1.a Compute rate of return'!D20</f>
        <v>0.20973579442634813</v>
      </c>
      <c r="D19" s="26">
        <f ca="1">'1.a Compute rate of return'!H20</f>
        <v>4.0809327846364804E-2</v>
      </c>
      <c r="E19" s="25">
        <f ca="1">'1.a Compute rate of return'!L20</f>
        <v>8.2644628099173625E-2</v>
      </c>
      <c r="F19" s="26">
        <f ca="1">'1.a Compute rate of return'!P20</f>
        <v>0.15034562211981564</v>
      </c>
      <c r="G19" s="25">
        <f ca="1">'1.a Compute rate of return'!T20</f>
        <v>2.2556390977443573E-2</v>
      </c>
      <c r="H19" s="26">
        <f ca="1">'1.a Compute rate of return'!X20</f>
        <v>9.2967244701348734E-2</v>
      </c>
      <c r="I19" s="25">
        <f ca="1">'1.a Compute rate of return'!AB20</f>
        <v>7.2709551656920154E-2</v>
      </c>
      <c r="J19" s="26">
        <f ca="1">'1.a Compute rate of return'!AF20</f>
        <v>6.0439560439560426E-2</v>
      </c>
      <c r="K19" s="25">
        <f ca="1">'1.a Compute rate of return'!AJ20</f>
        <v>-3.2383419689119175E-2</v>
      </c>
      <c r="L19" s="26">
        <f ca="1">'1.a Compute rate of return'!AN20</f>
        <v>2.3137697516930032E-2</v>
      </c>
      <c r="M19" s="93"/>
      <c r="P19" s="250" t="s">
        <v>27</v>
      </c>
      <c r="Q19" s="251"/>
      <c r="R19" s="221" t="s">
        <v>51</v>
      </c>
      <c r="S19" s="221"/>
      <c r="T19" s="248" t="s">
        <v>75</v>
      </c>
      <c r="U19" s="248"/>
      <c r="V19" s="249" t="s">
        <v>28</v>
      </c>
      <c r="W19" s="249"/>
      <c r="X19" s="248" t="s">
        <v>294</v>
      </c>
      <c r="Y19" s="248"/>
    </row>
    <row r="20" spans="1:26" ht="19.149999999999999" customHeight="1" x14ac:dyDescent="0.45">
      <c r="A20">
        <v>13</v>
      </c>
      <c r="B20" s="18" vm="322">
        <v>44958</v>
      </c>
      <c r="C20" s="25">
        <f ca="1">'1.a Compute rate of return'!D21</f>
        <v>-8.7359760658189928E-2</v>
      </c>
      <c r="D20" s="26">
        <f ca="1">'1.a Compute rate of return'!H21</f>
        <v>4.598729112732413E-2</v>
      </c>
      <c r="E20" s="25">
        <f ca="1">'1.a Compute rate of return'!L21</f>
        <v>-2.2900763358778702E-2</v>
      </c>
      <c r="F20" s="26">
        <f ca="1">'1.a Compute rate of return'!P21</f>
        <v>-5.5082623935903572E-3</v>
      </c>
      <c r="G20" s="25">
        <f ca="1">'1.a Compute rate of return'!T21</f>
        <v>1.9607843137254919E-2</v>
      </c>
      <c r="H20" s="26">
        <f ca="1">'1.a Compute rate of return'!X21</f>
        <v>0</v>
      </c>
      <c r="I20" s="25">
        <f ca="1">'1.a Compute rate of return'!AB21</f>
        <v>-8.5135380701435615E-2</v>
      </c>
      <c r="J20" s="26">
        <f ca="1">'1.a Compute rate of return'!AF21</f>
        <v>-1.7536867277799972E-2</v>
      </c>
      <c r="K20" s="25">
        <f ca="1">'1.a Compute rate of return'!AJ21</f>
        <v>7.2289156626506035E-2</v>
      </c>
      <c r="L20" s="26">
        <f ca="1">'1.a Compute rate of return'!AN21</f>
        <v>-9.6525096525096922E-3</v>
      </c>
      <c r="M20" s="93"/>
      <c r="O20" s="31"/>
      <c r="P20" s="57" t="s">
        <v>15</v>
      </c>
      <c r="Q20" s="58" t="s">
        <v>16</v>
      </c>
      <c r="R20" s="58" t="s">
        <v>17</v>
      </c>
      <c r="S20" s="58" t="s">
        <v>18</v>
      </c>
      <c r="T20" s="58" t="s">
        <v>19</v>
      </c>
      <c r="U20" s="58" t="s">
        <v>20</v>
      </c>
      <c r="V20" s="58" t="s">
        <v>21</v>
      </c>
      <c r="W20" s="58" t="s">
        <v>22</v>
      </c>
      <c r="X20" s="58" t="s">
        <v>48</v>
      </c>
      <c r="Y20" s="58" t="s">
        <v>49</v>
      </c>
      <c r="Z20" s="32" t="s">
        <v>14</v>
      </c>
    </row>
    <row r="21" spans="1:26" ht="19.149999999999999" customHeight="1" x14ac:dyDescent="0.45">
      <c r="A21">
        <v>14</v>
      </c>
      <c r="B21" s="18" vm="346">
        <v>44986</v>
      </c>
      <c r="C21" s="25">
        <f ca="1">'1.a Compute rate of return'!D22</f>
        <v>4.6877561055564655E-2</v>
      </c>
      <c r="D21" s="26">
        <f ca="1">'1.a Compute rate of return'!H22</f>
        <v>6.5115651156511564E-2</v>
      </c>
      <c r="E21" s="25">
        <f ca="1">'1.a Compute rate of return'!L22</f>
        <v>3.645833333333337E-2</v>
      </c>
      <c r="F21" s="26">
        <f ca="1">'1.a Compute rate of return'!P22</f>
        <v>-5.3877139979859032E-2</v>
      </c>
      <c r="G21" s="25">
        <f ca="1">'1.a Compute rate of return'!T22</f>
        <v>1.4423076923076828E-2</v>
      </c>
      <c r="H21" s="26">
        <f ca="1">'1.a Compute rate of return'!X22</f>
        <v>-2.4680475980608296E-2</v>
      </c>
      <c r="I21" s="25">
        <f ca="1">'1.a Compute rate of return'!AB22</f>
        <v>-2.3537590624689686E-2</v>
      </c>
      <c r="J21" s="26">
        <f ca="1">'1.a Compute rate of return'!AF22</f>
        <v>-6.9776876267748436E-2</v>
      </c>
      <c r="K21" s="25">
        <f ca="1">'1.a Compute rate of return'!AJ22</f>
        <v>3.4956304619225886E-2</v>
      </c>
      <c r="L21" s="26">
        <f ca="1">'1.a Compute rate of return'!AN22</f>
        <v>-7.1567808409913489E-2</v>
      </c>
      <c r="M21" s="93"/>
      <c r="O21" s="59" t="s">
        <v>4</v>
      </c>
      <c r="P21" s="119"/>
      <c r="Q21" s="120"/>
      <c r="R21" s="119"/>
      <c r="S21" s="120"/>
      <c r="T21" s="119" t="s">
        <v>160</v>
      </c>
      <c r="U21" s="120"/>
      <c r="V21" s="119"/>
      <c r="W21" s="120" t="s">
        <v>160</v>
      </c>
      <c r="X21" s="119"/>
      <c r="Y21" s="120"/>
      <c r="Z21" s="59">
        <f>COUNTIF(P21:Y21,"X")</f>
        <v>2</v>
      </c>
    </row>
    <row r="22" spans="1:26" ht="19.149999999999999" customHeight="1" x14ac:dyDescent="0.45">
      <c r="A22">
        <v>15</v>
      </c>
      <c r="B22" s="18" vm="368">
        <v>45017</v>
      </c>
      <c r="C22" s="25">
        <f ca="1">'1.a Compute rate of return'!D23</f>
        <v>-3.8046031000469702E-2</v>
      </c>
      <c r="D22" s="26">
        <f ca="1">'1.a Compute rate of return'!H23</f>
        <v>4.203810891883894E-2</v>
      </c>
      <c r="E22" s="25">
        <f ca="1">'1.a Compute rate of return'!L23</f>
        <v>0.11809045226130659</v>
      </c>
      <c r="F22" s="26">
        <f ca="1">'1.a Compute rate of return'!P23</f>
        <v>2.7674294837679594E-2</v>
      </c>
      <c r="G22" s="25">
        <f ca="1">'1.a Compute rate of return'!T23</f>
        <v>3.5545023696682554E-2</v>
      </c>
      <c r="H22" s="26">
        <f ca="1">'1.a Compute rate of return'!X23</f>
        <v>7.365567103479452E-2</v>
      </c>
      <c r="I22" s="25">
        <f ca="1">'1.a Compute rate of return'!AB23</f>
        <v>1.0577705451586721E-2</v>
      </c>
      <c r="J22" s="26">
        <f ca="1">'1.a Compute rate of return'!AF23</f>
        <v>6.1927605756650753E-2</v>
      </c>
      <c r="K22" s="25">
        <f ca="1">'1.a Compute rate of return'!AJ23</f>
        <v>6.0313630880579876E-3</v>
      </c>
      <c r="L22" s="26">
        <f ca="1">'1.a Compute rate of return'!AN23</f>
        <v>1.0197960407918304E-2</v>
      </c>
      <c r="M22" s="93"/>
      <c r="O22" s="59" t="s">
        <v>5</v>
      </c>
      <c r="P22" s="119"/>
      <c r="Q22" s="120"/>
      <c r="R22" s="119" t="s">
        <v>160</v>
      </c>
      <c r="S22" s="120"/>
      <c r="T22" s="119"/>
      <c r="U22" s="120"/>
      <c r="V22" s="119" t="s">
        <v>160</v>
      </c>
      <c r="W22" s="120"/>
      <c r="X22" s="119"/>
      <c r="Y22" s="120" t="s">
        <v>160</v>
      </c>
      <c r="Z22" s="59">
        <f t="shared" ref="Z22:Z24" si="0">COUNTIF(P22:Y22,"X")</f>
        <v>3</v>
      </c>
    </row>
    <row r="23" spans="1:26" ht="19.149999999999999" customHeight="1" x14ac:dyDescent="0.45">
      <c r="A23">
        <v>16</v>
      </c>
      <c r="B23" s="18" vm="393">
        <v>45047</v>
      </c>
      <c r="C23" s="25">
        <f ca="1">'1.a Compute rate of return'!D24</f>
        <v>-3.4016927083333273E-2</v>
      </c>
      <c r="D23" s="26">
        <f ca="1">'1.a Compute rate of return'!H24</f>
        <v>-1.3096010379500447E-2</v>
      </c>
      <c r="E23" s="25">
        <f ca="1">'1.a Compute rate of return'!L24</f>
        <v>-4.2696629213483231E-2</v>
      </c>
      <c r="F23" s="26">
        <f ca="1">'1.a Compute rate of return'!P24</f>
        <v>1.6571724495080285E-2</v>
      </c>
      <c r="G23" s="25">
        <f ca="1">'1.a Compute rate of return'!T24</f>
        <v>-2.2883295194507519E-3</v>
      </c>
      <c r="H23" s="26">
        <f ca="1">'1.a Compute rate of return'!X24</f>
        <v>-2.2306397306397354E-2</v>
      </c>
      <c r="I23" s="25">
        <f ca="1">'1.a Compute rate of return'!AB24</f>
        <v>-2.5966183574879211E-2</v>
      </c>
      <c r="J23" s="26">
        <f ca="1">'1.a Compute rate of return'!AF24</f>
        <v>-5.8726899383983559E-2</v>
      </c>
      <c r="K23" s="25">
        <f ca="1">'1.a Compute rate of return'!AJ24</f>
        <v>-1.1990407673860657E-3</v>
      </c>
      <c r="L23" s="26">
        <f ca="1">'1.a Compute rate of return'!AN24</f>
        <v>1.8408551068883533E-2</v>
      </c>
      <c r="M23" s="93"/>
      <c r="O23" s="59" t="s">
        <v>6</v>
      </c>
      <c r="P23" s="119"/>
      <c r="Q23" s="120" t="s">
        <v>160</v>
      </c>
      <c r="R23" s="119"/>
      <c r="S23" s="120"/>
      <c r="T23" s="119"/>
      <c r="U23" s="120" t="s">
        <v>160</v>
      </c>
      <c r="V23" s="119"/>
      <c r="W23" s="120"/>
      <c r="X23" s="119" t="s">
        <v>160</v>
      </c>
      <c r="Y23" s="120"/>
      <c r="Z23" s="59">
        <f t="shared" si="0"/>
        <v>3</v>
      </c>
    </row>
    <row r="24" spans="1:26" ht="19.149999999999999" customHeight="1" x14ac:dyDescent="0.5">
      <c r="A24">
        <v>17</v>
      </c>
      <c r="B24" s="18" vm="419">
        <v>45078</v>
      </c>
      <c r="C24" s="25">
        <f ca="1">'1.a Compute rate of return'!D25</f>
        <v>0.10598146588037066</v>
      </c>
      <c r="D24" s="26">
        <f ca="1">'1.a Compute rate of return'!H25</f>
        <v>-5.8912945236432375E-2</v>
      </c>
      <c r="E24" s="25">
        <f ca="1">'1.a Compute rate of return'!L25</f>
        <v>-5.3990610328638389E-2</v>
      </c>
      <c r="F24" s="26">
        <f ca="1">'1.a Compute rate of return'!P25</f>
        <v>2.2414671421294004E-2</v>
      </c>
      <c r="G24" s="25">
        <f ca="1">'1.a Compute rate of return'!T25</f>
        <v>-1.376146788990837E-2</v>
      </c>
      <c r="H24" s="26">
        <f ca="1">'1.a Compute rate of return'!X25</f>
        <v>2.539819199311235E-2</v>
      </c>
      <c r="I24" s="25">
        <f ca="1">'1.a Compute rate of return'!AB25</f>
        <v>3.6061169663153488E-2</v>
      </c>
      <c r="J24" s="26">
        <f ca="1">'1.a Compute rate of return'!AF25</f>
        <v>3.4467713787085477E-2</v>
      </c>
      <c r="K24" s="25">
        <f ca="1">'1.a Compute rate of return'!AJ25</f>
        <v>9.6038415366146539E-3</v>
      </c>
      <c r="L24" s="26">
        <f ca="1">'1.a Compute rate of return'!AN25</f>
        <v>4.0816326530612413E-3</v>
      </c>
      <c r="M24" s="93"/>
      <c r="O24" s="59" t="s">
        <v>55</v>
      </c>
      <c r="P24" s="118" t="s">
        <v>160</v>
      </c>
      <c r="Q24" s="118"/>
      <c r="R24" s="118"/>
      <c r="S24" s="118" t="s">
        <v>160</v>
      </c>
      <c r="T24" s="118"/>
      <c r="U24" s="118"/>
      <c r="V24" s="121"/>
      <c r="W24" s="121"/>
      <c r="X24" s="121"/>
      <c r="Y24" s="121"/>
      <c r="Z24" s="59">
        <f t="shared" si="0"/>
        <v>2</v>
      </c>
    </row>
    <row r="25" spans="1:26" ht="14.55" customHeight="1" x14ac:dyDescent="0.45">
      <c r="A25">
        <v>18</v>
      </c>
      <c r="B25" s="18" vm="444">
        <v>45108</v>
      </c>
      <c r="C25" s="25">
        <f ca="1">'1.a Compute rate of return'!D26</f>
        <v>4.7989031078610689E-2</v>
      </c>
      <c r="D25" s="26">
        <f ca="1">'1.a Compute rate of return'!H26</f>
        <v>4.4134980573623847E-2</v>
      </c>
      <c r="E25" s="25">
        <f ca="1">'1.a Compute rate of return'!L26</f>
        <v>4.7146401985111538E-2</v>
      </c>
      <c r="F25" s="26">
        <f ca="1">'1.a Compute rate of return'!P26</f>
        <v>2.3418036870951613E-2</v>
      </c>
      <c r="G25" s="25">
        <f ca="1">'1.a Compute rate of return'!T26</f>
        <v>-9.3023255813953574E-3</v>
      </c>
      <c r="H25" s="26">
        <f ca="1">'1.a Compute rate of return'!X26</f>
        <v>4.366078925272876E-2</v>
      </c>
      <c r="I25" s="25">
        <f ca="1">'1.a Compute rate of return'!AB26</f>
        <v>5.4253515508128035E-2</v>
      </c>
      <c r="J25" s="26">
        <f ca="1">'1.a Compute rate of return'!AF26</f>
        <v>8.6039645719105828E-2</v>
      </c>
      <c r="K25" s="25">
        <f ca="1">'1.a Compute rate of return'!AJ26</f>
        <v>7.1343638525565396E-3</v>
      </c>
      <c r="L25" s="26">
        <f ca="1">'1.a Compute rate of return'!AN26</f>
        <v>0.10307781649245076</v>
      </c>
      <c r="M25" s="93"/>
    </row>
    <row r="26" spans="1:26" x14ac:dyDescent="0.45">
      <c r="A26">
        <v>19</v>
      </c>
      <c r="B26" s="18" vm="468">
        <v>45139</v>
      </c>
      <c r="C26" s="25">
        <f ca="1">'1.a Compute rate of return'!D27</f>
        <v>6.585259485390299E-2</v>
      </c>
      <c r="D26" s="26">
        <f ca="1">'1.a Compute rate of return'!H27</f>
        <v>0.13508654569780082</v>
      </c>
      <c r="E26" s="25">
        <f ca="1">'1.a Compute rate of return'!L27</f>
        <v>4.7393364928911049E-3</v>
      </c>
      <c r="F26" s="26">
        <f ca="1">'1.a Compute rate of return'!P27</f>
        <v>0.13729308666017528</v>
      </c>
      <c r="G26" s="25">
        <f ca="1">'1.a Compute rate of return'!T27</f>
        <v>-5.8685446009389672E-2</v>
      </c>
      <c r="H26" s="26">
        <f ca="1">'1.a Compute rate of return'!X27</f>
        <v>0.15607401448109409</v>
      </c>
      <c r="I26" s="25">
        <f ca="1">'1.a Compute rate of return'!AB27</f>
        <v>-3.3393245672121721E-2</v>
      </c>
      <c r="J26" s="26">
        <f ca="1">'1.a Compute rate of return'!AF27</f>
        <v>-1.6310679611650551E-2</v>
      </c>
      <c r="K26" s="25">
        <f ca="1">'1.a Compute rate of return'!AJ27</f>
        <v>2.8335301062573814E-2</v>
      </c>
      <c r="L26" s="26">
        <f ca="1">'1.a Compute rate of return'!AN27</f>
        <v>-2.5533035009212921E-2</v>
      </c>
      <c r="M26" s="93"/>
    </row>
    <row r="27" spans="1:26" x14ac:dyDescent="0.45">
      <c r="A27">
        <v>20</v>
      </c>
      <c r="B27" s="18" vm="489">
        <v>45170</v>
      </c>
      <c r="C27" s="25">
        <f ca="1">'1.a Compute rate of return'!D28</f>
        <v>0.13734315330060023</v>
      </c>
      <c r="D27" s="26">
        <f ca="1">'1.a Compute rate of return'!H28</f>
        <v>-5.9560204795756806E-2</v>
      </c>
      <c r="E27" s="25">
        <f ca="1">'1.a Compute rate of return'!L28</f>
        <v>-7.5471698113207614E-2</v>
      </c>
      <c r="F27" s="26">
        <f ca="1">'1.a Compute rate of return'!P28</f>
        <v>-8.1763698630136994E-2</v>
      </c>
      <c r="G27" s="25">
        <f ca="1">'1.a Compute rate of return'!T28</f>
        <v>-3.9900249376558533E-2</v>
      </c>
      <c r="H27" s="26">
        <f ca="1">'1.a Compute rate of return'!X28</f>
        <v>-2.783576896311751E-2</v>
      </c>
      <c r="I27" s="25">
        <f ca="1">'1.a Compute rate of return'!AB28</f>
        <v>-2.1628498727735444E-2</v>
      </c>
      <c r="J27" s="26">
        <f ca="1">'1.a Compute rate of return'!AF28</f>
        <v>1.3028030003947961E-2</v>
      </c>
      <c r="K27" s="25">
        <f ca="1">'1.a Compute rate of return'!AJ28</f>
        <v>8.0367393800227904E-3</v>
      </c>
      <c r="L27" s="26">
        <f ca="1">'1.a Compute rate of return'!AN28</f>
        <v>-1.4316585629389549E-2</v>
      </c>
      <c r="M27" s="93"/>
    </row>
    <row r="28" spans="1:26" x14ac:dyDescent="0.45">
      <c r="A28">
        <v>21</v>
      </c>
      <c r="B28" s="18" vm="509">
        <v>45200</v>
      </c>
      <c r="C28" s="25">
        <f ca="1">'1.a Compute rate of return'!D29</f>
        <v>-0.10612783307350994</v>
      </c>
      <c r="D28" s="26">
        <f ca="1">'1.a Compute rate of return'!H29</f>
        <v>-5.6713144289518999E-2</v>
      </c>
      <c r="E28" s="25">
        <f ca="1">'1.a Compute rate of return'!L29</f>
        <v>-9.693877551020405E-2</v>
      </c>
      <c r="F28" s="26">
        <f ca="1">'1.a Compute rate of return'!P29</f>
        <v>-3.3100233100233141E-2</v>
      </c>
      <c r="G28" s="25">
        <f ca="1">'1.a Compute rate of return'!T29</f>
        <v>-1.0389610389610398E-2</v>
      </c>
      <c r="H28" s="26">
        <f ca="1">'1.a Compute rate of return'!X29</f>
        <v>-1.1095204008589916E-2</v>
      </c>
      <c r="I28" s="25">
        <f ca="1">'1.a Compute rate of return'!AB29</f>
        <v>-3.4110233069920941E-2</v>
      </c>
      <c r="J28" s="26">
        <f ca="1">'1.a Compute rate of return'!AF29</f>
        <v>-3.7022603273577523E-2</v>
      </c>
      <c r="K28" s="25">
        <f ca="1">'1.a Compute rate of return'!AJ29</f>
        <v>3.9863325740319068E-2</v>
      </c>
      <c r="L28" s="26">
        <f ca="1">'1.a Compute rate of return'!AN29</f>
        <v>-6.1112633598246202E-2</v>
      </c>
      <c r="M28" s="93"/>
    </row>
    <row r="29" spans="1:26" x14ac:dyDescent="0.45">
      <c r="A29">
        <v>22</v>
      </c>
      <c r="B29" s="18" vm="531">
        <v>45231</v>
      </c>
      <c r="C29" s="25">
        <f ca="1">'1.a Compute rate of return'!D30</f>
        <v>0.18607459082371866</v>
      </c>
      <c r="D29" s="26">
        <f ca="1">'1.a Compute rate of return'!H30</f>
        <v>0.1336987211426674</v>
      </c>
      <c r="E29" s="25">
        <f ca="1">'1.a Compute rate of return'!L30</f>
        <v>0.16666666666666663</v>
      </c>
      <c r="F29" s="26">
        <f ca="1">'1.a Compute rate of return'!P30</f>
        <v>9.6914175506268158E-2</v>
      </c>
      <c r="G29" s="25">
        <f ca="1">'1.a Compute rate of return'!T30</f>
        <v>2.6246719160104427E-3</v>
      </c>
      <c r="H29" s="26">
        <f ca="1">'1.a Compute rate of return'!X30</f>
        <v>5.4288816503800987E-3</v>
      </c>
      <c r="I29" s="25">
        <f ca="1">'1.a Compute rate of return'!AB30</f>
        <v>8.3885666942833406E-2</v>
      </c>
      <c r="J29" s="26">
        <f ca="1">'1.a Compute rate of return'!AF30</f>
        <v>-1.3759611493322535E-2</v>
      </c>
      <c r="K29" s="25">
        <f ca="1">'1.a Compute rate of return'!AJ30</f>
        <v>-9.7480832420591509E-2</v>
      </c>
      <c r="L29" s="26">
        <f ca="1">'1.a Compute rate of return'!AN30</f>
        <v>-9.5154699357851674E-2</v>
      </c>
      <c r="M29" s="93"/>
    </row>
    <row r="30" spans="1:26" x14ac:dyDescent="0.45">
      <c r="A30">
        <v>23</v>
      </c>
      <c r="B30" s="18" vm="555">
        <v>45261</v>
      </c>
      <c r="C30" s="25">
        <f ca="1">'1.a Compute rate of return'!D31</f>
        <v>8.3927157561361862E-2</v>
      </c>
      <c r="D30" s="26">
        <f ca="1">'1.a Compute rate of return'!H31</f>
        <v>9.3869030178728372E-2</v>
      </c>
      <c r="E30" s="25">
        <f ca="1">'1.a Compute rate of return'!L31</f>
        <v>7.7481840193704674E-2</v>
      </c>
      <c r="F30" s="26">
        <f ca="1">'1.a Compute rate of return'!P31</f>
        <v>0.11208791208791212</v>
      </c>
      <c r="G30" s="25">
        <f ca="1">'1.a Compute rate of return'!T31</f>
        <v>3.6649214659685896E-2</v>
      </c>
      <c r="H30" s="26">
        <f ca="1">'1.a Compute rate of return'!X31</f>
        <v>0.12095032397408205</v>
      </c>
      <c r="I30" s="25">
        <f ca="1">'1.a Compute rate of return'!AB31</f>
        <v>6.8220905790177727E-2</v>
      </c>
      <c r="J30" s="26">
        <f ca="1">'1.a Compute rate of return'!AF31</f>
        <v>6.3602790315962277E-2</v>
      </c>
      <c r="K30" s="25">
        <f ca="1">'1.a Compute rate of return'!AJ31</f>
        <v>2.7912621359223351E-2</v>
      </c>
      <c r="L30" s="26">
        <f ca="1">'1.a Compute rate of return'!AN31</f>
        <v>1.9354838709677007E-3</v>
      </c>
      <c r="M30" s="93"/>
    </row>
    <row r="31" spans="1:26" x14ac:dyDescent="0.45">
      <c r="A31">
        <v>24</v>
      </c>
      <c r="B31" s="18" vm="573">
        <v>45292</v>
      </c>
      <c r="C31" s="25">
        <f ca="1">'1.a Compute rate of return'!D32</f>
        <v>5.9793384117708487E-2</v>
      </c>
      <c r="D31" s="26">
        <f ca="1">'1.a Compute rate of return'!H32</f>
        <v>1.9452907891653E-2</v>
      </c>
      <c r="E31" s="25">
        <f ca="1">'1.a Compute rate of return'!L32</f>
        <v>2.4719101123595377E-2</v>
      </c>
      <c r="F31" s="26">
        <f ca="1">'1.a Compute rate of return'!P32</f>
        <v>1.185770750988145E-2</v>
      </c>
      <c r="G31" s="25">
        <f ca="1">'1.a Compute rate of return'!T32</f>
        <v>2.0202020202020221E-2</v>
      </c>
      <c r="H31" s="26">
        <f ca="1">'1.a Compute rate of return'!X32</f>
        <v>6.0051380860629333E-2</v>
      </c>
      <c r="I31" s="25">
        <f ca="1">'1.a Compute rate of return'!AB32</f>
        <v>5.1252236135957106E-2</v>
      </c>
      <c r="J31" s="26">
        <f ca="1">'1.a Compute rate of return'!AF32</f>
        <v>4.9382716049382616E-2</v>
      </c>
      <c r="K31" s="25">
        <f ca="1">'1.a Compute rate of return'!AJ32</f>
        <v>5.9031877213694137E-3</v>
      </c>
      <c r="L31" s="26">
        <f ca="1">'1.a Compute rate of return'!AN32</f>
        <v>4.3464262717321248E-2</v>
      </c>
      <c r="M31" s="93"/>
    </row>
    <row r="32" spans="1:26" x14ac:dyDescent="0.45">
      <c r="A32">
        <v>25</v>
      </c>
      <c r="B32" s="18" vm="596">
        <v>45323</v>
      </c>
      <c r="C32" s="25">
        <f ca="1">'1.a Compute rate of return'!D33</f>
        <v>2.2252855454903415E-2</v>
      </c>
      <c r="D32" s="26">
        <f ca="1">'1.a Compute rate of return'!H33</f>
        <v>0.15005911718339462</v>
      </c>
      <c r="E32" s="25">
        <f ca="1">'1.a Compute rate of return'!L33</f>
        <v>-1.5350877192982325E-2</v>
      </c>
      <c r="F32" s="26">
        <f ca="1">'1.a Compute rate of return'!P33</f>
        <v>0.16796874999999989</v>
      </c>
      <c r="G32" s="25">
        <f ca="1">'1.a Compute rate of return'!T33</f>
        <v>-5.4455445544554504E-2</v>
      </c>
      <c r="H32" s="26">
        <f ca="1">'1.a Compute rate of return'!X33</f>
        <v>0.1136019388064223</v>
      </c>
      <c r="I32" s="25">
        <f ca="1">'1.a Compute rate of return'!AB33</f>
        <v>-9.5294818344252921E-3</v>
      </c>
      <c r="J32" s="26">
        <f ca="1">'1.a Compute rate of return'!AF33</f>
        <v>4.595588235294118E-2</v>
      </c>
      <c r="K32" s="25">
        <f ca="1">'1.a Compute rate of return'!AJ33</f>
        <v>5.5164319248826366E-2</v>
      </c>
      <c r="L32" s="26">
        <f ca="1">'1.a Compute rate of return'!AN33</f>
        <v>-6.3252082690527539E-2</v>
      </c>
      <c r="M32" s="93"/>
    </row>
    <row r="33" spans="1:13" x14ac:dyDescent="0.45">
      <c r="A33">
        <v>26</v>
      </c>
      <c r="B33" s="18" vm="619">
        <v>45352</v>
      </c>
      <c r="C33" s="25">
        <f ca="1">'1.a Compute rate of return'!D34</f>
        <v>-6.7424388364470411E-4</v>
      </c>
      <c r="D33" s="26">
        <f ca="1">'1.a Compute rate of return'!H34</f>
        <v>-3.6125310563440712E-2</v>
      </c>
      <c r="E33" s="25">
        <f ca="1">'1.a Compute rate of return'!L34</f>
        <v>8.0178173719376258E-2</v>
      </c>
      <c r="F33" s="26">
        <f ca="1">'1.a Compute rate of return'!P34</f>
        <v>0.13076923076923089</v>
      </c>
      <c r="G33" s="25">
        <f ca="1">'1.a Compute rate of return'!T34</f>
        <v>1.0471204188481685E-2</v>
      </c>
      <c r="H33" s="26">
        <f ca="1">'1.a Compute rate of return'!X34</f>
        <v>-1.8498367791077251E-2</v>
      </c>
      <c r="I33" s="25">
        <f ca="1">'1.a Compute rate of return'!AB34</f>
        <v>3.3759986255476396E-2</v>
      </c>
      <c r="J33" s="26">
        <f ca="1">'1.a Compute rate of return'!AF34</f>
        <v>3.3391915641476248E-2</v>
      </c>
      <c r="K33" s="25">
        <f ca="1">'1.a Compute rate of return'!AJ34</f>
        <v>2.3359288097886437E-2</v>
      </c>
      <c r="L33" s="26">
        <f ca="1">'1.a Compute rate of return'!AN34</f>
        <v>4.6113306982872391E-3</v>
      </c>
      <c r="M33" s="93"/>
    </row>
    <row r="34" spans="1:13" x14ac:dyDescent="0.45">
      <c r="A34">
        <v>27</v>
      </c>
      <c r="B34" s="18" vm="644">
        <v>45383</v>
      </c>
      <c r="C34" s="25">
        <f ca="1">'1.a Compute rate of return'!D35</f>
        <v>7.3831325301204787E-2</v>
      </c>
      <c r="D34" s="26">
        <f ca="1">'1.a Compute rate of return'!H35</f>
        <v>-3.6797819388480563E-2</v>
      </c>
      <c r="E34" s="25">
        <f ca="1">'1.a Compute rate of return'!L35</f>
        <v>-8.2474226804123613E-2</v>
      </c>
      <c r="F34" s="26">
        <f ca="1">'1.a Compute rate of return'!P35</f>
        <v>-6.2703342206447826E-2</v>
      </c>
      <c r="G34" s="25">
        <f ca="1">'1.a Compute rate of return'!T35</f>
        <v>-4.9222797927461127E-2</v>
      </c>
      <c r="H34" s="26">
        <f ca="1">'1.a Compute rate of return'!X35</f>
        <v>-6.2361419068736143E-2</v>
      </c>
      <c r="I34" s="25">
        <f ca="1">'1.a Compute rate of return'!AB35</f>
        <v>-4.8196775801894604E-2</v>
      </c>
      <c r="J34" s="26">
        <f ca="1">'1.a Compute rate of return'!AF35</f>
        <v>-4.2176870748299268E-2</v>
      </c>
      <c r="K34" s="25">
        <f ca="1">'1.a Compute rate of return'!AJ35</f>
        <v>5.9782608695652259E-2</v>
      </c>
      <c r="L34" s="26">
        <f ca="1">'1.a Compute rate of return'!AN35</f>
        <v>-7.4426229508196703E-2</v>
      </c>
      <c r="M34" s="93"/>
    </row>
    <row r="35" spans="1:13" x14ac:dyDescent="0.45">
      <c r="A35">
        <v>28</v>
      </c>
      <c r="B35" s="18" vm="662">
        <v>45413</v>
      </c>
      <c r="C35" s="25">
        <f ca="1">'1.a Compute rate of return'!D36</f>
        <v>7.8179696616102759E-2</v>
      </c>
      <c r="D35" s="26">
        <f ca="1">'1.a Compute rate of return'!H36</f>
        <v>-7.8129806213473405E-3</v>
      </c>
      <c r="E35" s="25">
        <f ca="1">'1.a Compute rate of return'!L36</f>
        <v>1.1235955056179735E-2</v>
      </c>
      <c r="F35" s="26">
        <f ca="1">'1.a Compute rate of return'!P36</f>
        <v>5.7746923319659256E-2</v>
      </c>
      <c r="G35" s="25">
        <f ca="1">'1.a Compute rate of return'!T36</f>
        <v>-5.449591280653944E-2</v>
      </c>
      <c r="H35" s="26">
        <f ca="1">'1.a Compute rate of return'!X36</f>
        <v>3.1333136269583277E-2</v>
      </c>
      <c r="I35" s="25">
        <f ca="1">'1.a Compute rate of return'!AB36</f>
        <v>4.365287235900122E-2</v>
      </c>
      <c r="J35" s="26">
        <f ca="1">'1.a Compute rate of return'!AF36</f>
        <v>3.1960227272727223E-3</v>
      </c>
      <c r="K35" s="25">
        <f ca="1">'1.a Compute rate of return'!AJ36</f>
        <v>4.5128205128205076E-2</v>
      </c>
      <c r="L35" s="26">
        <f ca="1">'1.a Compute rate of return'!AN36</f>
        <v>-1.8774353524619241E-2</v>
      </c>
      <c r="M35" s="93"/>
    </row>
    <row r="36" spans="1:13" x14ac:dyDescent="0.45">
      <c r="A36">
        <v>29</v>
      </c>
      <c r="B36" s="18" vm="687">
        <v>45444</v>
      </c>
      <c r="C36" s="25">
        <f ca="1">'1.a Compute rate of return'!D37</f>
        <v>0.19264069264069253</v>
      </c>
      <c r="D36" s="26">
        <f ca="1">'1.a Compute rate of return'!H37</f>
        <v>2.97309027777777E-2</v>
      </c>
      <c r="E36" s="25">
        <f ca="1">'1.a Compute rate of return'!L37</f>
        <v>-7.3333333333333348E-2</v>
      </c>
      <c r="F36" s="26">
        <f ca="1">'1.a Compute rate of return'!P37</f>
        <v>3.6694510739856703E-2</v>
      </c>
      <c r="G36" s="25">
        <f ca="1">'1.a Compute rate of return'!T37</f>
        <v>4.3227665706051847E-2</v>
      </c>
      <c r="H36" s="26">
        <f ca="1">'1.a Compute rate of return'!X37</f>
        <v>1.0318142734307808E-2</v>
      </c>
      <c r="I36" s="25">
        <f ca="1">'1.a Compute rate of return'!AB37</f>
        <v>6.5584741509118194E-2</v>
      </c>
      <c r="J36" s="26">
        <f ca="1">'1.a Compute rate of return'!AF37</f>
        <v>-3.5398230088501111E-4</v>
      </c>
      <c r="K36" s="25">
        <f ca="1">'1.a Compute rate of return'!AJ37</f>
        <v>6.5750736015701666E-2</v>
      </c>
      <c r="L36" s="26">
        <f ca="1">'1.a Compute rate of return'!AN37</f>
        <v>1.8411552346570454E-2</v>
      </c>
      <c r="M36" s="93"/>
    </row>
    <row r="37" spans="1:13" x14ac:dyDescent="0.45">
      <c r="A37">
        <v>30</v>
      </c>
      <c r="B37" s="18" vm="709">
        <v>45474</v>
      </c>
      <c r="C37" s="25">
        <f ca="1">'1.a Compute rate of return'!D38</f>
        <v>3.4901577551305321E-3</v>
      </c>
      <c r="D37" s="26">
        <f ca="1">'1.a Compute rate of return'!H38</f>
        <v>3.8717446936625065E-2</v>
      </c>
      <c r="E37" s="25">
        <f ca="1">'1.a Compute rate of return'!L38</f>
        <v>0.10311750599520376</v>
      </c>
      <c r="F37" s="26">
        <f ca="1">'1.a Compute rate of return'!P38</f>
        <v>1.0071942446043206E-2</v>
      </c>
      <c r="G37" s="25">
        <f ca="1">'1.a Compute rate of return'!T38</f>
        <v>8.8397790055248573E-2</v>
      </c>
      <c r="H37" s="26">
        <f ca="1">'1.a Compute rate of return'!X38</f>
        <v>-1.1347517730496413E-2</v>
      </c>
      <c r="I37" s="25">
        <f ca="1">'1.a Compute rate of return'!AB38</f>
        <v>7.9368817710786729E-2</v>
      </c>
      <c r="J37" s="26">
        <f ca="1">'1.a Compute rate of return'!AF38</f>
        <v>2.8682719546742293E-2</v>
      </c>
      <c r="K37" s="25">
        <f ca="1">'1.a Compute rate of return'!AJ38</f>
        <v>-3.4069981583793665E-2</v>
      </c>
      <c r="L37" s="26">
        <f ca="1">'1.a Compute rate of return'!AN38</f>
        <v>-2.1623537752569991E-2</v>
      </c>
      <c r="M37" s="93"/>
    </row>
    <row r="38" spans="1:13" x14ac:dyDescent="0.45">
      <c r="A38">
        <v>31</v>
      </c>
      <c r="B38" s="18" vm="732">
        <v>45505</v>
      </c>
      <c r="C38" s="25">
        <f ca="1">'1.a Compute rate of return'!D39</f>
        <v>4.8274902615470218E-2</v>
      </c>
      <c r="D38" s="26">
        <f ca="1">'1.a Compute rate of return'!H39</f>
        <v>-0.12938755398394247</v>
      </c>
      <c r="E38" s="25">
        <f ca="1">'1.a Compute rate of return'!L39</f>
        <v>9.1304347826086943E-2</v>
      </c>
      <c r="F38" s="26">
        <f ca="1">'1.a Compute rate of return'!P39</f>
        <v>-4.8433048433048513E-2</v>
      </c>
      <c r="G38" s="25">
        <f ca="1">'1.a Compute rate of return'!T39</f>
        <v>-2.5380710659897937E-3</v>
      </c>
      <c r="H38" s="26">
        <f ca="1">'1.a Compute rate of return'!X39</f>
        <v>8.6370157819225191E-2</v>
      </c>
      <c r="I38" s="25">
        <f ca="1">'1.a Compute rate of return'!AB39</f>
        <v>1.4619245036002551E-2</v>
      </c>
      <c r="J38" s="26">
        <f ca="1">'1.a Compute rate of return'!AF39</f>
        <v>4.6471600688468083E-2</v>
      </c>
      <c r="K38" s="25">
        <f ca="1">'1.a Compute rate of return'!AJ39</f>
        <v>-5.0524308865586211E-2</v>
      </c>
      <c r="L38" s="26">
        <f ca="1">'1.a Compute rate of return'!AN39</f>
        <v>-1.485507246376812E-2</v>
      </c>
      <c r="M38" s="93"/>
    </row>
    <row r="39" spans="1:13" x14ac:dyDescent="0.45">
      <c r="A39">
        <v>32</v>
      </c>
      <c r="B39" s="18" vm="754">
        <v>45536</v>
      </c>
      <c r="C39" s="25">
        <f ca="1">'1.a Compute rate of return'!D40</f>
        <v>0.18281353682813545</v>
      </c>
      <c r="D39" s="26">
        <f ca="1">'1.a Compute rate of return'!H40</f>
        <v>-6.0858274794420311E-2</v>
      </c>
      <c r="E39" s="25">
        <f ca="1">'1.a Compute rate of return'!L40</f>
        <v>4.3824701195219258E-2</v>
      </c>
      <c r="F39" s="26">
        <f ca="1">'1.a Compute rate of return'!P40</f>
        <v>0.10748502994011987</v>
      </c>
      <c r="G39" s="25">
        <f ca="1">'1.a Compute rate of return'!T40</f>
        <v>-1.2722646310432637E-2</v>
      </c>
      <c r="H39" s="26">
        <f ca="1">'1.a Compute rate of return'!X40</f>
        <v>-1.0565240359218134E-2</v>
      </c>
      <c r="I39" s="25">
        <f ca="1">'1.a Compute rate of return'!AB40</f>
        <v>-2.9462365591397949E-2</v>
      </c>
      <c r="J39" s="26">
        <f ca="1">'1.a Compute rate of return'!AF40</f>
        <v>2.6315789473684821E-3</v>
      </c>
      <c r="K39" s="25">
        <f ca="1">'1.a Compute rate of return'!AJ40</f>
        <v>5.020080321285033E-3</v>
      </c>
      <c r="L39" s="26">
        <f ca="1">'1.a Compute rate of return'!AN40</f>
        <v>-7.318867230599492E-2</v>
      </c>
      <c r="M39" s="93"/>
    </row>
    <row r="40" spans="1:13" x14ac:dyDescent="0.45">
      <c r="A40">
        <v>33</v>
      </c>
      <c r="B40" s="18" vm="775">
        <v>45566</v>
      </c>
      <c r="C40" s="25">
        <f ca="1">'1.a Compute rate of return'!D41</f>
        <v>9.3015427769986045E-2</v>
      </c>
      <c r="D40" s="26">
        <f ca="1">'1.a Compute rate of return'!H41</f>
        <v>4.0058137473857718E-3</v>
      </c>
      <c r="E40" s="25">
        <f ca="1">'1.a Compute rate of return'!L41</f>
        <v>-1.1450381679389407E-2</v>
      </c>
      <c r="F40" s="26">
        <f ca="1">'1.a Compute rate of return'!P41</f>
        <v>-9.4620167612868723E-3</v>
      </c>
      <c r="G40" s="25">
        <f ca="1">'1.a Compute rate of return'!T41</f>
        <v>-1.546391752577321E-2</v>
      </c>
      <c r="H40" s="26">
        <f ca="1">'1.a Compute rate of return'!X41</f>
        <v>8.5424452749599655E-3</v>
      </c>
      <c r="I40" s="25">
        <f ca="1">'1.a Compute rate of return'!AB41</f>
        <v>5.4361474259546599E-2</v>
      </c>
      <c r="J40" s="26">
        <f ca="1">'1.a Compute rate of return'!AF41</f>
        <v>2.1981627296587865E-2</v>
      </c>
      <c r="K40" s="25">
        <f ca="1">'1.a Compute rate of return'!AJ41</f>
        <v>-3.7962037962037863E-2</v>
      </c>
      <c r="L40" s="26">
        <f ca="1">'1.a Compute rate of return'!AN41</f>
        <v>-5.6349206349206281E-2</v>
      </c>
      <c r="M40" s="93"/>
    </row>
    <row r="41" spans="1:13" x14ac:dyDescent="0.45">
      <c r="A41">
        <v>34</v>
      </c>
      <c r="B41" s="18" vm="796">
        <v>45597</v>
      </c>
      <c r="C41" s="25">
        <f ca="1">'1.a Compute rate of return'!D42</f>
        <v>0.2928707077965404</v>
      </c>
      <c r="D41" s="26">
        <f ca="1">'1.a Compute rate of return'!H42</f>
        <v>7.4217922463102812E-2</v>
      </c>
      <c r="E41" s="25">
        <f ca="1">'1.a Compute rate of return'!L42</f>
        <v>7.7220077220077291E-3</v>
      </c>
      <c r="F41" s="26">
        <f ca="1">'1.a Compute rate of return'!P42</f>
        <v>3.466157205240164E-2</v>
      </c>
      <c r="G41" s="25">
        <f ca="1">'1.a Compute rate of return'!T42</f>
        <v>3.1413612565445052E-2</v>
      </c>
      <c r="H41" s="26">
        <f ca="1">'1.a Compute rate of return'!X42</f>
        <v>9.8464796188459464E-2</v>
      </c>
      <c r="I41" s="25">
        <f ca="1">'1.a Compute rate of return'!AB42</f>
        <v>0.11089316987740815</v>
      </c>
      <c r="J41" s="26">
        <f ca="1">'1.a Compute rate of return'!AF42</f>
        <v>6.4205457463894469E-4</v>
      </c>
      <c r="K41" s="25">
        <f ca="1">'1.a Compute rate of return'!AJ42</f>
        <v>0.12876427829698842</v>
      </c>
      <c r="L41" s="26">
        <f ca="1">'1.a Compute rate of return'!AN42</f>
        <v>3.0698065601345685E-2</v>
      </c>
      <c r="M41" s="93"/>
    </row>
    <row r="42" spans="1:13" x14ac:dyDescent="0.45">
      <c r="A42">
        <v>35</v>
      </c>
      <c r="B42" s="18" vm="819">
        <v>45627</v>
      </c>
      <c r="C42" s="25">
        <f ca="1">'1.a Compute rate of return'!D43</f>
        <v>-7.0268768113064504E-3</v>
      </c>
      <c r="D42" s="26">
        <f ca="1">'1.a Compute rate of return'!H43</f>
        <v>-4.7199579279516214E-2</v>
      </c>
      <c r="E42" s="25">
        <f ca="1">'1.a Compute rate of return'!L43</f>
        <v>-8.0459770114942514E-2</v>
      </c>
      <c r="F42" s="26">
        <f ca="1">'1.a Compute rate of return'!P43</f>
        <v>-5.9878659984172945E-2</v>
      </c>
      <c r="G42" s="25">
        <f ca="1">'1.a Compute rate of return'!T43</f>
        <v>1.7766497461928894E-2</v>
      </c>
      <c r="H42" s="26">
        <f ca="1">'1.a Compute rate of return'!X43</f>
        <v>-0.13180722891566263</v>
      </c>
      <c r="I42" s="25">
        <f ca="1">'1.a Compute rate of return'!AB43</f>
        <v>-3.3610795812839024E-2</v>
      </c>
      <c r="J42" s="26">
        <f ca="1">'1.a Compute rate of return'!AF43</f>
        <v>-8.4376002566570504E-2</v>
      </c>
      <c r="K42" s="25">
        <f ca="1">'1.a Compute rate of return'!AJ43</f>
        <v>2.7598896044159281E-3</v>
      </c>
      <c r="L42" s="26">
        <f ca="1">'1.a Compute rate of return'!AN43</f>
        <v>3.6719706242350002E-3</v>
      </c>
      <c r="M42" s="93"/>
    </row>
    <row r="43" spans="1:13" x14ac:dyDescent="0.45">
      <c r="A43">
        <v>36</v>
      </c>
      <c r="B43" s="18" vm="842">
        <v>45658</v>
      </c>
      <c r="C43" s="25">
        <f ca="1">'1.a Compute rate of return'!D44</f>
        <v>0.11306572845034372</v>
      </c>
      <c r="D43" s="26">
        <f ca="1">'1.a Compute rate of return'!H44</f>
        <v>0.10262867393404168</v>
      </c>
      <c r="E43" s="25">
        <f ca="1">'1.a Compute rate of return'!L44</f>
        <v>7.7083333333333365E-2</v>
      </c>
      <c r="F43" s="26">
        <f ca="1">'1.a Compute rate of return'!P44</f>
        <v>2.272727272727279E-2</v>
      </c>
      <c r="G43" s="25">
        <f ca="1">'1.a Compute rate of return'!T44</f>
        <v>-1.4962593516209379E-2</v>
      </c>
      <c r="H43" s="26">
        <f ca="1">'1.a Compute rate of return'!X44</f>
        <v>0.12600610602275877</v>
      </c>
      <c r="I43" s="25">
        <f ca="1">'1.a Compute rate of return'!AB44</f>
        <v>4.7699836867862985E-2</v>
      </c>
      <c r="J43" s="26">
        <f ca="1">'1.a Compute rate of return'!AF44</f>
        <v>7.2880168185003577E-2</v>
      </c>
      <c r="K43" s="25">
        <f ca="1">'1.a Compute rate of return'!AJ44</f>
        <v>-4.128440366972487E-2</v>
      </c>
      <c r="L43" s="26">
        <f ca="1">'1.a Compute rate of return'!AN44</f>
        <v>4.4715447154471313E-3</v>
      </c>
      <c r="M43" s="93"/>
    </row>
    <row r="44" spans="1:13" x14ac:dyDescent="0.45">
      <c r="A44">
        <v>37</v>
      </c>
      <c r="B44" s="18" vm="860">
        <v>45689</v>
      </c>
      <c r="C44" s="25">
        <f ca="1">'1.a Compute rate of return'!D45</f>
        <v>-9.0337643678160842E-2</v>
      </c>
      <c r="D44" s="26">
        <f ca="1">'1.a Compute rate of return'!H45</f>
        <v>-0.19012608328379685</v>
      </c>
      <c r="E44" s="25">
        <f ca="1">'1.a Compute rate of return'!L45</f>
        <v>-1.547388781431336E-2</v>
      </c>
      <c r="F44" s="26">
        <f ca="1">'1.a Compute rate of return'!P45</f>
        <v>-0.14101508916323741</v>
      </c>
      <c r="G44" s="25">
        <f ca="1">'1.a Compute rate of return'!T45</f>
        <v>4.8101265822784685E-2</v>
      </c>
      <c r="H44" s="26">
        <f ca="1">'1.a Compute rate of return'!X45</f>
        <v>-8.5531180675375865E-2</v>
      </c>
      <c r="I44" s="25">
        <f ca="1">'1.a Compute rate of return'!AB45</f>
        <v>-2.3791728948679577E-2</v>
      </c>
      <c r="J44" s="26">
        <f ca="1">'1.a Compute rate of return'!AF45</f>
        <v>-2.7106466361855056E-2</v>
      </c>
      <c r="K44" s="25">
        <f ca="1">'1.a Compute rate of return'!AJ45</f>
        <v>4.6889952153110072E-2</v>
      </c>
      <c r="L44" s="26">
        <f ca="1">'1.a Compute rate of return'!AN45</f>
        <v>2.4281667341156908E-3</v>
      </c>
      <c r="M44" s="93"/>
    </row>
    <row r="45" spans="1:13" x14ac:dyDescent="0.45">
      <c r="A45">
        <v>38</v>
      </c>
      <c r="B45" s="18" vm="883">
        <v>45717</v>
      </c>
      <c r="C45" s="25">
        <f ca="1">'1.a Compute rate of return'!D46</f>
        <v>-0.21109575518262588</v>
      </c>
      <c r="D45" s="26">
        <f ca="1">'1.a Compute rate of return'!H46</f>
        <v>1.3289036544850488E-2</v>
      </c>
      <c r="E45" s="25">
        <f ca="1">'1.a Compute rate of return'!L46</f>
        <v>-3.7328094302553932E-2</v>
      </c>
      <c r="F45" s="26">
        <f ca="1">'1.a Compute rate of return'!P46</f>
        <v>-9.198339188757583E-2</v>
      </c>
      <c r="G45" s="25">
        <f ca="1">'1.a Compute rate of return'!T46</f>
        <v>1.6908212560386545E-2</v>
      </c>
      <c r="H45" s="26">
        <f ca="1">'1.a Compute rate of return'!X46</f>
        <v>-0.1512129380053909</v>
      </c>
      <c r="I45" s="25">
        <f ca="1">'1.a Compute rate of return'!AB46</f>
        <v>-3.7067755518693388E-2</v>
      </c>
      <c r="J45" s="26">
        <f ca="1">'1.a Compute rate of return'!AF46</f>
        <v>-2.3497818059751572E-2</v>
      </c>
      <c r="K45" s="25">
        <f ca="1">'1.a Compute rate of return'!AJ46</f>
        <v>-3.7477148080438769E-2</v>
      </c>
      <c r="L45" s="26">
        <f ca="1">'1.a Compute rate of return'!AN46</f>
        <v>-6.661283811061762E-2</v>
      </c>
      <c r="M45" s="93"/>
    </row>
    <row r="46" spans="1:13" x14ac:dyDescent="0.45">
      <c r="A46">
        <v>39</v>
      </c>
      <c r="B46" s="18" vm="905">
        <v>45748</v>
      </c>
      <c r="C46" s="25">
        <f ca="1">'1.a Compute rate of return'!D47</f>
        <v>0.14825566845187449</v>
      </c>
      <c r="D46" s="26">
        <f ca="1">'1.a Compute rate of return'!H47</f>
        <v>4.6854746473503482E-2</v>
      </c>
      <c r="E46" s="25">
        <f ca="1">'1.a Compute rate of return'!L47</f>
        <v>0.12040816326530608</v>
      </c>
      <c r="F46" s="26">
        <f ca="1">'1.a Compute rate of return'!P47</f>
        <v>5.4519873373197351E-2</v>
      </c>
      <c r="G46" s="25">
        <f ca="1">'1.a Compute rate of return'!T47</f>
        <v>7.1258907363420387E-2</v>
      </c>
      <c r="H46" s="26">
        <f ca="1">'1.a Compute rate of return'!X47</f>
        <v>5.7796125754207811E-2</v>
      </c>
      <c r="I46" s="25">
        <f ca="1">'1.a Compute rate of return'!AB47</f>
        <v>0.10382296428808048</v>
      </c>
      <c r="J46" s="26">
        <f ca="1">'1.a Compute rate of return'!AF47</f>
        <v>2.6469577174286683E-2</v>
      </c>
      <c r="K46" s="25">
        <f ca="1">'1.a Compute rate of return'!AJ47</f>
        <v>1.0446343779677228E-2</v>
      </c>
      <c r="L46" s="26">
        <f ca="1">'1.a Compute rate of return'!AN47</f>
        <v>-0.10294117647058834</v>
      </c>
      <c r="M46" s="93"/>
    </row>
    <row r="47" spans="1:13" x14ac:dyDescent="0.45">
      <c r="A47">
        <v>40</v>
      </c>
      <c r="B47" s="18" vm="929">
        <v>45778</v>
      </c>
      <c r="C47" s="25">
        <f ca="1">'1.a Compute rate of return'!D48</f>
        <v>0.22928381500370512</v>
      </c>
      <c r="D47" s="26">
        <f ca="1">'1.a Compute rate of return'!H48</f>
        <v>-1.1253141046651281E-2</v>
      </c>
      <c r="E47" s="25">
        <f ca="1">'1.a Compute rate of return'!L48</f>
        <v>-5.464480874316985E-3</v>
      </c>
      <c r="F47" s="26">
        <f ca="1">'1.a Compute rate of return'!P48</f>
        <v>9.8065376917945341E-2</v>
      </c>
      <c r="G47" s="25">
        <f ca="1">'1.a Compute rate of return'!T48</f>
        <v>5.9866962305986801E-2</v>
      </c>
      <c r="H47" s="26">
        <f ca="1">'1.a Compute rate of return'!X48</f>
        <v>6.7547283098168709E-2</v>
      </c>
      <c r="I47" s="25">
        <f ca="1">'1.a Compute rate of return'!AB48</f>
        <v>5.6122448979591802E-2</v>
      </c>
      <c r="J47" s="26">
        <f ca="1">'1.a Compute rate of return'!AF48</f>
        <v>-2.7461486939048905E-2</v>
      </c>
      <c r="K47" s="25">
        <f ca="1">'1.a Compute rate of return'!AJ48</f>
        <v>1.6917293233082678E-2</v>
      </c>
      <c r="L47" s="26">
        <f ca="1">'1.a Compute rate of return'!AN48</f>
        <v>7.2806171648987547E-2</v>
      </c>
      <c r="M47" s="93"/>
    </row>
    <row r="48" spans="1:13" x14ac:dyDescent="0.45">
      <c r="A48">
        <v>41</v>
      </c>
      <c r="B48" s="18" vm="954">
        <v>45809</v>
      </c>
      <c r="C48" s="25">
        <f ca="1">'1.a Compute rate of return'!D49</f>
        <v>1.0886138789404608E-2</v>
      </c>
      <c r="D48" s="26">
        <f ca="1">'1.a Compute rate of return'!H49</f>
        <v>0.10651933701657465</v>
      </c>
      <c r="E48" s="25">
        <f ca="1">'1.a Compute rate of return'!L49</f>
        <v>-1.831501831501825E-2</v>
      </c>
      <c r="F48" s="26">
        <f ca="1">'1.a Compute rate of return'!P49</f>
        <v>4.0097205346294053E-2</v>
      </c>
      <c r="G48" s="25">
        <f ca="1">'1.a Compute rate of return'!T49</f>
        <v>1.2552301255230044E-2</v>
      </c>
      <c r="H48" s="26">
        <f ca="1">'1.a Compute rate of return'!X49</f>
        <v>5.2305961754780632E-2</v>
      </c>
      <c r="I48" s="25">
        <f ca="1">'1.a Compute rate of return'!AB49</f>
        <v>5.0014208581983584E-2</v>
      </c>
      <c r="J48" s="26">
        <f ca="1">'1.a Compute rate of return'!AF49</f>
        <v>4.1322314049587125E-3</v>
      </c>
      <c r="K48" s="25">
        <f ca="1">'1.a Compute rate of return'!AJ49</f>
        <v>-2.7726432532348554E-3</v>
      </c>
      <c r="L48" s="26">
        <f ca="1">'1.a Compute rate of return'!AN49</f>
        <v>6.2022471910112315E-2</v>
      </c>
      <c r="M48" s="93"/>
    </row>
    <row r="49" spans="1:13" x14ac:dyDescent="0.45">
      <c r="A49">
        <v>42</v>
      </c>
      <c r="B49" s="18" vm="978">
        <v>45839</v>
      </c>
      <c r="C49" s="25">
        <f ca="1">'1.a Compute rate of return'!D50</f>
        <v>0.12912165006314019</v>
      </c>
      <c r="D49" s="26">
        <f ca="1">'1.a Compute rate of return'!H50</f>
        <v>6.0248984754676667E-2</v>
      </c>
      <c r="E49" s="25">
        <f ca="1">'1.a Compute rate of return'!L50</f>
        <v>3.5447761194029759E-2</v>
      </c>
      <c r="F49" s="26">
        <f ca="1">'1.a Compute rate of return'!P50</f>
        <v>2.7453271028037317E-2</v>
      </c>
      <c r="G49" s="25">
        <f ca="1">'1.a Compute rate of return'!T50</f>
        <v>2.6859504132231385E-2</v>
      </c>
      <c r="H49" s="26">
        <f ca="1">'1.a Compute rate of return'!X50</f>
        <v>2.0309994655264511E-2</v>
      </c>
      <c r="I49" s="25">
        <f ca="1">'1.a Compute rate of return'!AB50</f>
        <v>-3.7023004059539941E-2</v>
      </c>
      <c r="J49" s="26">
        <f ca="1">'1.a Compute rate of return'!AF50</f>
        <v>5.3497942386831233E-2</v>
      </c>
      <c r="K49" s="25">
        <f ca="1">'1.a Compute rate of return'!AJ50</f>
        <v>8.1556997219647903E-2</v>
      </c>
      <c r="L49" s="26">
        <f ca="1">'1.a Compute rate of return'!AN50</f>
        <v>0.12526449428692343</v>
      </c>
      <c r="M49" s="93"/>
    </row>
    <row r="50" spans="1:13" x14ac:dyDescent="0.45">
      <c r="A50">
        <v>43</v>
      </c>
      <c r="B50" s="18" vm="1002">
        <v>45870</v>
      </c>
      <c r="C50" s="25">
        <f ca="1">'1.a Compute rate of return'!D51</f>
        <v>-7.170151293920278E-2</v>
      </c>
      <c r="D50" s="26">
        <f ca="1">'1.a Compute rate of return'!H51</f>
        <v>-5.3277659173678174E-2</v>
      </c>
      <c r="E50" s="25">
        <f ca="1">'1.a Compute rate of return'!L51</f>
        <v>0.11711711711711718</v>
      </c>
      <c r="F50" s="26">
        <f ca="1">'1.a Compute rate of return'!P51</f>
        <v>-2.3592950540079542E-2</v>
      </c>
      <c r="G50" s="25">
        <f ca="1">'1.a Compute rate of return'!T51</f>
        <v>-1.6096579476861182E-2</v>
      </c>
      <c r="H50" s="26">
        <f ca="1">'1.a Compute rate of return'!X51</f>
        <v>5.9193294918805608E-2</v>
      </c>
      <c r="I50" s="25">
        <f ca="1">'1.a Compute rate of return'!AB51</f>
        <v>-4.2774436512843489E-2</v>
      </c>
      <c r="J50" s="26">
        <f ca="1">'1.a Compute rate of return'!AF51</f>
        <v>9.6028645833333426E-2</v>
      </c>
      <c r="K50" s="25">
        <f ca="1">'1.a Compute rate of return'!AJ51</f>
        <v>0.10711225364181662</v>
      </c>
      <c r="L50" s="26">
        <f ca="1">'1.a Compute rate of return'!AN51</f>
        <v>-6.7694622038360179E-3</v>
      </c>
      <c r="M50" s="93"/>
    </row>
    <row r="51" spans="1:13" x14ac:dyDescent="0.45">
      <c r="A51">
        <v>44</v>
      </c>
      <c r="B51" s="18" vm="1024">
        <v>45901</v>
      </c>
      <c r="C51" s="25">
        <f ca="1">'1.a Compute rate of return'!D52</f>
        <v>3.1725845855225789E-2</v>
      </c>
      <c r="D51" s="26">
        <f ca="1">'1.a Compute rate of return'!H52</f>
        <v>-7.3951251865362333E-2</v>
      </c>
      <c r="E51" s="25">
        <f ca="1">'1.a Compute rate of return'!L52</f>
        <v>-1.2903225806451623E-2</v>
      </c>
      <c r="F51" s="26">
        <f ca="1">'1.a Compute rate of return'!P52</f>
        <v>-4.5705967976710338E-2</v>
      </c>
      <c r="G51" s="25">
        <f ca="1">'1.a Compute rate of return'!T52</f>
        <v>-1.431492842535775E-2</v>
      </c>
      <c r="H51" s="26">
        <f ca="1">'1.a Compute rate of return'!X52</f>
        <v>-9.0504451038575587E-2</v>
      </c>
      <c r="I51" s="25">
        <f ca="1">'1.a Compute rate of return'!AB52</f>
        <v>-1.9964768056371141E-2</v>
      </c>
      <c r="J51" s="26">
        <f ca="1">'1.a Compute rate of return'!AF52</f>
        <v>-1.3662013662013686E-2</v>
      </c>
      <c r="K51" s="25">
        <f ca="1">'1.a Compute rate of return'!AJ52</f>
        <v>-3.2507739938080489E-2</v>
      </c>
      <c r="L51" s="26">
        <f ca="1">'1.a Compute rate of return'!AN52</f>
        <v>-0.12798182506626274</v>
      </c>
      <c r="M51" s="93"/>
    </row>
    <row r="52" spans="1:13" x14ac:dyDescent="0.45">
      <c r="A52">
        <v>45</v>
      </c>
      <c r="B52" s="18" vm="1047">
        <v>45931</v>
      </c>
      <c r="C52" s="25">
        <f ca="1">'1.a Compute rate of return'!D53</f>
        <v>-0.14492847643452594</v>
      </c>
      <c r="D52" s="26">
        <f ca="1">'1.a Compute rate of return'!H53</f>
        <v>2.8325872873769115E-2</v>
      </c>
      <c r="E52" s="25">
        <f ca="1">'1.a Compute rate of return'!L53</f>
        <v>3.1045751633986846E-2</v>
      </c>
      <c r="F52" s="26">
        <f ca="1">'1.a Compute rate of return'!P53</f>
        <v>7.6266015863331298E-3</v>
      </c>
      <c r="G52" s="25">
        <f ca="1">'1.a Compute rate of return'!T53</f>
        <v>1.2448132780082905E-2</v>
      </c>
      <c r="H52" s="26">
        <f ca="1">'1.a Compute rate of return'!X53</f>
        <v>-2.9363784665579071E-2</v>
      </c>
      <c r="I52" s="25">
        <f ca="1">'1.a Compute rate of return'!AB53</f>
        <v>2.8400239664469626E-2</v>
      </c>
      <c r="J52" s="26">
        <f ca="1">'1.a Compute rate of return'!AF53</f>
        <v>0.1035832580548027</v>
      </c>
      <c r="K52" s="25">
        <f ca="1">'1.a Compute rate of return'!AJ53</f>
        <v>-0.02</v>
      </c>
      <c r="L52" s="26">
        <f ca="1">'1.a Compute rate of return'!AN53</f>
        <v>7.6856274424663459E-2</v>
      </c>
      <c r="M52" s="93"/>
    </row>
    <row r="53" spans="1:13" x14ac:dyDescent="0.45">
      <c r="A53">
        <v>46</v>
      </c>
      <c r="B53" s="18" vm="1068">
        <v>45962</v>
      </c>
      <c r="C53" s="25">
        <f ca="1">'1.a Compute rate of return'!D54</f>
        <v>1.1114904593907692E-2</v>
      </c>
      <c r="D53" s="26">
        <f ca="1">'1.a Compute rate of return'!H54</f>
        <v>-2.820727120768917E-2</v>
      </c>
      <c r="E53" s="25">
        <f ca="1">'1.a Compute rate of return'!L54</f>
        <v>-4.5958795562599054E-2</v>
      </c>
      <c r="F53" s="26">
        <f ca="1">'1.a Compute rate of return'!P54</f>
        <v>-0.10142294883439301</v>
      </c>
      <c r="G53" s="25">
        <f ca="1">'1.a Compute rate of return'!T54</f>
        <v>8.1967213114754172E-3</v>
      </c>
      <c r="H53" s="26">
        <f ca="1">'1.a Compute rate of return'!X54</f>
        <v>-2.6050420168067218E-2</v>
      </c>
      <c r="I53" s="25">
        <f ca="1">'1.a Compute rate of return'!AB54</f>
        <v>-0.11145420647867628</v>
      </c>
      <c r="J53" s="26">
        <f ca="1">'1.a Compute rate of return'!AF54</f>
        <v>-5.4843110504774847E-2</v>
      </c>
      <c r="K53" s="25">
        <f ca="1">'1.a Compute rate of return'!AJ54</f>
        <v>-4.6530612244897983E-2</v>
      </c>
      <c r="L53" s="26">
        <f ca="1">'1.a Compute rate of return'!AN54</f>
        <v>5.2419354838709274E-3</v>
      </c>
      <c r="M53" s="93"/>
    </row>
    <row r="54" spans="1:13" x14ac:dyDescent="0.45">
      <c r="A54">
        <v>47</v>
      </c>
      <c r="B54" s="18" vm="1090">
        <v>45992</v>
      </c>
      <c r="C54" s="25">
        <f ca="1">'1.a Compute rate of return'!D55</f>
        <v>-0.17134388834696485</v>
      </c>
      <c r="D54" s="26">
        <f ca="1">'1.a Compute rate of return'!H55</f>
        <v>-6.5935641080771074E-2</v>
      </c>
      <c r="E54" s="25">
        <f ca="1">'1.a Compute rate of return'!L55</f>
        <v>-4.8172757475082921E-2</v>
      </c>
      <c r="F54" s="26">
        <f ca="1">'1.a Compute rate of return'!P55</f>
        <v>4.3800539083557972E-2</v>
      </c>
      <c r="G54" s="25">
        <f ca="1">'1.a Compute rate of return'!T55</f>
        <v>-1.0162601626016224E-2</v>
      </c>
      <c r="H54" s="26">
        <f ca="1">'1.a Compute rate of return'!X55</f>
        <v>-0.11532930687374177</v>
      </c>
      <c r="I54" s="25">
        <f ca="1">'1.a Compute rate of return'!AB55</f>
        <v>5.2848993508622405E-2</v>
      </c>
      <c r="J54" s="26">
        <f ca="1">'1.a Compute rate of return'!AF55</f>
        <v>4.9076212471131718E-2</v>
      </c>
      <c r="K54" s="25">
        <f ca="1">'1.a Compute rate of return'!AJ55</f>
        <v>-1.626712328767119E-2</v>
      </c>
      <c r="L54" s="26">
        <f ca="1">'1.a Compute rate of return'!AN55</f>
        <v>-5.3750501403930999E-2</v>
      </c>
      <c r="M54" s="93"/>
    </row>
    <row r="55" spans="1:13" x14ac:dyDescent="0.45">
      <c r="A55">
        <v>48</v>
      </c>
      <c r="B55" s="18" vm="1113">
        <v>46023</v>
      </c>
      <c r="C55" s="25">
        <f ca="1">'1.a Compute rate of return'!D56</f>
        <v>-0.16638746774120522</v>
      </c>
      <c r="D55" s="26">
        <f ca="1">'1.a Compute rate of return'!H56</f>
        <v>3.2379344740274672E-2</v>
      </c>
      <c r="E55" s="25">
        <f ca="1">'1.a Compute rate of return'!L56</f>
        <v>-5.9336823734729621E-2</v>
      </c>
      <c r="F55" s="26">
        <f ca="1">'1.a Compute rate of return'!P56</f>
        <v>-8.0697224015493872E-3</v>
      </c>
      <c r="G55" s="25">
        <f ca="1">'1.a Compute rate of return'!T56</f>
        <v>2.0533880903490323E-3</v>
      </c>
      <c r="H55" s="26">
        <f ca="1">'1.a Compute rate of return'!X56</f>
        <v>-0.10273081924577374</v>
      </c>
      <c r="I55" s="25">
        <f ca="1">'1.a Compute rate of return'!AB56</f>
        <v>-6.9813788378900038E-2</v>
      </c>
      <c r="J55" s="26">
        <f ca="1">'1.a Compute rate of return'!AF56</f>
        <v>9.9064391854705395E-3</v>
      </c>
      <c r="K55" s="25">
        <f ca="1">'1.a Compute rate of return'!AJ56</f>
        <v>2.6979982593559659E-2</v>
      </c>
      <c r="L55" s="26">
        <f ca="1">'1.a Compute rate of return'!AN56</f>
        <v>7.5455701568461264E-2</v>
      </c>
      <c r="M55" s="93"/>
    </row>
    <row r="56" spans="1:13" ht="26.25" customHeight="1" x14ac:dyDescent="0.45">
      <c r="B56" s="22" t="s">
        <v>69</v>
      </c>
      <c r="C56" s="27">
        <f ca="1">AVERAGE(C8:C55)</f>
        <v>3.5821296214308275E-2</v>
      </c>
      <c r="D56" s="27">
        <f ca="1">AVERAGE(D8:D55)</f>
        <v>9.7186045104325665E-3</v>
      </c>
      <c r="E56" s="27">
        <f t="shared" ref="E56:L56" ca="1" si="1">AVERAGE(E8:E55)</f>
        <v>8.2213925119812223E-3</v>
      </c>
      <c r="F56" s="27">
        <f t="shared" ca="1" si="1"/>
        <v>9.4898354625777715E-3</v>
      </c>
      <c r="G56" s="27">
        <f t="shared" ca="1" si="1"/>
        <v>5.0451381891111384E-3</v>
      </c>
      <c r="H56" s="27">
        <f t="shared" ca="1" si="1"/>
        <v>7.9191790146212349E-3</v>
      </c>
      <c r="I56" s="27">
        <f t="shared" ca="1" si="1"/>
        <v>1.1701434329360971E-2</v>
      </c>
      <c r="J56" s="27">
        <f t="shared" ca="1" si="1"/>
        <v>8.1023217227593359E-3</v>
      </c>
      <c r="K56" s="27">
        <f t="shared" ca="1" si="1"/>
        <v>1.8693543633957758E-2</v>
      </c>
      <c r="L56" s="27">
        <f t="shared" ca="1" si="1"/>
        <v>2.2960692886937408E-3</v>
      </c>
    </row>
    <row r="57" spans="1:13" ht="25.15" customHeight="1" thickBot="1" x14ac:dyDescent="0.5">
      <c r="B57" s="2" t="s">
        <v>13</v>
      </c>
      <c r="C57" s="79">
        <f ca="1">_xlfn.STDEV.S(C8:C55)</f>
        <v>0.11238188701216736</v>
      </c>
      <c r="D57" s="79">
        <f ca="1">_xlfn.STDEV.S(D8:D55)</f>
        <v>7.4357181242288767E-2</v>
      </c>
      <c r="E57" s="79">
        <f t="shared" ref="E57:L57" ca="1" si="2">_xlfn.STDEV.S(E8:E55)</f>
        <v>6.7589654236116584E-2</v>
      </c>
      <c r="F57" s="79">
        <f t="shared" ca="1" si="2"/>
        <v>8.5505382909211738E-2</v>
      </c>
      <c r="G57" s="79">
        <f t="shared" ca="1" si="2"/>
        <v>3.1114381262608067E-2</v>
      </c>
      <c r="H57" s="79">
        <f t="shared" ca="1" si="2"/>
        <v>8.0667179532220246E-2</v>
      </c>
      <c r="I57" s="79">
        <f t="shared" ca="1" si="2"/>
        <v>6.3428389960854425E-2</v>
      </c>
      <c r="J57" s="79">
        <f t="shared" ca="1" si="2"/>
        <v>5.196703350175369E-2</v>
      </c>
      <c r="K57" s="79">
        <f t="shared" ca="1" si="2"/>
        <v>8.3255909700306718E-2</v>
      </c>
      <c r="L57" s="79">
        <f t="shared" ca="1" si="2"/>
        <v>6.5076338913345924E-2</v>
      </c>
    </row>
    <row r="58" spans="1:13" ht="15.75" x14ac:dyDescent="0.45">
      <c r="C58" s="172" t="s">
        <v>55</v>
      </c>
      <c r="D58" s="172" t="s">
        <v>6</v>
      </c>
      <c r="E58" s="173" t="s">
        <v>5</v>
      </c>
      <c r="F58" s="173" t="s">
        <v>55</v>
      </c>
      <c r="G58" s="172" t="s">
        <v>4</v>
      </c>
      <c r="H58" s="172" t="s">
        <v>6</v>
      </c>
      <c r="I58" s="173" t="s">
        <v>5</v>
      </c>
      <c r="J58" s="173" t="s">
        <v>4</v>
      </c>
      <c r="K58" s="172" t="s">
        <v>6</v>
      </c>
      <c r="L58" s="172" t="s">
        <v>5</v>
      </c>
    </row>
    <row r="60" spans="1:13" x14ac:dyDescent="0.45">
      <c r="D60" s="2"/>
      <c r="E60" s="2"/>
    </row>
    <row r="61" spans="1:13" x14ac:dyDescent="0.45">
      <c r="D61" s="2"/>
      <c r="E61" s="2"/>
      <c r="F61" s="1"/>
    </row>
    <row r="62" spans="1:13" x14ac:dyDescent="0.45">
      <c r="D62" s="2"/>
      <c r="E62" s="2"/>
      <c r="F62" s="1"/>
    </row>
    <row r="63" spans="1:13" x14ac:dyDescent="0.45">
      <c r="D63" s="2"/>
      <c r="E63" s="2"/>
      <c r="F63" s="1"/>
    </row>
    <row r="64" spans="1:13" x14ac:dyDescent="0.45">
      <c r="D64" s="2"/>
      <c r="E64" s="2"/>
      <c r="F64" s="1"/>
    </row>
  </sheetData>
  <mergeCells count="17">
    <mergeCell ref="Q14:Q15"/>
    <mergeCell ref="R14:R15"/>
    <mergeCell ref="B3:B4"/>
    <mergeCell ref="Q12:Q13"/>
    <mergeCell ref="R12:R13"/>
    <mergeCell ref="Q6:Q7"/>
    <mergeCell ref="R6:R7"/>
    <mergeCell ref="Q8:Q9"/>
    <mergeCell ref="R8:R9"/>
    <mergeCell ref="Q10:Q11"/>
    <mergeCell ref="R10:R11"/>
    <mergeCell ref="Q18:Y18"/>
    <mergeCell ref="R19:S19"/>
    <mergeCell ref="T19:U19"/>
    <mergeCell ref="V19:W19"/>
    <mergeCell ref="X19:Y19"/>
    <mergeCell ref="P19:Q19"/>
  </mergeCells>
  <phoneticPr fontId="5" type="noConversion"/>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A545A-BDD0-4630-8E47-56DCFC692EA0}">
  <sheetPr>
    <tabColor theme="9" tint="-0.499984740745262"/>
  </sheetPr>
  <dimension ref="B2:AE48"/>
  <sheetViews>
    <sheetView showGridLines="0" topLeftCell="F23" zoomScale="55" zoomScaleNormal="55" workbookViewId="0">
      <selection activeCell="D17" sqref="D17"/>
    </sheetView>
  </sheetViews>
  <sheetFormatPr defaultColWidth="9.265625" defaultRowHeight="18" x14ac:dyDescent="0.55000000000000004"/>
  <cols>
    <col min="1" max="2" width="9.265625" style="138"/>
    <col min="3" max="3" width="78.796875" style="138" customWidth="1"/>
    <col min="4" max="4" width="17.53125" style="138" customWidth="1"/>
    <col min="5" max="5" width="14.796875" style="138" customWidth="1"/>
    <col min="6" max="6" width="18.59765625" style="138" customWidth="1"/>
    <col min="7" max="7" width="12.59765625" style="138" customWidth="1"/>
    <col min="8" max="8" width="11.9296875" style="138" customWidth="1"/>
    <col min="9" max="9" width="11.86328125" style="138" customWidth="1"/>
    <col min="10" max="10" width="11.73046875" style="138" customWidth="1"/>
    <col min="11" max="11" width="12.33203125" style="138" customWidth="1"/>
    <col min="12" max="12" width="11.86328125" style="138" customWidth="1"/>
    <col min="13" max="13" width="11.33203125" style="138" customWidth="1"/>
    <col min="14" max="14" width="17.19921875" style="138" customWidth="1"/>
    <col min="15" max="15" width="14.06640625" style="139" customWidth="1"/>
    <col min="16" max="16" width="12.46484375" style="138" customWidth="1"/>
    <col min="17" max="17" width="2.265625" style="138" customWidth="1"/>
    <col min="18" max="18" width="4" style="146" customWidth="1"/>
    <col min="19" max="19" width="39.53125" style="138" customWidth="1"/>
    <col min="20" max="30" width="8.73046875" style="138" customWidth="1"/>
    <col min="31" max="31" width="15" style="146" customWidth="1"/>
    <col min="32" max="32" width="8.73046875" style="138" customWidth="1"/>
    <col min="33" max="33" width="15.53125" style="138" bestFit="1" customWidth="1"/>
    <col min="34" max="34" width="13.73046875" style="138" customWidth="1"/>
    <col min="35" max="36" width="9.265625" style="138" customWidth="1"/>
    <col min="37" max="37" width="6" style="138" bestFit="1" customWidth="1"/>
    <col min="38" max="38" width="3.53125" style="138" bestFit="1" customWidth="1"/>
    <col min="39" max="39" width="6.53125" style="138" customWidth="1"/>
    <col min="40" max="40" width="4.265625" style="138" bestFit="1" customWidth="1"/>
    <col min="41" max="16384" width="9.265625" style="138"/>
  </cols>
  <sheetData>
    <row r="2" spans="3:31" ht="33.4" x14ac:dyDescent="1">
      <c r="C2" s="210" t="s">
        <v>288</v>
      </c>
    </row>
    <row r="3" spans="3:31" x14ac:dyDescent="0.55000000000000004">
      <c r="C3" s="122"/>
      <c r="D3" s="123"/>
      <c r="E3" s="123"/>
      <c r="F3" s="123"/>
      <c r="G3" s="123"/>
      <c r="H3" s="123"/>
      <c r="I3" s="123"/>
      <c r="J3" s="123"/>
      <c r="AE3" s="138"/>
    </row>
    <row r="4" spans="3:31" ht="25.5" x14ac:dyDescent="0.75">
      <c r="C4" s="144" t="s">
        <v>170</v>
      </c>
      <c r="D4" s="123"/>
      <c r="E4" s="123"/>
      <c r="F4" s="123"/>
      <c r="G4" s="123"/>
      <c r="H4" s="123"/>
      <c r="I4" s="123"/>
      <c r="J4" s="123"/>
      <c r="AE4" s="138"/>
    </row>
    <row r="5" spans="3:31" x14ac:dyDescent="0.55000000000000004">
      <c r="C5" s="126" t="s">
        <v>171</v>
      </c>
      <c r="D5" s="128" t="str">
        <f>'1.b Sample  (Return and Risk)'!C58</f>
        <v>R4</v>
      </c>
      <c r="E5" s="128" t="str">
        <f>'1.b Sample  (Return and Risk)'!D58</f>
        <v>R3</v>
      </c>
      <c r="F5" s="128" t="str">
        <f>'1.b Sample  (Return and Risk)'!E58</f>
        <v>R2</v>
      </c>
      <c r="G5" s="128" t="str">
        <f>'1.b Sample  (Return and Risk)'!F58</f>
        <v>R4</v>
      </c>
      <c r="H5" s="128" t="str">
        <f>'1.b Sample  (Return and Risk)'!G58</f>
        <v>R1</v>
      </c>
      <c r="I5" s="128" t="str">
        <f>'1.b Sample  (Return and Risk)'!H58</f>
        <v>R3</v>
      </c>
      <c r="J5" s="128" t="str">
        <f>'1.b Sample  (Return and Risk)'!I58</f>
        <v>R2</v>
      </c>
      <c r="K5" s="128" t="str">
        <f>'1.b Sample  (Return and Risk)'!J58</f>
        <v>R1</v>
      </c>
      <c r="L5" s="128" t="str">
        <f>'1.b Sample  (Return and Risk)'!K58</f>
        <v>R3</v>
      </c>
      <c r="M5" s="128" t="str">
        <f>'1.b Sample  (Return and Risk)'!L58</f>
        <v>R2</v>
      </c>
      <c r="AE5" s="138"/>
    </row>
    <row r="6" spans="3:31" x14ac:dyDescent="0.55000000000000004">
      <c r="C6" s="127" t="s">
        <v>29</v>
      </c>
      <c r="D6" s="147" t="s">
        <v>279</v>
      </c>
      <c r="E6" s="147" t="s">
        <v>280</v>
      </c>
      <c r="F6" s="147" t="s">
        <v>281</v>
      </c>
      <c r="G6" s="147" t="s">
        <v>282</v>
      </c>
      <c r="H6" s="147" t="s">
        <v>283</v>
      </c>
      <c r="I6" s="147" t="s">
        <v>284</v>
      </c>
      <c r="J6" s="147" t="s">
        <v>285</v>
      </c>
      <c r="K6" s="147" t="s">
        <v>104</v>
      </c>
      <c r="L6" s="147" t="s">
        <v>286</v>
      </c>
      <c r="M6" s="147" t="s">
        <v>287</v>
      </c>
      <c r="AE6" s="138"/>
    </row>
    <row r="7" spans="3:31" x14ac:dyDescent="0.55000000000000004">
      <c r="C7" s="127" t="s">
        <v>172</v>
      </c>
      <c r="D7" s="124">
        <f ca="1">'1.b Sample  (Return and Risk)'!C56</f>
        <v>3.5821296214308275E-2</v>
      </c>
      <c r="E7" s="124">
        <f ca="1">'1.b Sample  (Return and Risk)'!D56</f>
        <v>9.7186045104325665E-3</v>
      </c>
      <c r="F7" s="124">
        <f ca="1">'1.b Sample  (Return and Risk)'!E56</f>
        <v>8.2213925119812223E-3</v>
      </c>
      <c r="G7" s="124">
        <f ca="1">'1.b Sample  (Return and Risk)'!F56</f>
        <v>9.4898354625777715E-3</v>
      </c>
      <c r="H7" s="124">
        <f ca="1">'1.b Sample  (Return and Risk)'!G56</f>
        <v>5.0451381891111384E-3</v>
      </c>
      <c r="I7" s="124">
        <f ca="1">'1.b Sample  (Return and Risk)'!H56</f>
        <v>7.9191790146212349E-3</v>
      </c>
      <c r="J7" s="124">
        <f ca="1">'1.b Sample  (Return and Risk)'!I56</f>
        <v>1.1701434329360971E-2</v>
      </c>
      <c r="K7" s="124">
        <f ca="1">'1.b Sample  (Return and Risk)'!J56</f>
        <v>8.1023217227593359E-3</v>
      </c>
      <c r="L7" s="124">
        <f ca="1">'1.b Sample  (Return and Risk)'!K56</f>
        <v>1.8693543633957758E-2</v>
      </c>
      <c r="M7" s="124">
        <f ca="1">'1.b Sample  (Return and Risk)'!L56</f>
        <v>2.2960692886937408E-3</v>
      </c>
      <c r="AE7" s="138"/>
    </row>
    <row r="8" spans="3:31" ht="21" customHeight="1" x14ac:dyDescent="0.55000000000000004">
      <c r="C8" s="127" t="s">
        <v>173</v>
      </c>
      <c r="D8" s="124">
        <f ca="1">'1.b Sample  (Return and Risk)'!C57</f>
        <v>0.11238188701216736</v>
      </c>
      <c r="E8" s="124">
        <f ca="1">'1.b Sample  (Return and Risk)'!D57</f>
        <v>7.4357181242288767E-2</v>
      </c>
      <c r="F8" s="142">
        <f ca="1">'1.b Sample  (Return and Risk)'!E57</f>
        <v>6.7589654236116584E-2</v>
      </c>
      <c r="G8" s="142">
        <f ca="1">'1.b Sample  (Return and Risk)'!F57</f>
        <v>8.5505382909211738E-2</v>
      </c>
      <c r="H8" s="142">
        <f ca="1">'1.b Sample  (Return and Risk)'!G57</f>
        <v>3.1114381262608067E-2</v>
      </c>
      <c r="I8" s="142">
        <f ca="1">'1.b Sample  (Return and Risk)'!H57</f>
        <v>8.0667179532220246E-2</v>
      </c>
      <c r="J8" s="142">
        <f ca="1">'1.b Sample  (Return and Risk)'!I57</f>
        <v>6.3428389960854425E-2</v>
      </c>
      <c r="K8" s="142">
        <f ca="1">'1.b Sample  (Return and Risk)'!J57</f>
        <v>5.196703350175369E-2</v>
      </c>
      <c r="L8" s="142">
        <f ca="1">'1.b Sample  (Return and Risk)'!K57</f>
        <v>8.3255909700306718E-2</v>
      </c>
      <c r="M8" s="142">
        <f ca="1">'1.b Sample  (Return and Risk)'!L57</f>
        <v>6.5076338913345924E-2</v>
      </c>
      <c r="AE8" s="138"/>
    </row>
    <row r="9" spans="3:31" x14ac:dyDescent="0.55000000000000004">
      <c r="C9" s="123"/>
      <c r="D9" s="123"/>
      <c r="E9" s="123"/>
      <c r="F9" s="123"/>
      <c r="G9" s="123"/>
      <c r="H9" s="123"/>
      <c r="I9" s="123"/>
      <c r="J9" s="123"/>
      <c r="AE9" s="138"/>
    </row>
    <row r="10" spans="3:31" ht="30.75" customHeight="1" x14ac:dyDescent="0.75">
      <c r="C10" s="145" t="s">
        <v>7</v>
      </c>
      <c r="D10" s="122"/>
      <c r="E10" s="122"/>
      <c r="F10" s="123"/>
      <c r="G10" s="123"/>
      <c r="H10" s="132"/>
      <c r="J10" s="123"/>
      <c r="N10" s="141" t="s">
        <v>179</v>
      </c>
      <c r="AE10" s="138"/>
    </row>
    <row r="11" spans="3:31" ht="22.9" customHeight="1" x14ac:dyDescent="0.55000000000000004">
      <c r="C11" s="136" t="s">
        <v>44</v>
      </c>
      <c r="D11" s="148">
        <v>0.1</v>
      </c>
      <c r="E11" s="148">
        <v>4.9999999999999989E-2</v>
      </c>
      <c r="F11" s="148">
        <v>0.15</v>
      </c>
      <c r="G11" s="148">
        <v>0</v>
      </c>
      <c r="H11" s="148">
        <v>0.15</v>
      </c>
      <c r="I11" s="148">
        <v>0</v>
      </c>
      <c r="J11" s="148">
        <v>0.15</v>
      </c>
      <c r="K11" s="148">
        <v>0.15</v>
      </c>
      <c r="L11" s="148">
        <v>0.25</v>
      </c>
      <c r="M11" s="148">
        <v>0</v>
      </c>
      <c r="N11" s="129">
        <f>SUM(D11:M11)</f>
        <v>1</v>
      </c>
      <c r="AE11" s="138"/>
    </row>
    <row r="12" spans="3:31" ht="25.5" customHeight="1" x14ac:dyDescent="0.55000000000000004">
      <c r="C12" s="127" t="s">
        <v>178</v>
      </c>
      <c r="D12" s="133"/>
      <c r="E12" s="133"/>
      <c r="F12" s="133"/>
      <c r="G12" s="123"/>
      <c r="H12" s="123"/>
      <c r="I12" s="123"/>
      <c r="J12" s="123"/>
      <c r="AE12" s="138"/>
    </row>
    <row r="13" spans="3:31" ht="23.25" customHeight="1" x14ac:dyDescent="0.55000000000000004">
      <c r="C13" s="123"/>
      <c r="D13" s="133"/>
      <c r="E13" s="133"/>
      <c r="F13" s="134"/>
      <c r="G13" s="123"/>
      <c r="H13" s="123"/>
      <c r="I13" s="123"/>
      <c r="J13" s="123"/>
      <c r="AE13" s="138"/>
    </row>
    <row r="14" spans="3:31" ht="40.15" customHeight="1" x14ac:dyDescent="0.75">
      <c r="C14" s="253" t="s">
        <v>8</v>
      </c>
      <c r="D14" s="253"/>
      <c r="E14" s="253"/>
      <c r="F14" s="123"/>
      <c r="G14" s="123"/>
      <c r="H14" s="123"/>
      <c r="I14" s="123"/>
      <c r="J14" s="123"/>
      <c r="AE14" s="138"/>
    </row>
    <row r="15" spans="3:31" ht="59.65" customHeight="1" x14ac:dyDescent="0.55000000000000004">
      <c r="C15" s="130" t="s">
        <v>177</v>
      </c>
      <c r="D15" s="125">
        <f ca="1">SUMPRODUCT(D7:M7,D11:M11)</f>
        <v>1.3701988768423795E-2</v>
      </c>
      <c r="E15" s="123"/>
      <c r="F15" s="123"/>
      <c r="G15" s="123"/>
      <c r="H15" s="123"/>
      <c r="I15" s="123"/>
      <c r="J15" s="123"/>
      <c r="AE15" s="138"/>
    </row>
    <row r="16" spans="3:31" ht="39.75" customHeight="1" x14ac:dyDescent="0.55000000000000004">
      <c r="C16" s="135"/>
      <c r="D16" s="143"/>
      <c r="E16" s="123"/>
      <c r="F16" s="123"/>
      <c r="G16" s="123"/>
      <c r="H16" s="123"/>
      <c r="I16" s="123"/>
      <c r="J16" s="123"/>
      <c r="AE16" s="138"/>
    </row>
    <row r="17" spans="2:31" ht="40.5" customHeight="1" x14ac:dyDescent="0.55000000000000004">
      <c r="C17" s="130" t="s">
        <v>174</v>
      </c>
      <c r="D17" s="131">
        <f ca="1">D15/N11</f>
        <v>1.3701988768423795E-2</v>
      </c>
      <c r="E17" s="123"/>
      <c r="F17" s="123"/>
      <c r="G17" s="123"/>
      <c r="H17" s="123"/>
      <c r="I17" s="123"/>
      <c r="J17" s="123"/>
      <c r="AE17" s="138"/>
    </row>
    <row r="18" spans="2:31" x14ac:dyDescent="0.55000000000000004">
      <c r="C18" s="123"/>
      <c r="D18" s="128" t="str">
        <f>D5</f>
        <v>R4</v>
      </c>
      <c r="E18" s="128" t="str">
        <f t="shared" ref="E18:M18" si="0">E5</f>
        <v>R3</v>
      </c>
      <c r="F18" s="128" t="str">
        <f t="shared" si="0"/>
        <v>R2</v>
      </c>
      <c r="G18" s="128" t="str">
        <f t="shared" si="0"/>
        <v>R4</v>
      </c>
      <c r="H18" s="128" t="str">
        <f t="shared" si="0"/>
        <v>R1</v>
      </c>
      <c r="I18" s="128" t="str">
        <f t="shared" si="0"/>
        <v>R3</v>
      </c>
      <c r="J18" s="128" t="str">
        <f t="shared" si="0"/>
        <v>R2</v>
      </c>
      <c r="K18" s="128" t="str">
        <f t="shared" si="0"/>
        <v>R1</v>
      </c>
      <c r="L18" s="128" t="str">
        <f t="shared" si="0"/>
        <v>R3</v>
      </c>
      <c r="M18" s="128" t="str">
        <f t="shared" si="0"/>
        <v>R2</v>
      </c>
      <c r="AE18" s="138"/>
    </row>
    <row r="19" spans="2:31" ht="41.55" customHeight="1" x14ac:dyDescent="0.75">
      <c r="C19" s="145" t="s">
        <v>9</v>
      </c>
      <c r="D19" s="166" t="s">
        <v>279</v>
      </c>
      <c r="E19" s="166" t="s">
        <v>280</v>
      </c>
      <c r="F19" s="166" t="s">
        <v>281</v>
      </c>
      <c r="G19" s="166" t="s">
        <v>282</v>
      </c>
      <c r="H19" s="166" t="s">
        <v>283</v>
      </c>
      <c r="I19" s="166" t="s">
        <v>284</v>
      </c>
      <c r="J19" s="166" t="s">
        <v>285</v>
      </c>
      <c r="K19" s="166" t="s">
        <v>104</v>
      </c>
      <c r="L19" s="166" t="s">
        <v>286</v>
      </c>
      <c r="M19" s="166" t="s">
        <v>287</v>
      </c>
      <c r="N19" s="128" t="s">
        <v>58</v>
      </c>
      <c r="O19" s="149" t="s">
        <v>78</v>
      </c>
      <c r="P19" s="128" t="s">
        <v>59</v>
      </c>
      <c r="AE19" s="138"/>
    </row>
    <row r="20" spans="2:31" ht="57" customHeight="1" x14ac:dyDescent="0.55000000000000004">
      <c r="B20" s="140">
        <f>1</f>
        <v>1</v>
      </c>
      <c r="C20" s="137" t="s">
        <v>180</v>
      </c>
      <c r="D20" s="155">
        <v>1</v>
      </c>
      <c r="E20" s="155"/>
      <c r="F20" s="155"/>
      <c r="G20" s="155">
        <v>1</v>
      </c>
      <c r="H20" s="155"/>
      <c r="I20" s="155"/>
      <c r="J20" s="155"/>
      <c r="K20" s="155"/>
      <c r="L20" s="155"/>
      <c r="M20" s="155"/>
      <c r="N20" s="216">
        <f>SUMPRODUCT(D20:M20,D11:M11)</f>
        <v>0.1</v>
      </c>
      <c r="O20" s="156" t="s">
        <v>175</v>
      </c>
      <c r="P20" s="218">
        <v>0.1</v>
      </c>
      <c r="AE20" s="138"/>
    </row>
    <row r="21" spans="2:31" ht="78.75" customHeight="1" x14ac:dyDescent="0.55000000000000004">
      <c r="B21" s="140">
        <f>1+B20</f>
        <v>2</v>
      </c>
      <c r="C21" s="152" t="s">
        <v>187</v>
      </c>
      <c r="D21" s="155"/>
      <c r="E21" s="155"/>
      <c r="F21" s="155"/>
      <c r="G21" s="155"/>
      <c r="H21" s="155">
        <v>1</v>
      </c>
      <c r="I21" s="155"/>
      <c r="J21" s="155"/>
      <c r="K21" s="155">
        <v>1</v>
      </c>
      <c r="L21" s="155"/>
      <c r="M21" s="155"/>
      <c r="N21" s="217">
        <f>SUMPRODUCT(D21:M21,D$11:M$11)</f>
        <v>0.3</v>
      </c>
      <c r="O21" s="154" t="s">
        <v>176</v>
      </c>
      <c r="P21" s="219">
        <f>N22</f>
        <v>0.3</v>
      </c>
      <c r="AE21" s="138"/>
    </row>
    <row r="22" spans="2:31" ht="36" customHeight="1" x14ac:dyDescent="0.55000000000000004">
      <c r="B22" s="140" t="s">
        <v>185</v>
      </c>
      <c r="C22" s="152" t="s">
        <v>184</v>
      </c>
      <c r="D22" s="155"/>
      <c r="E22" s="155"/>
      <c r="F22" s="155">
        <v>1</v>
      </c>
      <c r="G22" s="155"/>
      <c r="H22" s="155"/>
      <c r="I22" s="155"/>
      <c r="J22" s="155">
        <v>1</v>
      </c>
      <c r="K22" s="155"/>
      <c r="L22" s="155"/>
      <c r="M22" s="155">
        <v>1</v>
      </c>
      <c r="N22" s="217">
        <f t="shared" ref="N22:N35" si="1">SUMPRODUCT(D22:M22,D$11:M$11)</f>
        <v>0.3</v>
      </c>
      <c r="O22" s="154" t="s">
        <v>176</v>
      </c>
      <c r="P22" s="219">
        <v>0</v>
      </c>
      <c r="AE22" s="138"/>
    </row>
    <row r="23" spans="2:31" ht="75.849999999999994" customHeight="1" x14ac:dyDescent="0.55000000000000004">
      <c r="B23" s="140">
        <v>3</v>
      </c>
      <c r="C23" s="152" t="s">
        <v>183</v>
      </c>
      <c r="D23" s="155"/>
      <c r="E23" s="155"/>
      <c r="F23" s="155"/>
      <c r="G23" s="155"/>
      <c r="H23" s="155">
        <v>1</v>
      </c>
      <c r="I23" s="155"/>
      <c r="J23" s="155"/>
      <c r="K23" s="155">
        <v>1</v>
      </c>
      <c r="L23" s="155"/>
      <c r="M23" s="155"/>
      <c r="N23" s="217">
        <f t="shared" si="1"/>
        <v>0.3</v>
      </c>
      <c r="O23" s="154" t="s">
        <v>176</v>
      </c>
      <c r="P23" s="219">
        <f>N24</f>
        <v>0.3</v>
      </c>
      <c r="AE23" s="138"/>
    </row>
    <row r="24" spans="2:31" ht="55.9" customHeight="1" x14ac:dyDescent="0.55000000000000004">
      <c r="B24" s="140" t="s">
        <v>186</v>
      </c>
      <c r="C24" s="152" t="s">
        <v>182</v>
      </c>
      <c r="D24" s="155"/>
      <c r="E24" s="155">
        <v>1</v>
      </c>
      <c r="F24" s="155"/>
      <c r="G24" s="155"/>
      <c r="H24" s="155"/>
      <c r="I24" s="155">
        <v>1</v>
      </c>
      <c r="J24" s="155"/>
      <c r="K24" s="155"/>
      <c r="L24" s="155">
        <v>1</v>
      </c>
      <c r="M24" s="155"/>
      <c r="N24" s="217">
        <f t="shared" si="1"/>
        <v>0.3</v>
      </c>
      <c r="O24" s="154" t="s">
        <v>176</v>
      </c>
      <c r="P24" s="219">
        <v>0</v>
      </c>
      <c r="AE24" s="138"/>
    </row>
    <row r="25" spans="2:31" ht="73.150000000000006" customHeight="1" x14ac:dyDescent="0.55000000000000004">
      <c r="B25" s="140" t="s">
        <v>305</v>
      </c>
      <c r="C25" s="152" t="s">
        <v>188</v>
      </c>
      <c r="D25" s="155"/>
      <c r="E25" s="155"/>
      <c r="F25" s="155"/>
      <c r="G25" s="155"/>
      <c r="H25" s="155">
        <v>1</v>
      </c>
      <c r="I25" s="155"/>
      <c r="J25" s="155"/>
      <c r="K25" s="155">
        <v>1</v>
      </c>
      <c r="L25" s="155"/>
      <c r="M25" s="155"/>
      <c r="N25" s="217">
        <f t="shared" si="1"/>
        <v>0.3</v>
      </c>
      <c r="O25" s="154" t="s">
        <v>176</v>
      </c>
      <c r="P25" s="219">
        <f>N26</f>
        <v>0.1</v>
      </c>
      <c r="AE25" s="138"/>
    </row>
    <row r="26" spans="2:31" ht="63" customHeight="1" x14ac:dyDescent="0.55000000000000004">
      <c r="B26" s="140" t="s">
        <v>304</v>
      </c>
      <c r="C26" s="152" t="s">
        <v>189</v>
      </c>
      <c r="D26" s="155">
        <v>1</v>
      </c>
      <c r="E26" s="155"/>
      <c r="F26" s="155"/>
      <c r="G26" s="155">
        <v>1</v>
      </c>
      <c r="H26" s="155"/>
      <c r="I26" s="155"/>
      <c r="J26" s="155"/>
      <c r="K26" s="155"/>
      <c r="L26" s="155"/>
      <c r="M26" s="155"/>
      <c r="N26" s="217">
        <f t="shared" si="1"/>
        <v>0.1</v>
      </c>
      <c r="O26" s="154" t="s">
        <v>176</v>
      </c>
      <c r="P26" s="219">
        <v>0</v>
      </c>
      <c r="AE26" s="138"/>
    </row>
    <row r="27" spans="2:31" ht="48.4" customHeight="1" x14ac:dyDescent="0.55000000000000004">
      <c r="B27" s="140">
        <v>5</v>
      </c>
      <c r="C27" s="152" t="s">
        <v>190</v>
      </c>
      <c r="D27" s="155">
        <v>1</v>
      </c>
      <c r="E27" s="155">
        <v>1</v>
      </c>
      <c r="F27" s="155"/>
      <c r="G27" s="155"/>
      <c r="H27" s="155"/>
      <c r="I27" s="155"/>
      <c r="J27" s="155"/>
      <c r="K27" s="155"/>
      <c r="L27" s="155"/>
      <c r="M27" s="155"/>
      <c r="N27" s="217">
        <f t="shared" si="1"/>
        <v>0.15</v>
      </c>
      <c r="O27" s="154" t="s">
        <v>176</v>
      </c>
      <c r="P27" s="219">
        <v>0.15</v>
      </c>
      <c r="AE27" s="138"/>
    </row>
    <row r="28" spans="2:31" ht="52.9" customHeight="1" x14ac:dyDescent="0.55000000000000004">
      <c r="B28" s="140">
        <f t="shared" ref="B28:B35" si="2">1+B27</f>
        <v>6</v>
      </c>
      <c r="C28" s="152" t="s">
        <v>191</v>
      </c>
      <c r="D28" s="155"/>
      <c r="E28" s="155"/>
      <c r="F28" s="155">
        <v>1</v>
      </c>
      <c r="G28" s="155">
        <v>1</v>
      </c>
      <c r="H28" s="155"/>
      <c r="I28" s="155"/>
      <c r="J28" s="155"/>
      <c r="K28" s="155"/>
      <c r="L28" s="155"/>
      <c r="M28" s="155"/>
      <c r="N28" s="217">
        <f t="shared" si="1"/>
        <v>0.15</v>
      </c>
      <c r="O28" s="154" t="s">
        <v>176</v>
      </c>
      <c r="P28" s="219">
        <v>0.15</v>
      </c>
      <c r="AE28" s="138"/>
    </row>
    <row r="29" spans="2:31" ht="54.4" customHeight="1" x14ac:dyDescent="0.55000000000000004">
      <c r="B29" s="140">
        <f t="shared" si="2"/>
        <v>7</v>
      </c>
      <c r="C29" s="152" t="s">
        <v>192</v>
      </c>
      <c r="D29" s="155"/>
      <c r="E29" s="155"/>
      <c r="F29" s="155"/>
      <c r="G29" s="155"/>
      <c r="H29" s="155">
        <v>1</v>
      </c>
      <c r="I29" s="155">
        <v>1</v>
      </c>
      <c r="J29" s="155"/>
      <c r="K29" s="155"/>
      <c r="L29" s="155"/>
      <c r="M29" s="155"/>
      <c r="N29" s="217">
        <f t="shared" si="1"/>
        <v>0.15</v>
      </c>
      <c r="O29" s="154" t="s">
        <v>176</v>
      </c>
      <c r="P29" s="219">
        <v>0.15</v>
      </c>
      <c r="AE29" s="138"/>
    </row>
    <row r="30" spans="2:31" ht="34.5" x14ac:dyDescent="0.55000000000000004">
      <c r="B30" s="140">
        <f t="shared" si="2"/>
        <v>8</v>
      </c>
      <c r="C30" s="152" t="s">
        <v>193</v>
      </c>
      <c r="D30" s="155"/>
      <c r="E30" s="155"/>
      <c r="F30" s="155"/>
      <c r="G30" s="155"/>
      <c r="H30" s="155"/>
      <c r="I30" s="155"/>
      <c r="J30" s="155">
        <v>1</v>
      </c>
      <c r="K30" s="155">
        <v>1</v>
      </c>
      <c r="L30" s="155"/>
      <c r="M30" s="155"/>
      <c r="N30" s="217">
        <f t="shared" si="1"/>
        <v>0.3</v>
      </c>
      <c r="O30" s="154" t="s">
        <v>176</v>
      </c>
      <c r="P30" s="219">
        <v>0.15</v>
      </c>
      <c r="AE30" s="138"/>
    </row>
    <row r="31" spans="2:31" ht="51.75" x14ac:dyDescent="0.55000000000000004">
      <c r="B31" s="140">
        <f t="shared" si="2"/>
        <v>9</v>
      </c>
      <c r="C31" s="152" t="s">
        <v>194</v>
      </c>
      <c r="D31" s="155"/>
      <c r="E31" s="155"/>
      <c r="F31" s="155"/>
      <c r="G31" s="155"/>
      <c r="H31" s="155"/>
      <c r="I31" s="155"/>
      <c r="J31" s="155"/>
      <c r="K31" s="155"/>
      <c r="L31" s="155">
        <v>1</v>
      </c>
      <c r="M31" s="155">
        <v>1</v>
      </c>
      <c r="N31" s="217">
        <f t="shared" si="1"/>
        <v>0.25</v>
      </c>
      <c r="O31" s="154" t="s">
        <v>176</v>
      </c>
      <c r="P31" s="219">
        <v>0.2</v>
      </c>
      <c r="AE31" s="138"/>
    </row>
    <row r="32" spans="2:31" ht="58.15" customHeight="1" x14ac:dyDescent="0.55000000000000004">
      <c r="B32" s="140">
        <f t="shared" si="2"/>
        <v>10</v>
      </c>
      <c r="C32" s="152" t="s">
        <v>195</v>
      </c>
      <c r="D32" s="155">
        <v>1</v>
      </c>
      <c r="E32" s="155">
        <v>1</v>
      </c>
      <c r="F32" s="155">
        <v>1</v>
      </c>
      <c r="G32" s="155">
        <v>1</v>
      </c>
      <c r="H32" s="155">
        <v>1</v>
      </c>
      <c r="I32" s="155">
        <v>1</v>
      </c>
      <c r="J32" s="155">
        <v>1</v>
      </c>
      <c r="K32" s="155">
        <v>1</v>
      </c>
      <c r="L32" s="155">
        <v>1</v>
      </c>
      <c r="M32" s="155">
        <v>1</v>
      </c>
      <c r="N32" s="217">
        <f t="shared" si="1"/>
        <v>1</v>
      </c>
      <c r="O32" s="154" t="s">
        <v>181</v>
      </c>
      <c r="P32" s="219">
        <v>1</v>
      </c>
      <c r="AE32" s="138"/>
    </row>
    <row r="33" spans="2:31" ht="78" customHeight="1" x14ac:dyDescent="0.55000000000000004">
      <c r="B33" s="140">
        <f t="shared" si="2"/>
        <v>11</v>
      </c>
      <c r="C33" s="168" t="s">
        <v>196</v>
      </c>
      <c r="D33" s="155"/>
      <c r="E33" s="155"/>
      <c r="F33" s="155">
        <v>1</v>
      </c>
      <c r="G33" s="155"/>
      <c r="H33" s="155"/>
      <c r="I33" s="155"/>
      <c r="J33" s="155">
        <v>1</v>
      </c>
      <c r="K33" s="155"/>
      <c r="L33" s="155"/>
      <c r="M33" s="155">
        <v>1</v>
      </c>
      <c r="N33" s="217">
        <f t="shared" si="1"/>
        <v>0.3</v>
      </c>
      <c r="O33" s="154" t="s">
        <v>176</v>
      </c>
      <c r="P33" s="219">
        <v>0.2</v>
      </c>
      <c r="AE33" s="138"/>
    </row>
    <row r="34" spans="2:31" ht="84" customHeight="1" x14ac:dyDescent="0.55000000000000004">
      <c r="B34" s="140">
        <f t="shared" si="2"/>
        <v>12</v>
      </c>
      <c r="C34" s="168" t="s">
        <v>197</v>
      </c>
      <c r="D34" s="155"/>
      <c r="E34" s="155"/>
      <c r="F34" s="155"/>
      <c r="G34" s="155"/>
      <c r="H34" s="155"/>
      <c r="I34" s="155"/>
      <c r="J34" s="155"/>
      <c r="K34" s="155"/>
      <c r="L34" s="155"/>
      <c r="M34" s="155"/>
      <c r="N34" s="217">
        <f t="shared" si="1"/>
        <v>0</v>
      </c>
      <c r="O34" s="154" t="s">
        <v>175</v>
      </c>
      <c r="P34" s="219">
        <v>0.25</v>
      </c>
      <c r="AE34" s="138"/>
    </row>
    <row r="35" spans="2:31" ht="63.4" customHeight="1" x14ac:dyDescent="0.55000000000000004">
      <c r="B35" s="140">
        <f t="shared" si="2"/>
        <v>13</v>
      </c>
      <c r="C35" s="152" t="s">
        <v>198</v>
      </c>
      <c r="D35" s="155"/>
      <c r="E35" s="155"/>
      <c r="F35" s="155"/>
      <c r="G35" s="155"/>
      <c r="H35" s="155"/>
      <c r="I35" s="155"/>
      <c r="J35" s="155"/>
      <c r="K35" s="155"/>
      <c r="L35" s="155"/>
      <c r="M35" s="155"/>
      <c r="N35" s="217">
        <f t="shared" si="1"/>
        <v>0</v>
      </c>
      <c r="O35" s="154" t="s">
        <v>176</v>
      </c>
      <c r="P35" s="219">
        <v>0</v>
      </c>
      <c r="V35" s="150"/>
    </row>
    <row r="36" spans="2:31" x14ac:dyDescent="0.55000000000000004">
      <c r="V36" s="150"/>
    </row>
    <row r="37" spans="2:31" x14ac:dyDescent="0.55000000000000004">
      <c r="V37" s="150"/>
    </row>
    <row r="38" spans="2:31" x14ac:dyDescent="0.55000000000000004">
      <c r="V38" s="150"/>
    </row>
    <row r="39" spans="2:31" x14ac:dyDescent="0.55000000000000004">
      <c r="V39" s="150"/>
      <c r="W39" s="151"/>
    </row>
    <row r="40" spans="2:31" x14ac:dyDescent="0.55000000000000004">
      <c r="V40" s="150"/>
    </row>
    <row r="41" spans="2:31" x14ac:dyDescent="0.55000000000000004">
      <c r="V41" s="150"/>
    </row>
    <row r="42" spans="2:31" x14ac:dyDescent="0.55000000000000004">
      <c r="V42" s="150"/>
    </row>
    <row r="43" spans="2:31" x14ac:dyDescent="0.55000000000000004">
      <c r="V43" s="150"/>
    </row>
    <row r="44" spans="2:31" x14ac:dyDescent="0.55000000000000004">
      <c r="V44" s="150"/>
      <c r="W44" s="151"/>
    </row>
    <row r="45" spans="2:31" x14ac:dyDescent="0.55000000000000004">
      <c r="V45" s="150"/>
    </row>
    <row r="46" spans="2:31" x14ac:dyDescent="0.55000000000000004">
      <c r="V46" s="150"/>
      <c r="AD46" s="151"/>
    </row>
    <row r="47" spans="2:31" x14ac:dyDescent="0.55000000000000004">
      <c r="V47" s="150"/>
    </row>
    <row r="48" spans="2:31" x14ac:dyDescent="0.55000000000000004">
      <c r="V48" s="150"/>
      <c r="W48" s="151"/>
    </row>
  </sheetData>
  <mergeCells count="1">
    <mergeCell ref="C14:E14"/>
  </mergeCells>
  <pageMargins left="0.7" right="0.7"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CF186-2E6C-4841-9987-7953F90EF901}">
  <sheetPr>
    <tabColor rgb="FF0033CC"/>
  </sheetPr>
  <dimension ref="A1:H37"/>
  <sheetViews>
    <sheetView showGridLines="0" zoomScaleNormal="100" workbookViewId="0">
      <selection activeCell="C23" sqref="C23"/>
    </sheetView>
  </sheetViews>
  <sheetFormatPr defaultRowHeight="14.25" x14ac:dyDescent="0.45"/>
  <cols>
    <col min="1" max="1" width="19.06640625" customWidth="1"/>
    <col min="2" max="2" width="12.33203125" customWidth="1"/>
    <col min="3" max="3" width="60.59765625" customWidth="1"/>
  </cols>
  <sheetData>
    <row r="1" spans="1:8" x14ac:dyDescent="0.45">
      <c r="A1" s="3" t="s">
        <v>199</v>
      </c>
    </row>
    <row r="2" spans="1:8" x14ac:dyDescent="0.45">
      <c r="A2" s="3" t="s">
        <v>200</v>
      </c>
    </row>
    <row r="3" spans="1:8" x14ac:dyDescent="0.45">
      <c r="A3" s="3" t="s">
        <v>201</v>
      </c>
    </row>
    <row r="6" spans="1:8" x14ac:dyDescent="0.45">
      <c r="A6" s="18" t="s">
        <v>202</v>
      </c>
      <c r="B6" s="18"/>
      <c r="C6" s="18"/>
      <c r="D6" s="18"/>
      <c r="E6" s="18"/>
      <c r="F6" s="18"/>
      <c r="G6" s="18"/>
      <c r="H6" s="18"/>
    </row>
    <row r="7" spans="1:8" x14ac:dyDescent="0.45">
      <c r="B7" s="157"/>
      <c r="C7" s="157"/>
      <c r="D7" s="157" t="s">
        <v>205</v>
      </c>
      <c r="E7" s="157" t="s">
        <v>207</v>
      </c>
      <c r="F7" s="157" t="s">
        <v>209</v>
      </c>
      <c r="G7" s="157" t="s">
        <v>211</v>
      </c>
      <c r="H7" s="157" t="s">
        <v>211</v>
      </c>
    </row>
    <row r="8" spans="1:8" x14ac:dyDescent="0.45">
      <c r="B8" s="157" t="s">
        <v>203</v>
      </c>
      <c r="C8" s="157" t="s">
        <v>204</v>
      </c>
      <c r="D8" s="157" t="s">
        <v>206</v>
      </c>
      <c r="E8" s="157" t="s">
        <v>208</v>
      </c>
      <c r="F8" s="157" t="s">
        <v>210</v>
      </c>
      <c r="G8" s="157" t="s">
        <v>212</v>
      </c>
      <c r="H8" s="157" t="s">
        <v>213</v>
      </c>
    </row>
    <row r="9" spans="1:8" x14ac:dyDescent="0.45">
      <c r="B9" s="18" t="s">
        <v>219</v>
      </c>
      <c r="C9" s="18" t="s">
        <v>220</v>
      </c>
      <c r="D9" s="18">
        <v>0.1</v>
      </c>
      <c r="E9" s="18">
        <v>0</v>
      </c>
      <c r="F9" s="18">
        <v>3.5821296214308275E-2</v>
      </c>
      <c r="G9" s="18">
        <v>1E+30</v>
      </c>
      <c r="H9" s="18">
        <v>2.4109176972187618E-2</v>
      </c>
    </row>
    <row r="10" spans="1:8" x14ac:dyDescent="0.45">
      <c r="B10" s="18" t="s">
        <v>221</v>
      </c>
      <c r="C10" s="18" t="s">
        <v>222</v>
      </c>
      <c r="D10" s="18">
        <v>4.9999999999999989E-2</v>
      </c>
      <c r="E10" s="18">
        <v>0</v>
      </c>
      <c r="F10" s="18">
        <v>9.71860451043257E-3</v>
      </c>
      <c r="G10" s="18">
        <v>1.2577580378368633E-3</v>
      </c>
      <c r="H10" s="18">
        <v>1E+30</v>
      </c>
    </row>
    <row r="11" spans="1:8" x14ac:dyDescent="0.45">
      <c r="B11" s="18" t="s">
        <v>223</v>
      </c>
      <c r="C11" s="18" t="s">
        <v>224</v>
      </c>
      <c r="D11" s="18">
        <v>0.15</v>
      </c>
      <c r="E11" s="18">
        <v>0</v>
      </c>
      <c r="F11" s="18">
        <v>8.2213925119812223E-3</v>
      </c>
      <c r="G11" s="18">
        <v>3.4800418173797434E-3</v>
      </c>
      <c r="H11" s="18">
        <v>2.4109176972187618E-2</v>
      </c>
    </row>
    <row r="12" spans="1:8" x14ac:dyDescent="0.45">
      <c r="B12" s="18" t="s">
        <v>225</v>
      </c>
      <c r="C12" s="18" t="s">
        <v>226</v>
      </c>
      <c r="D12" s="18">
        <v>0</v>
      </c>
      <c r="E12" s="18">
        <v>-2.4109176972187618E-2</v>
      </c>
      <c r="F12" s="18">
        <v>9.4898354625777767E-3</v>
      </c>
      <c r="G12" s="18">
        <v>2.4109176972187618E-2</v>
      </c>
      <c r="H12" s="18">
        <v>1E+30</v>
      </c>
    </row>
    <row r="13" spans="1:8" x14ac:dyDescent="0.45">
      <c r="B13" s="18" t="s">
        <v>227</v>
      </c>
      <c r="C13" s="18" t="s">
        <v>228</v>
      </c>
      <c r="D13" s="18">
        <v>0.15</v>
      </c>
      <c r="E13" s="18">
        <v>0</v>
      </c>
      <c r="F13" s="18">
        <v>5.0451381891111341E-3</v>
      </c>
      <c r="G13" s="18">
        <v>1.0744845222092833E-3</v>
      </c>
      <c r="H13" s="18">
        <v>4.324184387693164E-3</v>
      </c>
    </row>
    <row r="14" spans="1:8" x14ac:dyDescent="0.45">
      <c r="B14" s="18" t="s">
        <v>229</v>
      </c>
      <c r="C14" s="18" t="s">
        <v>230</v>
      </c>
      <c r="D14" s="18">
        <v>0</v>
      </c>
      <c r="E14" s="18">
        <v>0</v>
      </c>
      <c r="F14" s="18">
        <v>7.9191790146212332E-3</v>
      </c>
      <c r="G14" s="18">
        <v>4.324184387693164E-3</v>
      </c>
      <c r="H14" s="18">
        <v>1.0744845222092833E-3</v>
      </c>
    </row>
    <row r="15" spans="1:8" x14ac:dyDescent="0.45">
      <c r="B15" s="18" t="s">
        <v>231</v>
      </c>
      <c r="C15" s="18" t="s">
        <v>232</v>
      </c>
      <c r="D15" s="18">
        <v>0.15</v>
      </c>
      <c r="E15" s="18">
        <v>0</v>
      </c>
      <c r="F15" s="18">
        <v>1.1701434329360966E-2</v>
      </c>
      <c r="G15" s="18">
        <v>2.1489690444185666E-3</v>
      </c>
      <c r="H15" s="18">
        <v>2.162092193846582E-3</v>
      </c>
    </row>
    <row r="16" spans="1:8" x14ac:dyDescent="0.45">
      <c r="B16" s="18" t="s">
        <v>233</v>
      </c>
      <c r="C16" s="18" t="s">
        <v>234</v>
      </c>
      <c r="D16" s="18">
        <v>0.15</v>
      </c>
      <c r="E16" s="18">
        <v>0</v>
      </c>
      <c r="F16" s="18">
        <v>8.1023217227593342E-3</v>
      </c>
      <c r="G16" s="18">
        <v>2.162092193846582E-3</v>
      </c>
      <c r="H16" s="18">
        <v>1.2577580378368633E-3</v>
      </c>
    </row>
    <row r="17" spans="1:8" x14ac:dyDescent="0.45">
      <c r="B17" s="18" t="s">
        <v>235</v>
      </c>
      <c r="C17" s="18" t="s">
        <v>236</v>
      </c>
      <c r="D17" s="18">
        <v>0.25</v>
      </c>
      <c r="E17" s="18">
        <v>7.7171810856883211E-3</v>
      </c>
      <c r="F17" s="18">
        <v>1.8693543633957754E-2</v>
      </c>
      <c r="G17" s="18">
        <v>1E+30</v>
      </c>
      <c r="H17" s="18">
        <v>7.7171810856883211E-3</v>
      </c>
    </row>
    <row r="18" spans="1:8" x14ac:dyDescent="0.45">
      <c r="B18" s="18" t="s">
        <v>237</v>
      </c>
      <c r="C18" s="18" t="s">
        <v>238</v>
      </c>
      <c r="D18" s="18">
        <v>0</v>
      </c>
      <c r="E18" s="18">
        <v>-9.4053650406672185E-3</v>
      </c>
      <c r="F18" s="18">
        <v>2.2960692886937473E-3</v>
      </c>
      <c r="G18" s="18">
        <v>9.4053650406672185E-3</v>
      </c>
      <c r="H18" s="18">
        <v>1E+30</v>
      </c>
    </row>
    <row r="20" spans="1:8" x14ac:dyDescent="0.45">
      <c r="A20" s="18" t="s">
        <v>214</v>
      </c>
      <c r="B20" s="18"/>
      <c r="C20" s="18"/>
      <c r="D20" s="18"/>
      <c r="E20" s="18"/>
      <c r="F20" s="18"/>
      <c r="G20" s="18"/>
      <c r="H20" s="18"/>
    </row>
    <row r="21" spans="1:8" x14ac:dyDescent="0.45">
      <c r="A21" s="18"/>
      <c r="B21" s="157"/>
      <c r="C21" s="157"/>
      <c r="D21" s="159" t="s">
        <v>205</v>
      </c>
      <c r="E21" s="157" t="s">
        <v>215</v>
      </c>
      <c r="F21" s="157" t="s">
        <v>217</v>
      </c>
      <c r="G21" s="157" t="s">
        <v>211</v>
      </c>
      <c r="H21" s="157" t="s">
        <v>211</v>
      </c>
    </row>
    <row r="22" spans="1:8" x14ac:dyDescent="0.45">
      <c r="B22" s="160" t="s">
        <v>203</v>
      </c>
      <c r="C22" s="160" t="s">
        <v>204</v>
      </c>
      <c r="D22" s="157" t="s">
        <v>206</v>
      </c>
      <c r="E22" s="157" t="s">
        <v>216</v>
      </c>
      <c r="F22" s="157" t="s">
        <v>218</v>
      </c>
      <c r="G22" s="157" t="s">
        <v>212</v>
      </c>
      <c r="H22" s="157" t="s">
        <v>213</v>
      </c>
    </row>
    <row r="23" spans="1:8" ht="33.4" customHeight="1" x14ac:dyDescent="0.45">
      <c r="B23" s="18" t="s">
        <v>239</v>
      </c>
      <c r="C23" s="158" t="s">
        <v>240</v>
      </c>
      <c r="D23" s="18">
        <v>0.1</v>
      </c>
      <c r="E23" s="18">
        <v>2.6819014718681894E-2</v>
      </c>
      <c r="F23" s="18">
        <v>0.1</v>
      </c>
      <c r="G23" s="18">
        <v>4.9999999999999989E-2</v>
      </c>
      <c r="H23" s="18">
        <v>0</v>
      </c>
    </row>
    <row r="24" spans="1:8" ht="57" x14ac:dyDescent="0.45">
      <c r="B24" s="18" t="s">
        <v>241</v>
      </c>
      <c r="C24" s="158" t="s">
        <v>242</v>
      </c>
      <c r="D24" s="18">
        <v>0.3</v>
      </c>
      <c r="E24" s="18">
        <v>-1.4413947958977213E-3</v>
      </c>
      <c r="F24" s="18">
        <v>0</v>
      </c>
      <c r="G24" s="18">
        <v>0.14999999999999997</v>
      </c>
      <c r="H24" s="18">
        <v>0</v>
      </c>
    </row>
    <row r="25" spans="1:8" ht="28.5" x14ac:dyDescent="0.45">
      <c r="B25" s="18" t="s">
        <v>243</v>
      </c>
      <c r="C25" s="158" t="s">
        <v>244</v>
      </c>
      <c r="D25" s="18">
        <v>0.3</v>
      </c>
      <c r="E25" s="18">
        <v>0</v>
      </c>
      <c r="F25" s="18">
        <v>0</v>
      </c>
      <c r="G25" s="18">
        <v>0.3</v>
      </c>
      <c r="H25" s="18">
        <v>1E+30</v>
      </c>
    </row>
    <row r="26" spans="1:8" ht="57" x14ac:dyDescent="0.45">
      <c r="B26" s="18" t="s">
        <v>245</v>
      </c>
      <c r="C26" s="158" t="s">
        <v>246</v>
      </c>
      <c r="D26" s="18">
        <v>0.3</v>
      </c>
      <c r="E26" s="18">
        <v>-7.1632301480618887E-4</v>
      </c>
      <c r="F26" s="18">
        <v>0</v>
      </c>
      <c r="G26" s="18">
        <v>0</v>
      </c>
      <c r="H26" s="18">
        <v>0.22500000000000001</v>
      </c>
    </row>
    <row r="27" spans="1:8" ht="28.5" x14ac:dyDescent="0.45">
      <c r="B27" s="18" t="s">
        <v>247</v>
      </c>
      <c r="C27" s="158" t="s">
        <v>248</v>
      </c>
      <c r="D27" s="18">
        <v>0.3</v>
      </c>
      <c r="E27" s="18">
        <v>0</v>
      </c>
      <c r="F27" s="18">
        <v>0</v>
      </c>
      <c r="G27" s="18">
        <v>0.3</v>
      </c>
      <c r="H27" s="18">
        <v>1E+30</v>
      </c>
    </row>
    <row r="28" spans="1:8" ht="42.75" x14ac:dyDescent="0.45">
      <c r="B28" s="18" t="s">
        <v>249</v>
      </c>
      <c r="C28" s="158" t="s">
        <v>250</v>
      </c>
      <c r="D28" s="18">
        <v>0.3</v>
      </c>
      <c r="E28" s="18">
        <v>0</v>
      </c>
      <c r="F28" s="18">
        <v>0</v>
      </c>
      <c r="G28" s="18">
        <v>0.19999999999999996</v>
      </c>
      <c r="H28" s="18">
        <v>1E+30</v>
      </c>
    </row>
    <row r="29" spans="1:8" ht="28.5" x14ac:dyDescent="0.45">
      <c r="B29" s="18" t="s">
        <v>251</v>
      </c>
      <c r="C29" s="158" t="s">
        <v>252</v>
      </c>
      <c r="D29" s="18">
        <v>0.1</v>
      </c>
      <c r="E29" s="18">
        <v>0</v>
      </c>
      <c r="F29" s="18">
        <v>0</v>
      </c>
      <c r="G29" s="18">
        <v>0.1</v>
      </c>
      <c r="H29" s="18">
        <v>1E+30</v>
      </c>
    </row>
    <row r="30" spans="1:8" ht="28.5" x14ac:dyDescent="0.45">
      <c r="B30" s="18" t="s">
        <v>253</v>
      </c>
      <c r="C30" s="158" t="s">
        <v>254</v>
      </c>
      <c r="D30" s="18">
        <v>0.15</v>
      </c>
      <c r="E30" s="18">
        <v>-1.2577580378368633E-3</v>
      </c>
      <c r="F30" s="18">
        <v>0</v>
      </c>
      <c r="G30" s="18">
        <v>0</v>
      </c>
      <c r="H30" s="18">
        <v>4.9999999999999989E-2</v>
      </c>
    </row>
    <row r="31" spans="1:8" ht="28.5" x14ac:dyDescent="0.45">
      <c r="B31" s="18" t="s">
        <v>255</v>
      </c>
      <c r="C31" s="158" t="s">
        <v>256</v>
      </c>
      <c r="D31" s="18">
        <v>0.15</v>
      </c>
      <c r="E31" s="18">
        <v>-3.4800418173797434E-3</v>
      </c>
      <c r="F31" s="18">
        <v>0</v>
      </c>
      <c r="G31" s="18">
        <v>0.1</v>
      </c>
      <c r="H31" s="18">
        <v>0.1</v>
      </c>
    </row>
    <row r="32" spans="1:8" ht="28.5" x14ac:dyDescent="0.45">
      <c r="B32" s="18" t="s">
        <v>257</v>
      </c>
      <c r="C32" s="158" t="s">
        <v>258</v>
      </c>
      <c r="D32" s="18">
        <v>0.15</v>
      </c>
      <c r="E32" s="18">
        <v>-3.0571835336482001E-3</v>
      </c>
      <c r="F32" s="18">
        <v>0</v>
      </c>
      <c r="G32" s="18">
        <v>0.1</v>
      </c>
      <c r="H32" s="18">
        <v>0.1</v>
      </c>
    </row>
    <row r="33" spans="2:8" ht="28.5" x14ac:dyDescent="0.45">
      <c r="B33" s="18" t="s">
        <v>259</v>
      </c>
      <c r="C33" s="158" t="s">
        <v>260</v>
      </c>
      <c r="D33" s="18">
        <v>0.3</v>
      </c>
      <c r="E33" s="18">
        <v>0</v>
      </c>
      <c r="F33" s="18">
        <v>0</v>
      </c>
      <c r="G33" s="18">
        <v>0.15000000000000005</v>
      </c>
      <c r="H33" s="18">
        <v>1E+30</v>
      </c>
    </row>
    <row r="34" spans="2:8" ht="42.75" x14ac:dyDescent="0.45">
      <c r="B34" s="18" t="s">
        <v>261</v>
      </c>
      <c r="C34" s="158" t="s">
        <v>262</v>
      </c>
      <c r="D34" s="18">
        <v>0.25</v>
      </c>
      <c r="E34" s="18">
        <v>0</v>
      </c>
      <c r="F34" s="18">
        <v>0</v>
      </c>
      <c r="G34" s="18">
        <v>4.9999999999999989E-2</v>
      </c>
      <c r="H34" s="18">
        <v>1E+30</v>
      </c>
    </row>
    <row r="35" spans="2:8" ht="42.75" x14ac:dyDescent="0.45">
      <c r="B35" s="18" t="s">
        <v>263</v>
      </c>
      <c r="C35" s="158" t="s">
        <v>264</v>
      </c>
      <c r="D35" s="18">
        <v>1</v>
      </c>
      <c r="E35" s="18">
        <v>1.0260039533463244E-2</v>
      </c>
      <c r="F35" s="18">
        <v>1</v>
      </c>
      <c r="G35" s="18">
        <v>0.15</v>
      </c>
      <c r="H35" s="18">
        <v>0</v>
      </c>
    </row>
    <row r="36" spans="2:8" ht="42.75" x14ac:dyDescent="0.45">
      <c r="B36" s="18" t="s">
        <v>265</v>
      </c>
      <c r="C36" s="158" t="s">
        <v>266</v>
      </c>
      <c r="D36" s="18">
        <v>0.3</v>
      </c>
      <c r="E36" s="18">
        <v>0</v>
      </c>
      <c r="F36" s="18">
        <v>0.2</v>
      </c>
      <c r="G36" s="18">
        <v>9.9999999999999978E-2</v>
      </c>
      <c r="H36" s="18">
        <v>1E+30</v>
      </c>
    </row>
    <row r="37" spans="2:8" ht="28.5" x14ac:dyDescent="0.45">
      <c r="B37" s="18" t="s">
        <v>267</v>
      </c>
      <c r="C37" s="158" t="s">
        <v>268</v>
      </c>
      <c r="D37" s="18">
        <v>0</v>
      </c>
      <c r="E37" s="18">
        <v>0</v>
      </c>
      <c r="F37" s="18">
        <v>0</v>
      </c>
      <c r="G37" s="18">
        <v>0</v>
      </c>
      <c r="H37" s="18">
        <v>1E+30</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B4743-CABC-435C-B733-53ED41F24371}">
  <sheetPr>
    <tabColor rgb="FF7030A0"/>
  </sheetPr>
  <dimension ref="A2:O32"/>
  <sheetViews>
    <sheetView topLeftCell="M15" zoomScale="67" zoomScaleNormal="25" workbookViewId="0">
      <selection activeCell="O28" sqref="O28"/>
    </sheetView>
  </sheetViews>
  <sheetFormatPr defaultRowHeight="14.25" x14ac:dyDescent="0.45"/>
  <cols>
    <col min="2" max="2" width="62.86328125" customWidth="1"/>
    <col min="3" max="3" width="17.33203125" customWidth="1"/>
    <col min="4" max="4" width="17.53125" customWidth="1"/>
    <col min="5" max="5" width="14.46484375" customWidth="1"/>
    <col min="6" max="6" width="15.06640625" customWidth="1"/>
    <col min="7" max="7" width="16.86328125" customWidth="1"/>
    <col min="8" max="8" width="15.1328125" customWidth="1"/>
    <col min="9" max="9" width="15.265625" customWidth="1"/>
    <col min="10" max="10" width="13.06640625" customWidth="1"/>
    <col min="11" max="11" width="12" customWidth="1"/>
    <col min="12" max="12" width="13.1328125" customWidth="1"/>
    <col min="13" max="13" width="17.33203125" customWidth="1"/>
    <col min="14" max="14" width="15.9296875" customWidth="1"/>
  </cols>
  <sheetData>
    <row r="2" spans="2:15" ht="33.4" x14ac:dyDescent="1">
      <c r="B2" s="210" t="s">
        <v>36</v>
      </c>
    </row>
    <row r="3" spans="2:15" ht="33.4" x14ac:dyDescent="1">
      <c r="B3" s="167"/>
    </row>
    <row r="4" spans="2:15" ht="25.5" x14ac:dyDescent="0.75">
      <c r="B4" s="144" t="s">
        <v>170</v>
      </c>
      <c r="C4" s="123"/>
      <c r="D4" s="123"/>
      <c r="E4" s="123"/>
      <c r="F4" s="123"/>
      <c r="G4" s="123"/>
      <c r="H4" s="123"/>
      <c r="I4" s="123"/>
      <c r="J4" s="138"/>
      <c r="K4" s="138"/>
      <c r="L4" s="138"/>
      <c r="M4" s="138"/>
      <c r="N4" s="139"/>
      <c r="O4" s="138"/>
    </row>
    <row r="5" spans="2:15" ht="18" x14ac:dyDescent="0.55000000000000004">
      <c r="B5" s="126" t="s">
        <v>171</v>
      </c>
      <c r="C5" s="128" t="str">
        <f>'1.b Sample  (Return and Risk)'!C58</f>
        <v>R4</v>
      </c>
      <c r="D5" s="128" t="str">
        <f>'1.b Sample  (Return and Risk)'!D58</f>
        <v>R3</v>
      </c>
      <c r="E5" s="128" t="str">
        <f>'1.b Sample  (Return and Risk)'!E58</f>
        <v>R2</v>
      </c>
      <c r="F5" s="128" t="str">
        <f>'1.b Sample  (Return and Risk)'!F58</f>
        <v>R4</v>
      </c>
      <c r="G5" s="128" t="str">
        <f>'1.b Sample  (Return and Risk)'!G58</f>
        <v>R1</v>
      </c>
      <c r="H5" s="128" t="str">
        <f>'1.b Sample  (Return and Risk)'!H58</f>
        <v>R3</v>
      </c>
      <c r="I5" s="128" t="str">
        <f>'1.b Sample  (Return and Risk)'!I58</f>
        <v>R2</v>
      </c>
      <c r="J5" s="128" t="str">
        <f>'1.b Sample  (Return and Risk)'!J58</f>
        <v>R1</v>
      </c>
      <c r="K5" s="128" t="str">
        <f>'1.b Sample  (Return and Risk)'!K58</f>
        <v>R3</v>
      </c>
      <c r="L5" s="128" t="str">
        <f>'1.b Sample  (Return and Risk)'!L58</f>
        <v>R2</v>
      </c>
      <c r="M5" s="138"/>
      <c r="N5" s="139"/>
      <c r="O5" s="138"/>
    </row>
    <row r="6" spans="2:15" ht="18" x14ac:dyDescent="0.55000000000000004">
      <c r="B6" s="127" t="s">
        <v>29</v>
      </c>
      <c r="C6" s="147" t="s">
        <v>15</v>
      </c>
      <c r="D6" s="147" t="s">
        <v>16</v>
      </c>
      <c r="E6" s="147" t="s">
        <v>17</v>
      </c>
      <c r="F6" s="147" t="s">
        <v>18</v>
      </c>
      <c r="G6" s="147" t="s">
        <v>19</v>
      </c>
      <c r="H6" s="147" t="s">
        <v>20</v>
      </c>
      <c r="I6" s="147" t="s">
        <v>21</v>
      </c>
      <c r="J6" s="147" t="s">
        <v>22</v>
      </c>
      <c r="K6" s="147" t="s">
        <v>48</v>
      </c>
      <c r="L6" s="147" t="s">
        <v>49</v>
      </c>
      <c r="M6" s="138"/>
      <c r="N6" s="139"/>
      <c r="O6" s="138"/>
    </row>
    <row r="7" spans="2:15" ht="20.55" customHeight="1" x14ac:dyDescent="0.55000000000000004">
      <c r="B7" s="127" t="s">
        <v>172</v>
      </c>
      <c r="C7" s="124">
        <f ca="1">'1.b Sample  (Return and Risk)'!C56</f>
        <v>3.5821296214308275E-2</v>
      </c>
      <c r="D7" s="124">
        <f ca="1">'1.b Sample  (Return and Risk)'!D56</f>
        <v>9.7186045104325665E-3</v>
      </c>
      <c r="E7" s="124">
        <f ca="1">'1.b Sample  (Return and Risk)'!E56</f>
        <v>8.2213925119812223E-3</v>
      </c>
      <c r="F7" s="124">
        <f ca="1">'1.b Sample  (Return and Risk)'!F56</f>
        <v>9.4898354625777715E-3</v>
      </c>
      <c r="G7" s="124">
        <f ca="1">'1.b Sample  (Return and Risk)'!G56</f>
        <v>5.0451381891111384E-3</v>
      </c>
      <c r="H7" s="124">
        <f ca="1">'1.b Sample  (Return and Risk)'!H56</f>
        <v>7.9191790146212349E-3</v>
      </c>
      <c r="I7" s="124">
        <f ca="1">'1.b Sample  (Return and Risk)'!I56</f>
        <v>1.1701434329360971E-2</v>
      </c>
      <c r="J7" s="124">
        <f ca="1">'1.b Sample  (Return and Risk)'!J56</f>
        <v>8.1023217227593359E-3</v>
      </c>
      <c r="K7" s="124">
        <f ca="1">'1.b Sample  (Return and Risk)'!K56</f>
        <v>1.8693543633957758E-2</v>
      </c>
      <c r="L7" s="124">
        <f ca="1">'1.b Sample  (Return and Risk)'!L56</f>
        <v>2.2960692886937408E-3</v>
      </c>
      <c r="M7" s="138"/>
      <c r="N7" s="139"/>
      <c r="O7" s="138"/>
    </row>
    <row r="8" spans="2:15" ht="18" x14ac:dyDescent="0.55000000000000004">
      <c r="B8" s="127" t="s">
        <v>173</v>
      </c>
      <c r="C8" s="124">
        <f ca="1">'1.b Sample  (Return and Risk)'!C57</f>
        <v>0.11238188701216736</v>
      </c>
      <c r="D8" s="124">
        <f ca="1">'1.b Sample  (Return and Risk)'!D57</f>
        <v>7.4357181242288767E-2</v>
      </c>
      <c r="E8" s="124">
        <f ca="1">'1.b Sample  (Return and Risk)'!E57</f>
        <v>6.7589654236116584E-2</v>
      </c>
      <c r="F8" s="124">
        <f ca="1">'1.b Sample  (Return and Risk)'!F57</f>
        <v>8.5505382909211738E-2</v>
      </c>
      <c r="G8" s="124">
        <f ca="1">'1.b Sample  (Return and Risk)'!G57</f>
        <v>3.1114381262608067E-2</v>
      </c>
      <c r="H8" s="124">
        <f ca="1">'1.b Sample  (Return and Risk)'!H57</f>
        <v>8.0667179532220246E-2</v>
      </c>
      <c r="I8" s="124">
        <f ca="1">'1.b Sample  (Return and Risk)'!I57</f>
        <v>6.3428389960854425E-2</v>
      </c>
      <c r="J8" s="124">
        <f ca="1">'1.b Sample  (Return and Risk)'!J57</f>
        <v>5.196703350175369E-2</v>
      </c>
      <c r="K8" s="124">
        <f ca="1">'1.b Sample  (Return and Risk)'!K57</f>
        <v>8.3255909700306718E-2</v>
      </c>
      <c r="L8" s="124">
        <f ca="1">'1.b Sample  (Return and Risk)'!L57</f>
        <v>6.5076338913345924E-2</v>
      </c>
      <c r="M8" s="138"/>
      <c r="N8" s="139"/>
      <c r="O8" s="138"/>
    </row>
    <row r="9" spans="2:15" ht="18" x14ac:dyDescent="0.55000000000000004">
      <c r="B9" s="123"/>
      <c r="C9" s="123"/>
      <c r="D9" s="123"/>
      <c r="E9" s="123"/>
      <c r="F9" s="123"/>
      <c r="G9" s="123"/>
      <c r="H9" s="123"/>
      <c r="I9" s="123"/>
      <c r="J9" s="138"/>
      <c r="K9" s="138"/>
      <c r="L9" s="138"/>
      <c r="M9" s="138"/>
      <c r="N9" s="139"/>
      <c r="O9" s="138"/>
    </row>
    <row r="10" spans="2:15" ht="25.5" x14ac:dyDescent="0.75">
      <c r="B10" s="145" t="s">
        <v>7</v>
      </c>
      <c r="C10" s="122"/>
      <c r="D10" s="122"/>
      <c r="E10" s="123"/>
      <c r="F10" s="123"/>
      <c r="G10" s="132"/>
      <c r="H10" s="138"/>
      <c r="I10" s="123"/>
      <c r="J10" s="138"/>
      <c r="K10" s="138"/>
      <c r="L10" s="138"/>
      <c r="M10" s="141" t="s">
        <v>179</v>
      </c>
      <c r="N10" s="139"/>
      <c r="O10" s="138"/>
    </row>
    <row r="11" spans="2:15" ht="18" x14ac:dyDescent="0.55000000000000004">
      <c r="B11" s="136" t="s">
        <v>278</v>
      </c>
      <c r="C11" s="161">
        <v>1</v>
      </c>
      <c r="D11" s="161">
        <v>1</v>
      </c>
      <c r="E11" s="161">
        <v>1</v>
      </c>
      <c r="F11" s="161">
        <v>0</v>
      </c>
      <c r="G11" s="161">
        <v>1</v>
      </c>
      <c r="H11" s="161">
        <v>0</v>
      </c>
      <c r="I11" s="161">
        <v>1</v>
      </c>
      <c r="J11" s="161">
        <v>1</v>
      </c>
      <c r="K11" s="161">
        <v>1</v>
      </c>
      <c r="L11" s="161">
        <v>0</v>
      </c>
      <c r="M11" s="129">
        <f>SUM(C11:L11)</f>
        <v>7</v>
      </c>
      <c r="N11" s="139"/>
      <c r="O11" s="138"/>
    </row>
    <row r="12" spans="2:15" ht="18" x14ac:dyDescent="0.55000000000000004">
      <c r="B12" s="127"/>
      <c r="C12" s="133"/>
      <c r="D12" s="133"/>
      <c r="E12" s="133"/>
      <c r="F12" s="123"/>
      <c r="G12" s="123"/>
      <c r="H12" s="123"/>
      <c r="I12" s="123"/>
      <c r="J12" s="138"/>
      <c r="K12" s="138"/>
      <c r="L12" s="138"/>
      <c r="M12" s="138"/>
      <c r="N12" s="139"/>
      <c r="O12" s="138"/>
    </row>
    <row r="13" spans="2:15" ht="18" x14ac:dyDescent="0.55000000000000004">
      <c r="B13" s="123"/>
      <c r="C13" s="133"/>
      <c r="D13" s="133"/>
      <c r="E13" s="134"/>
      <c r="F13" s="123"/>
      <c r="G13" s="123"/>
      <c r="H13" s="123"/>
      <c r="I13" s="123"/>
      <c r="J13" s="138"/>
      <c r="K13" s="138"/>
      <c r="L13" s="138"/>
      <c r="M13" s="138"/>
      <c r="N13" s="139"/>
      <c r="O13" s="138"/>
    </row>
    <row r="14" spans="2:15" ht="25.5" x14ac:dyDescent="0.75">
      <c r="B14" s="253" t="s">
        <v>8</v>
      </c>
      <c r="C14" s="253"/>
      <c r="D14" s="253"/>
      <c r="E14" s="123"/>
      <c r="F14" s="123"/>
      <c r="G14" s="123"/>
      <c r="H14" s="123"/>
      <c r="I14" s="123"/>
      <c r="J14" s="138"/>
      <c r="K14" s="138"/>
      <c r="L14" s="138"/>
      <c r="M14" s="138"/>
      <c r="N14" s="139"/>
      <c r="O14" s="138"/>
    </row>
    <row r="15" spans="2:15" ht="57.4" customHeight="1" x14ac:dyDescent="0.55000000000000004">
      <c r="B15" s="130" t="s">
        <v>177</v>
      </c>
      <c r="C15" s="125">
        <f ca="1">SUMPRODUCT(C7:L7,C11:L11)</f>
        <v>9.7303731111911262E-2</v>
      </c>
      <c r="D15" s="123"/>
      <c r="E15" s="123"/>
      <c r="F15" s="123"/>
      <c r="G15" s="123"/>
      <c r="H15" s="123"/>
      <c r="I15" s="123"/>
      <c r="J15" s="138"/>
      <c r="K15" s="138"/>
      <c r="L15" s="138"/>
      <c r="M15" s="138"/>
      <c r="N15" s="139"/>
      <c r="O15" s="138"/>
    </row>
    <row r="16" spans="2:15" ht="18" x14ac:dyDescent="0.55000000000000004">
      <c r="B16" s="135"/>
      <c r="C16" s="143"/>
      <c r="D16" s="123"/>
      <c r="E16" s="123"/>
      <c r="F16" s="123"/>
      <c r="G16" s="123"/>
      <c r="H16" s="123"/>
      <c r="I16" s="123"/>
      <c r="J16" s="138"/>
      <c r="K16" s="138"/>
      <c r="L16" s="138"/>
      <c r="M16" s="138"/>
      <c r="N16" s="139"/>
      <c r="O16" s="138"/>
    </row>
    <row r="17" spans="1:15" ht="52.9" customHeight="1" x14ac:dyDescent="0.55000000000000004">
      <c r="B17" s="130" t="s">
        <v>174</v>
      </c>
      <c r="C17" s="162">
        <f ca="1">C15/M11</f>
        <v>1.3900533015987324E-2</v>
      </c>
      <c r="D17" s="123"/>
      <c r="E17" s="123"/>
      <c r="F17" s="123"/>
      <c r="G17" s="123"/>
      <c r="H17" s="123"/>
      <c r="I17" s="123"/>
      <c r="J17" s="138"/>
      <c r="K17" s="138"/>
      <c r="L17" s="138"/>
      <c r="M17" s="138"/>
      <c r="N17" s="139"/>
      <c r="O17" s="138"/>
    </row>
    <row r="18" spans="1:15" ht="29.55" customHeight="1" x14ac:dyDescent="0.45"/>
    <row r="19" spans="1:15" ht="37.5" x14ac:dyDescent="0.75">
      <c r="A19" s="138"/>
      <c r="B19" s="145" t="s">
        <v>9</v>
      </c>
      <c r="C19" s="166" t="s">
        <v>279</v>
      </c>
      <c r="D19" s="166" t="s">
        <v>280</v>
      </c>
      <c r="E19" s="166" t="s">
        <v>281</v>
      </c>
      <c r="F19" s="166" t="s">
        <v>282</v>
      </c>
      <c r="G19" s="166" t="s">
        <v>283</v>
      </c>
      <c r="H19" s="166" t="s">
        <v>284</v>
      </c>
      <c r="I19" s="166" t="s">
        <v>285</v>
      </c>
      <c r="J19" s="166" t="s">
        <v>104</v>
      </c>
      <c r="K19" s="166" t="s">
        <v>286</v>
      </c>
      <c r="L19" s="166" t="s">
        <v>287</v>
      </c>
      <c r="M19" s="128" t="s">
        <v>58</v>
      </c>
      <c r="N19" s="149" t="s">
        <v>78</v>
      </c>
      <c r="O19" s="128" t="s">
        <v>59</v>
      </c>
    </row>
    <row r="20" spans="1:15" ht="69" x14ac:dyDescent="0.45">
      <c r="A20" s="154">
        <v>1</v>
      </c>
      <c r="B20" s="152" t="s">
        <v>269</v>
      </c>
      <c r="C20" s="153">
        <v>1</v>
      </c>
      <c r="D20" s="153">
        <v>1</v>
      </c>
      <c r="E20" s="153">
        <v>1</v>
      </c>
      <c r="F20" s="153">
        <v>1</v>
      </c>
      <c r="G20" s="153">
        <v>1</v>
      </c>
      <c r="H20" s="153">
        <v>1</v>
      </c>
      <c r="I20" s="153">
        <v>1</v>
      </c>
      <c r="J20" s="153">
        <v>1</v>
      </c>
      <c r="K20" s="153">
        <v>1</v>
      </c>
      <c r="L20" s="153">
        <v>1</v>
      </c>
      <c r="M20" s="163">
        <f t="shared" ref="M20:M31" si="0">SUMPRODUCT(C20:L20,C$11:L$11)</f>
        <v>7</v>
      </c>
      <c r="N20" s="154" t="s">
        <v>181</v>
      </c>
      <c r="O20" s="164">
        <v>7</v>
      </c>
    </row>
    <row r="21" spans="1:15" ht="51.75" x14ac:dyDescent="0.45">
      <c r="A21" s="154">
        <v>2</v>
      </c>
      <c r="B21" s="152" t="s">
        <v>270</v>
      </c>
      <c r="C21" s="153">
        <v>1</v>
      </c>
      <c r="D21" s="153">
        <v>1</v>
      </c>
      <c r="E21" s="153"/>
      <c r="F21" s="153"/>
      <c r="G21" s="153"/>
      <c r="H21" s="153"/>
      <c r="I21" s="153"/>
      <c r="J21" s="153"/>
      <c r="K21" s="153"/>
      <c r="L21" s="153"/>
      <c r="M21" s="163">
        <f t="shared" si="0"/>
        <v>2</v>
      </c>
      <c r="N21" s="154" t="s">
        <v>176</v>
      </c>
      <c r="O21" s="164">
        <v>1</v>
      </c>
    </row>
    <row r="22" spans="1:15" ht="51.75" x14ac:dyDescent="0.45">
      <c r="A22" s="154">
        <v>3</v>
      </c>
      <c r="B22" s="152" t="s">
        <v>271</v>
      </c>
      <c r="C22" s="153"/>
      <c r="D22" s="153"/>
      <c r="E22" s="153">
        <v>1</v>
      </c>
      <c r="F22" s="153">
        <v>1</v>
      </c>
      <c r="G22" s="153"/>
      <c r="H22" s="153"/>
      <c r="I22" s="153"/>
      <c r="J22" s="153"/>
      <c r="K22" s="153"/>
      <c r="L22" s="153"/>
      <c r="M22" s="163">
        <f t="shared" si="0"/>
        <v>1</v>
      </c>
      <c r="N22" s="154" t="s">
        <v>176</v>
      </c>
      <c r="O22" s="164">
        <v>1</v>
      </c>
    </row>
    <row r="23" spans="1:15" ht="51.75" x14ac:dyDescent="0.45">
      <c r="A23" s="154">
        <v>4</v>
      </c>
      <c r="B23" s="152" t="s">
        <v>272</v>
      </c>
      <c r="C23" s="153"/>
      <c r="D23" s="153"/>
      <c r="E23" s="153"/>
      <c r="F23" s="153"/>
      <c r="G23" s="153">
        <v>1</v>
      </c>
      <c r="H23" s="153">
        <v>1</v>
      </c>
      <c r="I23" s="153"/>
      <c r="J23" s="153"/>
      <c r="K23" s="153"/>
      <c r="L23" s="153"/>
      <c r="M23" s="163">
        <f t="shared" si="0"/>
        <v>1</v>
      </c>
      <c r="N23" s="154" t="s">
        <v>176</v>
      </c>
      <c r="O23" s="164">
        <v>1</v>
      </c>
    </row>
    <row r="24" spans="1:15" ht="51.75" x14ac:dyDescent="0.45">
      <c r="A24" s="154">
        <v>5</v>
      </c>
      <c r="B24" s="152" t="s">
        <v>273</v>
      </c>
      <c r="C24" s="153"/>
      <c r="D24" s="153"/>
      <c r="E24" s="153"/>
      <c r="F24" s="153"/>
      <c r="G24" s="153"/>
      <c r="H24" s="153"/>
      <c r="I24" s="153">
        <v>1</v>
      </c>
      <c r="J24" s="153">
        <v>1</v>
      </c>
      <c r="K24" s="153"/>
      <c r="L24" s="153"/>
      <c r="M24" s="163">
        <f t="shared" si="0"/>
        <v>2</v>
      </c>
      <c r="N24" s="154" t="s">
        <v>176</v>
      </c>
      <c r="O24" s="164">
        <v>1</v>
      </c>
    </row>
    <row r="25" spans="1:15" ht="51.75" x14ac:dyDescent="0.45">
      <c r="A25" s="154">
        <v>6</v>
      </c>
      <c r="B25" s="152" t="s">
        <v>274</v>
      </c>
      <c r="C25" s="153"/>
      <c r="D25" s="153"/>
      <c r="E25" s="153"/>
      <c r="F25" s="153"/>
      <c r="G25" s="153"/>
      <c r="H25" s="153"/>
      <c r="I25" s="153"/>
      <c r="J25" s="153"/>
      <c r="K25" s="153">
        <v>1</v>
      </c>
      <c r="L25" s="153">
        <v>1</v>
      </c>
      <c r="M25" s="163">
        <f t="shared" si="0"/>
        <v>1</v>
      </c>
      <c r="N25" s="154" t="s">
        <v>176</v>
      </c>
      <c r="O25" s="164">
        <v>1</v>
      </c>
    </row>
    <row r="26" spans="1:15" ht="86.25" x14ac:dyDescent="0.45">
      <c r="A26" s="154">
        <v>7</v>
      </c>
      <c r="B26" s="152" t="s">
        <v>275</v>
      </c>
      <c r="C26" s="153">
        <v>1</v>
      </c>
      <c r="D26" s="153"/>
      <c r="E26" s="153"/>
      <c r="F26" s="153">
        <v>1</v>
      </c>
      <c r="G26" s="153"/>
      <c r="H26" s="153"/>
      <c r="I26" s="153"/>
      <c r="J26" s="153"/>
      <c r="K26" s="153"/>
      <c r="L26" s="153"/>
      <c r="M26" s="163">
        <f t="shared" si="0"/>
        <v>1</v>
      </c>
      <c r="N26" s="154" t="s">
        <v>175</v>
      </c>
      <c r="O26" s="164">
        <v>1</v>
      </c>
    </row>
    <row r="27" spans="1:15" ht="86.25" x14ac:dyDescent="0.45">
      <c r="A27" s="154">
        <v>8</v>
      </c>
      <c r="B27" s="152" t="s">
        <v>276</v>
      </c>
      <c r="C27" s="153"/>
      <c r="D27" s="153"/>
      <c r="E27" s="153"/>
      <c r="F27" s="153"/>
      <c r="G27" s="153">
        <v>1</v>
      </c>
      <c r="H27" s="153"/>
      <c r="I27" s="153"/>
      <c r="J27" s="153">
        <v>1</v>
      </c>
      <c r="K27" s="153"/>
      <c r="L27" s="153"/>
      <c r="M27" s="163">
        <f t="shared" si="0"/>
        <v>2</v>
      </c>
      <c r="N27" s="154" t="s">
        <v>176</v>
      </c>
      <c r="O27" s="164">
        <v>2</v>
      </c>
    </row>
    <row r="28" spans="1:15" ht="103.5" x14ac:dyDescent="0.45">
      <c r="A28" s="154">
        <v>9</v>
      </c>
      <c r="B28" s="152" t="s">
        <v>277</v>
      </c>
      <c r="C28" s="153"/>
      <c r="D28" s="153">
        <v>1</v>
      </c>
      <c r="E28" s="153"/>
      <c r="F28" s="153"/>
      <c r="G28" s="153"/>
      <c r="H28" s="153">
        <v>1</v>
      </c>
      <c r="I28" s="153"/>
      <c r="J28" s="153"/>
      <c r="K28" s="153">
        <v>1</v>
      </c>
      <c r="L28" s="153"/>
      <c r="M28" s="163">
        <f t="shared" si="0"/>
        <v>2</v>
      </c>
      <c r="N28" s="154" t="s">
        <v>176</v>
      </c>
      <c r="O28" s="164">
        <f>M29</f>
        <v>1</v>
      </c>
    </row>
    <row r="29" spans="1:15" ht="51.75" x14ac:dyDescent="0.55000000000000004">
      <c r="A29" s="165"/>
      <c r="B29" s="152" t="s">
        <v>290</v>
      </c>
      <c r="C29" s="153">
        <v>1</v>
      </c>
      <c r="D29" s="153"/>
      <c r="E29" s="153"/>
      <c r="F29" s="153">
        <v>1</v>
      </c>
      <c r="G29" s="153"/>
      <c r="H29" s="153"/>
      <c r="I29" s="153"/>
      <c r="J29" s="153"/>
      <c r="K29" s="153"/>
      <c r="L29" s="153"/>
      <c r="M29" s="163">
        <f t="shared" si="0"/>
        <v>1</v>
      </c>
      <c r="N29" s="154" t="s">
        <v>176</v>
      </c>
      <c r="O29" s="164">
        <v>0</v>
      </c>
    </row>
    <row r="30" spans="1:15" ht="103.5" x14ac:dyDescent="0.45">
      <c r="A30" s="154">
        <v>10</v>
      </c>
      <c r="B30" s="168" t="s">
        <v>289</v>
      </c>
      <c r="C30" s="153"/>
      <c r="D30" s="153"/>
      <c r="E30" s="153">
        <v>1</v>
      </c>
      <c r="F30" s="153"/>
      <c r="G30" s="153"/>
      <c r="H30" s="153"/>
      <c r="I30" s="153">
        <v>1</v>
      </c>
      <c r="J30" s="153"/>
      <c r="K30" s="153"/>
      <c r="L30" s="153">
        <v>1</v>
      </c>
      <c r="M30" s="163">
        <f t="shared" si="0"/>
        <v>2</v>
      </c>
      <c r="N30" s="154" t="s">
        <v>176</v>
      </c>
      <c r="O30" s="164">
        <v>1</v>
      </c>
    </row>
    <row r="31" spans="1:15" ht="103.5" x14ac:dyDescent="0.45">
      <c r="A31" s="154">
        <v>11</v>
      </c>
      <c r="B31" s="168" t="s">
        <v>291</v>
      </c>
      <c r="C31" s="153"/>
      <c r="D31" s="153"/>
      <c r="E31" s="153">
        <v>1</v>
      </c>
      <c r="F31" s="153"/>
      <c r="G31" s="153">
        <v>1</v>
      </c>
      <c r="H31" s="153"/>
      <c r="I31" s="153">
        <v>1</v>
      </c>
      <c r="J31" s="153">
        <v>1</v>
      </c>
      <c r="K31" s="153"/>
      <c r="L31" s="153">
        <v>1</v>
      </c>
      <c r="M31" s="163">
        <f t="shared" si="0"/>
        <v>4</v>
      </c>
      <c r="N31" s="154" t="s">
        <v>176</v>
      </c>
      <c r="O31" s="164">
        <v>3</v>
      </c>
    </row>
    <row r="32" spans="1:15" ht="17.649999999999999" x14ac:dyDescent="0.45">
      <c r="A32" s="154"/>
      <c r="B32" s="152"/>
      <c r="C32" s="153"/>
      <c r="D32" s="153"/>
      <c r="E32" s="153"/>
      <c r="F32" s="153"/>
      <c r="G32" s="153"/>
      <c r="H32" s="153"/>
      <c r="I32" s="153"/>
      <c r="J32" s="153"/>
      <c r="K32" s="153"/>
      <c r="L32" s="153"/>
      <c r="M32" s="169"/>
      <c r="N32" s="170"/>
      <c r="O32" s="171"/>
    </row>
  </sheetData>
  <mergeCells count="1">
    <mergeCell ref="B14:D1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5240C-E093-4C26-A915-809DAA8A5D68}">
  <sheetPr>
    <tabColor rgb="FF00B050"/>
  </sheetPr>
  <dimension ref="B2:AM62"/>
  <sheetViews>
    <sheetView topLeftCell="A35" zoomScale="85" zoomScaleNormal="85" workbookViewId="0">
      <selection activeCell="AH9" sqref="AH9"/>
    </sheetView>
  </sheetViews>
  <sheetFormatPr defaultRowHeight="14.25" x14ac:dyDescent="0.45"/>
  <cols>
    <col min="1" max="1" width="5.53125" customWidth="1"/>
    <col min="2" max="2" width="6.46484375" customWidth="1"/>
    <col min="3" max="3" width="15.796875" customWidth="1"/>
    <col min="4" max="4" width="12.9296875" bestFit="1" customWidth="1"/>
    <col min="5" max="5" width="10.73046875" bestFit="1" customWidth="1"/>
    <col min="6" max="6" width="13.265625" bestFit="1" customWidth="1"/>
    <col min="7" max="7" width="11.33203125" bestFit="1" customWidth="1"/>
    <col min="8" max="8" width="10.3984375" bestFit="1" customWidth="1"/>
    <col min="9" max="9" width="11" bestFit="1" customWidth="1"/>
    <col min="11" max="11" width="9.265625" bestFit="1" customWidth="1"/>
    <col min="12" max="12" width="11.19921875" bestFit="1" customWidth="1"/>
    <col min="13" max="13" width="11.59765625" bestFit="1" customWidth="1"/>
  </cols>
  <sheetData>
    <row r="2" spans="2:39" ht="15.75" x14ac:dyDescent="0.5">
      <c r="B2" s="182"/>
      <c r="C2" s="254"/>
      <c r="D2" s="254"/>
      <c r="E2" s="254"/>
      <c r="F2" s="254"/>
      <c r="G2" s="254"/>
      <c r="H2" s="254"/>
      <c r="I2" s="254"/>
      <c r="J2" s="254"/>
      <c r="K2" s="254"/>
      <c r="L2" s="183"/>
      <c r="M2" s="254"/>
      <c r="N2" s="254"/>
    </row>
    <row r="3" spans="2:39" ht="18.399999999999999" thickBot="1" x14ac:dyDescent="0.5">
      <c r="C3" s="2"/>
      <c r="D3" s="34" t="s">
        <v>298</v>
      </c>
      <c r="E3" s="1"/>
      <c r="F3" s="1"/>
      <c r="G3" s="2"/>
      <c r="H3" s="2"/>
      <c r="I3" s="2"/>
      <c r="J3" s="2"/>
      <c r="L3" s="2"/>
      <c r="N3" s="184"/>
    </row>
    <row r="4" spans="2:39" ht="15.75" x14ac:dyDescent="0.5">
      <c r="C4" s="252" t="s">
        <v>11</v>
      </c>
      <c r="D4" s="40" t="s">
        <v>15</v>
      </c>
      <c r="E4" s="41" t="s">
        <v>16</v>
      </c>
      <c r="F4" s="42" t="s">
        <v>17</v>
      </c>
      <c r="G4" s="42" t="s">
        <v>18</v>
      </c>
      <c r="H4" s="43" t="s">
        <v>19</v>
      </c>
      <c r="I4" s="43" t="s">
        <v>20</v>
      </c>
      <c r="J4" s="44" t="s">
        <v>21</v>
      </c>
      <c r="K4" s="44" t="s">
        <v>22</v>
      </c>
      <c r="L4" s="44" t="s">
        <v>48</v>
      </c>
      <c r="M4" s="44" t="s">
        <v>49</v>
      </c>
      <c r="N4" s="185"/>
    </row>
    <row r="5" spans="2:39" ht="15.75" x14ac:dyDescent="0.5">
      <c r="C5" s="252"/>
      <c r="D5" s="47">
        <v>1</v>
      </c>
      <c r="E5" s="47">
        <v>2</v>
      </c>
      <c r="F5" s="47">
        <v>3</v>
      </c>
      <c r="G5" s="47">
        <v>4</v>
      </c>
      <c r="H5" s="47">
        <v>5</v>
      </c>
      <c r="I5" s="47">
        <v>6</v>
      </c>
      <c r="J5" s="47">
        <v>7</v>
      </c>
      <c r="K5" s="47">
        <v>8</v>
      </c>
      <c r="L5" s="47">
        <v>9</v>
      </c>
      <c r="M5" s="47">
        <v>10</v>
      </c>
      <c r="N5" s="185"/>
    </row>
    <row r="6" spans="2:39" ht="92.25" thickBot="1" x14ac:dyDescent="0.55000000000000004">
      <c r="C6" s="1" t="s">
        <v>0</v>
      </c>
      <c r="D6" s="45" t="s">
        <v>38</v>
      </c>
      <c r="E6" s="46" t="s">
        <v>169</v>
      </c>
      <c r="F6" s="45" t="s">
        <v>54</v>
      </c>
      <c r="G6" s="46" t="s">
        <v>155</v>
      </c>
      <c r="H6" s="45" t="s">
        <v>39</v>
      </c>
      <c r="I6" s="46" t="s">
        <v>167</v>
      </c>
      <c r="J6" s="46" t="s">
        <v>156</v>
      </c>
      <c r="K6" s="46" t="s">
        <v>157</v>
      </c>
      <c r="L6" s="46" t="s">
        <v>158</v>
      </c>
      <c r="M6" s="46" t="s">
        <v>159</v>
      </c>
      <c r="N6" s="185"/>
    </row>
    <row r="7" spans="2:39" ht="15.75" x14ac:dyDescent="0.5">
      <c r="C7" t="s">
        <v>37</v>
      </c>
      <c r="D7" s="192" t="s">
        <v>279</v>
      </c>
      <c r="E7" s="192" t="s">
        <v>280</v>
      </c>
      <c r="F7" s="192" t="s">
        <v>281</v>
      </c>
      <c r="G7" s="192" t="s">
        <v>282</v>
      </c>
      <c r="H7" s="192" t="s">
        <v>283</v>
      </c>
      <c r="I7" s="192" t="s">
        <v>284</v>
      </c>
      <c r="J7" s="192" t="s">
        <v>285</v>
      </c>
      <c r="K7" s="192" t="s">
        <v>104</v>
      </c>
      <c r="L7" s="192" t="s">
        <v>286</v>
      </c>
      <c r="M7" s="192" t="s">
        <v>287</v>
      </c>
      <c r="N7" s="185"/>
      <c r="P7" s="175"/>
      <c r="Q7" s="175" t="s">
        <v>279</v>
      </c>
      <c r="R7" s="175" t="s">
        <v>280</v>
      </c>
      <c r="S7" s="175" t="s">
        <v>281</v>
      </c>
      <c r="T7" s="175" t="s">
        <v>282</v>
      </c>
      <c r="U7" s="175" t="s">
        <v>283</v>
      </c>
      <c r="V7" s="175" t="s">
        <v>284</v>
      </c>
      <c r="W7" s="175" t="s">
        <v>285</v>
      </c>
      <c r="X7" s="175" t="s">
        <v>104</v>
      </c>
      <c r="Y7" s="175" t="s">
        <v>286</v>
      </c>
      <c r="Z7" s="175" t="s">
        <v>287</v>
      </c>
    </row>
    <row r="8" spans="2:39" ht="15.75" x14ac:dyDescent="0.5">
      <c r="B8">
        <v>0</v>
      </c>
      <c r="C8" s="18" vm="1">
        <v>44562</v>
      </c>
      <c r="D8" s="23"/>
      <c r="E8" s="24"/>
      <c r="F8" s="28"/>
      <c r="G8" s="29"/>
      <c r="H8" s="23"/>
      <c r="I8" s="24"/>
      <c r="J8" s="28"/>
      <c r="K8" s="30"/>
      <c r="L8" s="28"/>
      <c r="M8" s="30"/>
      <c r="N8" s="185"/>
      <c r="P8" t="s">
        <v>279</v>
      </c>
      <c r="Q8">
        <f ca="1">VARP('Data for NLP'!$D$8:$D$56)</f>
        <v>1.2366570017406896E-2</v>
      </c>
    </row>
    <row r="9" spans="2:39" ht="16.149999999999999" thickBot="1" x14ac:dyDescent="0.55000000000000004">
      <c r="B9">
        <v>1</v>
      </c>
      <c r="C9" s="18" vm="27">
        <v>44593</v>
      </c>
      <c r="D9" s="25">
        <f ca="1">'1.a Compute rate of return'!D9</f>
        <v>3.6141906873614085E-2</v>
      </c>
      <c r="E9" s="26">
        <f ca="1">'1.a Compute rate of return'!H9</f>
        <v>0.15762139703972991</v>
      </c>
      <c r="F9" s="25">
        <f ca="1">'1.a Compute rate of return'!L9</f>
        <v>2.9702970297029729E-2</v>
      </c>
      <c r="G9" s="26">
        <f ca="1">'1.a Compute rate of return'!P9</f>
        <v>-4.1397153945666267E-2</v>
      </c>
      <c r="H9" s="25">
        <f ca="1">'1.a Compute rate of return'!T9</f>
        <v>1.0204081632653071E-2</v>
      </c>
      <c r="I9" s="26">
        <f ca="1">'1.a Compute rate of return'!X9</f>
        <v>-6.9872958257713211E-2</v>
      </c>
      <c r="J9" s="25">
        <f ca="1">'1.a Compute rate of return'!AB9</f>
        <v>-2.9869852784297113E-3</v>
      </c>
      <c r="K9" s="26">
        <f ca="1">'1.a Compute rate of return'!AF9</f>
        <v>-1.9600452318130401E-2</v>
      </c>
      <c r="L9" s="25">
        <f ca="1">'1.a Compute rate of return'!AJ9</f>
        <v>1.4234875444839871E-2</v>
      </c>
      <c r="M9" s="26">
        <f ca="1">'1.b Sample  (Return and Risk)'!L8</f>
        <v>0.13841244515356996</v>
      </c>
      <c r="N9" s="185"/>
      <c r="P9" t="s">
        <v>280</v>
      </c>
      <c r="Q9">
        <v>2.5092482637248041E-3</v>
      </c>
      <c r="R9">
        <f ca="1">VARP('Data for NLP'!$E$8:$E$56)</f>
        <v>5.4138031022506932E-3</v>
      </c>
      <c r="AM9" s="174"/>
    </row>
    <row r="10" spans="2:39" ht="16.149999999999999" thickBot="1" x14ac:dyDescent="0.55000000000000004">
      <c r="B10">
        <v>2</v>
      </c>
      <c r="C10" s="18" vm="53">
        <v>44621</v>
      </c>
      <c r="D10" s="25">
        <f ca="1">'1.a Compute rate of return'!D10</f>
        <v>4.8362936015407774E-2</v>
      </c>
      <c r="E10" s="26">
        <f ca="1">'1.a Compute rate of return'!H10</f>
        <v>1.0901749663526276E-2</v>
      </c>
      <c r="F10" s="25">
        <f ca="1">'1.a Compute rate of return'!L10</f>
        <v>2.6442307692307553E-2</v>
      </c>
      <c r="G10" s="26">
        <f ca="1">'1.a Compute rate of return'!P10</f>
        <v>2.9689608636977064E-2</v>
      </c>
      <c r="H10" s="25">
        <f ca="1">'1.a Compute rate of return'!T10</f>
        <v>0</v>
      </c>
      <c r="I10" s="26">
        <f ca="1">'1.a Compute rate of return'!X10</f>
        <v>2.0487804878048865E-2</v>
      </c>
      <c r="J10" s="25">
        <f ca="1">'1.a Compute rate of return'!AB10</f>
        <v>0.13171410228974967</v>
      </c>
      <c r="K10" s="26">
        <f ca="1">'1.a Compute rate of return'!AF10</f>
        <v>6.1130334486735861E-2</v>
      </c>
      <c r="L10" s="25">
        <f ca="1">'1.a Compute rate of return'!AJ10</f>
        <v>9.2982456140350916E-2</v>
      </c>
      <c r="M10" s="26">
        <f ca="1">'1.b Sample  (Return and Risk)'!L9</f>
        <v>0.12473721093202531</v>
      </c>
      <c r="N10" s="185"/>
      <c r="P10" t="s">
        <v>281</v>
      </c>
      <c r="Q10">
        <v>2.4191850228209013E-3</v>
      </c>
      <c r="R10">
        <v>1.9842897336643768E-3</v>
      </c>
      <c r="S10">
        <f ca="1">VARP('Data for NLP'!$F$8:$F$56)</f>
        <v>4.4731871647628379E-3</v>
      </c>
      <c r="AM10" s="174"/>
    </row>
    <row r="11" spans="2:39" ht="16.149999999999999" thickBot="1" x14ac:dyDescent="0.55000000000000004">
      <c r="B11">
        <v>3</v>
      </c>
      <c r="C11" s="18" vm="77">
        <v>44652</v>
      </c>
      <c r="D11" s="25">
        <f ca="1">'1.a Compute rate of return'!D11</f>
        <v>-3.0822616860583896E-2</v>
      </c>
      <c r="E11" s="26">
        <f ca="1">'1.a Compute rate of return'!H11</f>
        <v>2.8447166378200845E-2</v>
      </c>
      <c r="F11" s="25">
        <f ca="1">'1.a Compute rate of return'!L11</f>
        <v>-2.5761124121779728E-2</v>
      </c>
      <c r="G11" s="26">
        <f ca="1">'1.a Compute rate of return'!P11</f>
        <v>4.7619047619047609E-2</v>
      </c>
      <c r="H11" s="25">
        <f ca="1">'1.a Compute rate of return'!T11</f>
        <v>2.0202020202020221E-2</v>
      </c>
      <c r="I11" s="26">
        <f ca="1">'1.a Compute rate of return'!X11</f>
        <v>2.1988527724665263E-2</v>
      </c>
      <c r="J11" s="25">
        <f ca="1">'1.a Compute rate of return'!AB11</f>
        <v>-1.7868960953011256E-2</v>
      </c>
      <c r="K11" s="26">
        <f ca="1">'1.a Compute rate of return'!AF11</f>
        <v>-1.086956521739133E-2</v>
      </c>
      <c r="L11" s="25">
        <f ca="1">'1.a Compute rate of return'!AJ11</f>
        <v>9.7913322632423652E-2</v>
      </c>
      <c r="M11" s="26">
        <f ca="1">'1.b Sample  (Return and Risk)'!L10</f>
        <v>-2.9595015576324074E-2</v>
      </c>
      <c r="N11" s="185"/>
      <c r="P11" t="s">
        <v>282</v>
      </c>
      <c r="Q11">
        <v>4.5627246313040453E-3</v>
      </c>
      <c r="R11">
        <v>3.6940332382235015E-3</v>
      </c>
      <c r="S11">
        <v>3.0214485940894546E-3</v>
      </c>
      <c r="T11">
        <f ca="1">VARP('Data for NLP'!$G$8:$G$56)</f>
        <v>7.1588544542331911E-3</v>
      </c>
      <c r="AM11" s="174"/>
    </row>
    <row r="12" spans="2:39" ht="16.149999999999999" thickBot="1" x14ac:dyDescent="0.55000000000000004">
      <c r="B12">
        <v>4</v>
      </c>
      <c r="C12" s="18" vm="101">
        <v>44682</v>
      </c>
      <c r="D12" s="25">
        <f ca="1">'1.a Compute rate of return'!D12</f>
        <v>-0.11267902274641943</v>
      </c>
      <c r="E12" s="26">
        <f ca="1">'1.a Compute rate of return'!H12</f>
        <v>-3.7844135669284587E-2</v>
      </c>
      <c r="F12" s="25">
        <f ca="1">'1.a Compute rate of return'!L12</f>
        <v>-3.8461538461538491E-2</v>
      </c>
      <c r="G12" s="26">
        <f ca="1">'1.a Compute rate of return'!P12</f>
        <v>-0.14303586321934944</v>
      </c>
      <c r="H12" s="25">
        <f ca="1">'1.a Compute rate of return'!T12</f>
        <v>-3.9603960396039639E-2</v>
      </c>
      <c r="I12" s="26">
        <f ca="1">'1.a Compute rate of return'!X12</f>
        <v>-4.1159962581852151E-2</v>
      </c>
      <c r="J12" s="25">
        <f ca="1">'1.a Compute rate of return'!AB12</f>
        <v>4.6207162110127459E-3</v>
      </c>
      <c r="K12" s="26">
        <f ca="1">'1.a Compute rate of return'!AF12</f>
        <v>-8.2783882783882837E-2</v>
      </c>
      <c r="L12" s="25">
        <f ca="1">'1.a Compute rate of return'!AJ12</f>
        <v>1.4619883040935362E-3</v>
      </c>
      <c r="M12" s="26">
        <f ca="1">'1.b Sample  (Return and Risk)'!L11</f>
        <v>-4.4622792937399583E-2</v>
      </c>
      <c r="N12" s="185"/>
      <c r="P12" t="s">
        <v>283</v>
      </c>
      <c r="Q12">
        <v>5.2131092387583053E-4</v>
      </c>
      <c r="R12">
        <v>2.0866284644135137E-4</v>
      </c>
      <c r="S12">
        <v>6.9741751274781164E-4</v>
      </c>
      <c r="T12">
        <v>2.7969233198146197E-4</v>
      </c>
      <c r="U12">
        <f ca="1">VARP('Data for NLP'!$H$8:$H$56)</f>
        <v>9.4793587299337497E-4</v>
      </c>
      <c r="AM12" s="174"/>
    </row>
    <row r="13" spans="2:39" ht="16.149999999999999" thickBot="1" x14ac:dyDescent="0.55000000000000004">
      <c r="B13">
        <v>5</v>
      </c>
      <c r="C13" s="18" vm="126">
        <v>44713</v>
      </c>
      <c r="D13" s="25">
        <f ca="1">'1.a Compute rate of return'!D13</f>
        <v>2.8483266081176699E-3</v>
      </c>
      <c r="E13" s="26">
        <f ca="1">'1.a Compute rate of return'!H13</f>
        <v>-0.10884872404359336</v>
      </c>
      <c r="F13" s="25">
        <f ca="1">'1.a Compute rate of return'!L13</f>
        <v>-9.7500000000000031E-2</v>
      </c>
      <c r="G13" s="26">
        <f ca="1">'1.a Compute rate of return'!P13</f>
        <v>-0.13187347931873483</v>
      </c>
      <c r="H13" s="25">
        <f ca="1">'1.a Compute rate of return'!T13</f>
        <v>-7.7319587628865479E-3</v>
      </c>
      <c r="I13" s="26">
        <f ca="1">'1.a Compute rate of return'!X13</f>
        <v>-0.10292682926829265</v>
      </c>
      <c r="J13" s="25">
        <f ca="1">'1.a Compute rate of return'!AB13</f>
        <v>-0.13395937140666925</v>
      </c>
      <c r="K13" s="26">
        <f ca="1">'1.a Compute rate of return'!AF13</f>
        <v>-0.12020766773162932</v>
      </c>
      <c r="L13" s="25">
        <f ca="1">'1.a Compute rate of return'!AJ13</f>
        <v>-0.16350364963503639</v>
      </c>
      <c r="M13" s="26">
        <f ca="1">'1.b Sample  (Return and Risk)'!L12</f>
        <v>6.9892473118279508E-2</v>
      </c>
      <c r="N13" s="185"/>
      <c r="P13" t="s">
        <v>284</v>
      </c>
      <c r="Q13">
        <v>5.1925024548475831E-3</v>
      </c>
      <c r="R13">
        <v>3.0872773482574938E-3</v>
      </c>
      <c r="S13">
        <v>2.897946310464521E-3</v>
      </c>
      <c r="T13">
        <v>4.725193426254032E-3</v>
      </c>
      <c r="U13">
        <v>1.9854106942101993E-4</v>
      </c>
      <c r="V13">
        <f ca="1">VARP('Data for NLP'!$I$8:$I$56)</f>
        <v>6.3716273150650482E-3</v>
      </c>
      <c r="AM13" s="174"/>
    </row>
    <row r="14" spans="2:39" ht="16.149999999999999" thickBot="1" x14ac:dyDescent="0.55000000000000004">
      <c r="B14">
        <v>6</v>
      </c>
      <c r="C14" s="18" vm="151">
        <v>44743</v>
      </c>
      <c r="D14" s="25">
        <f ca="1">'1.a Compute rate of return'!D14</f>
        <v>0.17254437869822484</v>
      </c>
      <c r="E14" s="26">
        <f ca="1">'1.a Compute rate of return'!H14</f>
        <v>7.8158027176648229E-2</v>
      </c>
      <c r="F14" s="25">
        <f ca="1">'1.a Compute rate of return'!L14</f>
        <v>6.6481994459833854E-2</v>
      </c>
      <c r="G14" s="26">
        <f ca="1">'1.a Compute rate of return'!P14</f>
        <v>0.16031390134529144</v>
      </c>
      <c r="H14" s="25">
        <f ca="1">'1.a Compute rate of return'!T14</f>
        <v>1.0389610389610398E-2</v>
      </c>
      <c r="I14" s="26">
        <f ca="1">'1.a Compute rate of return'!X14</f>
        <v>0.12289287656334953</v>
      </c>
      <c r="J14" s="25">
        <f ca="1">'1.a Compute rate of return'!AB14</f>
        <v>0.11495906173932287</v>
      </c>
      <c r="K14" s="26">
        <f ca="1">'1.a Compute rate of return'!AF14</f>
        <v>3.9491602360417495E-2</v>
      </c>
      <c r="L14" s="25">
        <f ca="1">'1.a Compute rate of return'!AJ14</f>
        <v>3.6649214659685854E-2</v>
      </c>
      <c r="M14" s="26">
        <f ca="1">'1.b Sample  (Return and Risk)'!L13</f>
        <v>4.3969849246231337E-3</v>
      </c>
      <c r="N14" s="185"/>
      <c r="P14" t="s">
        <v>285</v>
      </c>
      <c r="Q14">
        <v>3.4689799795075437E-3</v>
      </c>
      <c r="R14">
        <v>1.6912048233094781E-3</v>
      </c>
      <c r="S14">
        <v>2.3991880263852308E-3</v>
      </c>
      <c r="T14">
        <v>3.0730479824541555E-3</v>
      </c>
      <c r="U14">
        <v>6.2776110026647308E-4</v>
      </c>
      <c r="V14">
        <v>2.5421543566501396E-3</v>
      </c>
      <c r="W14">
        <f ca="1">VARP('Data for NLP'!$J$8:$J$56)</f>
        <v>3.939344806088171E-3</v>
      </c>
      <c r="AM14" s="174"/>
    </row>
    <row r="15" spans="2:39" ht="16.149999999999999" thickBot="1" x14ac:dyDescent="0.55000000000000004">
      <c r="B15">
        <v>7</v>
      </c>
      <c r="C15" s="18" vm="175">
        <v>44774</v>
      </c>
      <c r="D15" s="25">
        <f ca="1">'1.a Compute rate of return'!D15</f>
        <v>9.9717400080742785E-2</v>
      </c>
      <c r="E15" s="26">
        <f ca="1">'1.a Compute rate of return'!H15</f>
        <v>3.267516220885105E-4</v>
      </c>
      <c r="F15" s="25">
        <f ca="1">'1.a Compute rate of return'!L15</f>
        <v>-5.9740259740259732E-2</v>
      </c>
      <c r="G15" s="26">
        <f ca="1">'1.a Compute rate of return'!P15</f>
        <v>-4.9758454106280076E-2</v>
      </c>
      <c r="H15" s="25">
        <f ca="1">'1.a Compute rate of return'!T15</f>
        <v>2.0565552699228811E-2</v>
      </c>
      <c r="I15" s="26">
        <f ca="1">'1.a Compute rate of return'!X15</f>
        <v>9.4430992736077621E-2</v>
      </c>
      <c r="J15" s="25">
        <f ca="1">'1.a Compute rate of return'!AB15</f>
        <v>-3.2747841619529594E-2</v>
      </c>
      <c r="K15" s="26">
        <f ca="1">'1.a Compute rate of return'!AF15</f>
        <v>-3.0567685589519777E-3</v>
      </c>
      <c r="L15" s="25">
        <f ca="1">'1.a Compute rate of return'!AJ15</f>
        <v>6.2289562289562152E-2</v>
      </c>
      <c r="M15" s="26">
        <f ca="1">'1.b Sample  (Return and Risk)'!L14</f>
        <v>7.0981863664790479E-2</v>
      </c>
      <c r="N15" s="185"/>
      <c r="P15" t="s">
        <v>104</v>
      </c>
      <c r="Q15">
        <v>8.0216806261850339E-4</v>
      </c>
      <c r="R15">
        <v>9.077818511665361E-4</v>
      </c>
      <c r="S15">
        <v>1.9842873188257067E-3</v>
      </c>
      <c r="T15">
        <v>1.9978928310816824E-3</v>
      </c>
      <c r="U15">
        <v>1.5107835977951761E-4</v>
      </c>
      <c r="V15">
        <v>1.9278791860665931E-3</v>
      </c>
      <c r="W15">
        <v>1.838459385655854E-3</v>
      </c>
      <c r="X15">
        <f ca="1">VARP('Data for NLP'!$K$8:$K$56)</f>
        <v>2.6443106424104655E-3</v>
      </c>
      <c r="AM15" s="174"/>
    </row>
    <row r="16" spans="2:39" ht="16.149999999999999" thickBot="1" x14ac:dyDescent="0.55000000000000004">
      <c r="B16">
        <v>8</v>
      </c>
      <c r="C16" s="18" vm="201">
        <v>44805</v>
      </c>
      <c r="D16" s="25">
        <f ca="1">'1.a Compute rate of return'!D16</f>
        <v>-7.8744493392070472E-2</v>
      </c>
      <c r="E16" s="26">
        <f ca="1">'1.a Compute rate of return'!H16</f>
        <v>-9.2207186187587581E-2</v>
      </c>
      <c r="F16" s="25">
        <f ca="1">'1.a Compute rate of return'!L16</f>
        <v>-9.6685082872928194E-2</v>
      </c>
      <c r="G16" s="26">
        <f ca="1">'1.a Compute rate of return'!P16</f>
        <v>-0.19776309100152525</v>
      </c>
      <c r="H16" s="25">
        <f ca="1">'1.a Compute rate of return'!T16</f>
        <v>-3.0226700251889196E-2</v>
      </c>
      <c r="I16" s="26">
        <f ca="1">'1.a Compute rate of return'!X16</f>
        <v>-0.16769911504424789</v>
      </c>
      <c r="J16" s="25">
        <f ca="1">'1.a Compute rate of return'!AB16</f>
        <v>-6.9457268903252239E-2</v>
      </c>
      <c r="K16" s="26">
        <f ca="1">'1.a Compute rate of return'!AF16</f>
        <v>-1.3140604467804461E-3</v>
      </c>
      <c r="L16" s="25">
        <f ca="1">'1.a Compute rate of return'!AJ16</f>
        <v>-0.18066561014263072</v>
      </c>
      <c r="M16" s="26">
        <f ca="1">'1.b Sample  (Return and Risk)'!L15</f>
        <v>-7.5620437956204378E-2</v>
      </c>
      <c r="N16" s="185"/>
      <c r="P16" t="s">
        <v>286</v>
      </c>
      <c r="Q16">
        <v>1.3920735823828793E-3</v>
      </c>
      <c r="R16">
        <v>1.5366119171341056E-3</v>
      </c>
      <c r="S16">
        <v>7.5186059956435392E-4</v>
      </c>
      <c r="T16">
        <v>2.7052477437759705E-3</v>
      </c>
      <c r="U16">
        <v>2.9535805655844864E-4</v>
      </c>
      <c r="V16">
        <v>2.8832962004458804E-3</v>
      </c>
      <c r="W16">
        <v>1.088222710207271E-3</v>
      </c>
      <c r="X16">
        <v>4.2527248940300448E-4</v>
      </c>
      <c r="Y16">
        <f ca="1">VARP('Data for NLP'!$L$8:$L$56)</f>
        <v>6.7871392812750946E-3</v>
      </c>
      <c r="AM16" s="174"/>
    </row>
    <row r="17" spans="2:39" ht="16.149999999999999" thickBot="1" x14ac:dyDescent="0.55000000000000004">
      <c r="B17">
        <v>9</v>
      </c>
      <c r="C17" s="18" vm="226">
        <v>44835</v>
      </c>
      <c r="D17" s="25">
        <f ca="1">'1.a Compute rate of return'!D17</f>
        <v>0.1121737397888026</v>
      </c>
      <c r="E17" s="26">
        <f ca="1">'1.a Compute rate of return'!H17</f>
        <v>2.6575511462938295E-2</v>
      </c>
      <c r="F17" s="25">
        <f ca="1">'1.a Compute rate of return'!L17</f>
        <v>0.10091743119266057</v>
      </c>
      <c r="G17" s="26">
        <f ca="1">'1.a Compute rate of return'!P17</f>
        <v>7.7313054499366332E-2</v>
      </c>
      <c r="H17" s="25">
        <f ca="1">'1.a Compute rate of return'!T17</f>
        <v>1.8181818181818139E-2</v>
      </c>
      <c r="I17" s="26">
        <f ca="1">'1.a Compute rate of return'!X17</f>
        <v>8.0276448697501418E-2</v>
      </c>
      <c r="J17" s="25">
        <f ca="1">'1.a Compute rate of return'!AB17</f>
        <v>0.15413450937155462</v>
      </c>
      <c r="K17" s="26">
        <f ca="1">'1.a Compute rate of return'!AF17</f>
        <v>0.12105263157894727</v>
      </c>
      <c r="L17" s="25">
        <f ca="1">'1.a Compute rate of return'!AJ17</f>
        <v>7.7369439071566806E-2</v>
      </c>
      <c r="M17" s="26">
        <f ca="1">'1.b Sample  (Return and Risk)'!L16</f>
        <v>0.13644977890082113</v>
      </c>
      <c r="N17" s="185"/>
      <c r="P17" s="174" t="s">
        <v>287</v>
      </c>
      <c r="Q17" s="174">
        <v>8.7764108506926898E-4</v>
      </c>
      <c r="R17" s="174">
        <v>9.8731318644999203E-4</v>
      </c>
      <c r="S17" s="174">
        <v>3.0220498018590259E-4</v>
      </c>
      <c r="T17" s="174">
        <v>6.4243066146822594E-4</v>
      </c>
      <c r="U17" s="174">
        <v>4.971855149160585E-4</v>
      </c>
      <c r="V17" s="174">
        <v>1.1538097403805583E-3</v>
      </c>
      <c r="W17" s="174">
        <v>7.6782135589271918E-4</v>
      </c>
      <c r="X17" s="174">
        <v>9.7136763744777837E-4</v>
      </c>
      <c r="Y17" s="174">
        <v>1.2894555463809959E-3</v>
      </c>
      <c r="Z17" s="174">
        <f ca="1">VARP('Data for NLP'!$M$8:$M$56)</f>
        <v>4.146702180398731E-3</v>
      </c>
      <c r="AM17" s="174"/>
    </row>
    <row r="18" spans="2:39" ht="16.149999999999999" thickBot="1" x14ac:dyDescent="0.55000000000000004">
      <c r="B18">
        <v>10</v>
      </c>
      <c r="C18" s="18" vm="249">
        <v>44866</v>
      </c>
      <c r="D18" s="25">
        <f ca="1">'1.a Compute rate of return'!D18</f>
        <v>6.4851307774990999E-2</v>
      </c>
      <c r="E18" s="26">
        <f ca="1">'1.a Compute rate of return'!H18</f>
        <v>7.1754043362876094E-2</v>
      </c>
      <c r="F18" s="25">
        <f ca="1">'1.a Compute rate of return'!L18</f>
        <v>5.5555555555555483E-2</v>
      </c>
      <c r="G18" s="26">
        <f ca="1">'1.a Compute rate of return'!P18</f>
        <v>0.12470588235294124</v>
      </c>
      <c r="H18" s="25">
        <f ca="1">'1.a Compute rate of return'!T18</f>
        <v>1.5306122448979605E-2</v>
      </c>
      <c r="I18" s="26">
        <f ca="1">'1.a Compute rate of return'!X18</f>
        <v>0.12401574803149604</v>
      </c>
      <c r="J18" s="25">
        <f ca="1">'1.a Compute rate of return'!AB18</f>
        <v>3.0378295758502028E-2</v>
      </c>
      <c r="K18" s="26">
        <f ca="1">'1.a Compute rate of return'!AF18</f>
        <v>-3.2081377151799699E-2</v>
      </c>
      <c r="L18" s="25">
        <f ca="1">'1.a Compute rate of return'!AJ18</f>
        <v>0.4111310592459605</v>
      </c>
      <c r="M18" s="26">
        <f ca="1">'1.b Sample  (Return and Risk)'!L17</f>
        <v>3.6409116175653206E-2</v>
      </c>
      <c r="N18" s="185"/>
      <c r="AD18" s="174"/>
      <c r="AE18" s="174"/>
      <c r="AF18" s="174"/>
      <c r="AG18" s="174"/>
      <c r="AH18" s="174"/>
      <c r="AI18" s="174"/>
      <c r="AJ18" s="174"/>
      <c r="AK18" s="174"/>
      <c r="AL18" s="174"/>
      <c r="AM18" s="174"/>
    </row>
    <row r="19" spans="2:39" ht="15.75" x14ac:dyDescent="0.5">
      <c r="B19">
        <v>11</v>
      </c>
      <c r="C19" s="18" vm="274">
        <v>44896</v>
      </c>
      <c r="D19" s="25">
        <f ca="1">'1.a Compute rate of return'!D19</f>
        <v>-7.0323014804845221E-2</v>
      </c>
      <c r="E19" s="26">
        <f ca="1">'1.a Compute rate of return'!H19</f>
        <v>-4.6346477293963691E-2</v>
      </c>
      <c r="F19" s="25">
        <f ca="1">'1.a Compute rate of return'!L19</f>
        <v>-4.4736842105263144E-2</v>
      </c>
      <c r="G19" s="26">
        <f ca="1">'1.a Compute rate of return'!P19</f>
        <v>-9.2050209205020994E-2</v>
      </c>
      <c r="H19" s="25">
        <f ca="1">'1.a Compute rate of return'!T19</f>
        <v>2.5125628140704099E-3</v>
      </c>
      <c r="I19" s="26">
        <f ca="1">'1.a Compute rate of return'!X19</f>
        <v>-9.1068301225919371E-2</v>
      </c>
      <c r="J19" s="25">
        <f ca="1">'1.a Compute rate of return'!AB19</f>
        <v>-4.8766920081587291E-2</v>
      </c>
      <c r="K19" s="26">
        <f ca="1">'1.a Compute rate of return'!AF19</f>
        <v>-4.3654001616814805E-2</v>
      </c>
      <c r="L19" s="25">
        <f ca="1">'1.a Compute rate of return'!AJ19</f>
        <v>-1.781170483460567E-2</v>
      </c>
      <c r="M19" s="26">
        <f ca="1">'1.b Sample  (Return and Risk)'!L18</f>
        <v>-4.9611155805846109E-2</v>
      </c>
      <c r="N19" s="185"/>
      <c r="P19" s="255" t="s">
        <v>303</v>
      </c>
      <c r="Q19" s="255"/>
      <c r="AD19" s="180"/>
      <c r="AE19" s="180"/>
      <c r="AF19" s="180"/>
      <c r="AG19" s="180"/>
      <c r="AH19" s="180"/>
      <c r="AI19" s="180"/>
      <c r="AJ19" s="180"/>
      <c r="AK19" s="180"/>
      <c r="AL19" s="180"/>
      <c r="AM19" s="180"/>
    </row>
    <row r="20" spans="2:39" ht="15.75" x14ac:dyDescent="0.5">
      <c r="B20">
        <v>12</v>
      </c>
      <c r="C20" s="18" vm="297">
        <v>44927</v>
      </c>
      <c r="D20" s="25">
        <f ca="1">'1.a Compute rate of return'!D20</f>
        <v>0.20973579442634813</v>
      </c>
      <c r="E20" s="26">
        <f ca="1">'1.a Compute rate of return'!H20</f>
        <v>4.0809327846364804E-2</v>
      </c>
      <c r="F20" s="25">
        <f ca="1">'1.a Compute rate of return'!L20</f>
        <v>8.2644628099173625E-2</v>
      </c>
      <c r="G20" s="26">
        <f ca="1">'1.a Compute rate of return'!P20</f>
        <v>0.15034562211981564</v>
      </c>
      <c r="H20" s="25">
        <f ca="1">'1.a Compute rate of return'!T20</f>
        <v>2.2556390977443573E-2</v>
      </c>
      <c r="I20" s="26">
        <f ca="1">'1.a Compute rate of return'!X20</f>
        <v>9.2967244701348734E-2</v>
      </c>
      <c r="J20" s="25">
        <f ca="1">'1.a Compute rate of return'!AB20</f>
        <v>7.2709551656920154E-2</v>
      </c>
      <c r="K20" s="26">
        <f ca="1">'1.a Compute rate of return'!AF20</f>
        <v>6.0439560439560426E-2</v>
      </c>
      <c r="L20" s="25">
        <f ca="1">'1.a Compute rate of return'!AJ20</f>
        <v>-3.2383419689119175E-2</v>
      </c>
      <c r="M20" s="26">
        <f ca="1">'1.b Sample  (Return and Risk)'!L19</f>
        <v>2.3137697516930032E-2</v>
      </c>
      <c r="N20" s="185"/>
      <c r="P20" s="176"/>
      <c r="Q20" s="177" t="s">
        <v>279</v>
      </c>
      <c r="R20" s="177" t="s">
        <v>280</v>
      </c>
      <c r="S20" s="177" t="s">
        <v>281</v>
      </c>
      <c r="T20" s="177" t="s">
        <v>282</v>
      </c>
      <c r="U20" s="177" t="s">
        <v>283</v>
      </c>
      <c r="V20" s="177" t="s">
        <v>284</v>
      </c>
      <c r="W20" s="177" t="s">
        <v>285</v>
      </c>
      <c r="X20" s="177" t="s">
        <v>104</v>
      </c>
      <c r="Y20" s="177" t="s">
        <v>286</v>
      </c>
      <c r="Z20" s="177" t="s">
        <v>287</v>
      </c>
      <c r="AD20" s="180"/>
      <c r="AE20" s="180"/>
      <c r="AF20" s="180"/>
      <c r="AG20" s="180"/>
      <c r="AH20" s="180"/>
      <c r="AI20" s="180"/>
      <c r="AJ20" s="180"/>
      <c r="AK20" s="180"/>
      <c r="AL20" s="180"/>
      <c r="AM20" s="180"/>
    </row>
    <row r="21" spans="2:39" ht="15.75" x14ac:dyDescent="0.5">
      <c r="B21">
        <v>13</v>
      </c>
      <c r="C21" s="18" vm="322">
        <v>44958</v>
      </c>
      <c r="D21" s="25">
        <f ca="1">'1.a Compute rate of return'!D21</f>
        <v>-8.7359760658189928E-2</v>
      </c>
      <c r="E21" s="26">
        <f ca="1">'1.a Compute rate of return'!H21</f>
        <v>4.598729112732413E-2</v>
      </c>
      <c r="F21" s="25">
        <f ca="1">'1.a Compute rate of return'!L21</f>
        <v>-2.2900763358778702E-2</v>
      </c>
      <c r="G21" s="26">
        <f ca="1">'1.a Compute rate of return'!P21</f>
        <v>-5.5082623935903572E-3</v>
      </c>
      <c r="H21" s="25">
        <f ca="1">'1.a Compute rate of return'!T21</f>
        <v>1.9607843137254919E-2</v>
      </c>
      <c r="I21" s="26">
        <f ca="1">'1.a Compute rate of return'!X21</f>
        <v>0</v>
      </c>
      <c r="J21" s="25">
        <f ca="1">'1.a Compute rate of return'!AB21</f>
        <v>-8.5135380701435615E-2</v>
      </c>
      <c r="K21" s="26">
        <f ca="1">'1.a Compute rate of return'!AF21</f>
        <v>-1.7536867277799972E-2</v>
      </c>
      <c r="L21" s="25">
        <f ca="1">'1.a Compute rate of return'!AJ21</f>
        <v>7.2289156626506035E-2</v>
      </c>
      <c r="M21" s="26">
        <f ca="1">'1.b Sample  (Return and Risk)'!L20</f>
        <v>-9.6525096525096922E-3</v>
      </c>
      <c r="N21" s="185"/>
      <c r="P21" s="18" t="s">
        <v>279</v>
      </c>
      <c r="Q21" s="18">
        <f ca="1">VARP('Data for NLP'!$D$8:$D$56)</f>
        <v>1.2366570017406896E-2</v>
      </c>
      <c r="R21" s="18">
        <v>2.5092482637248041E-3</v>
      </c>
      <c r="S21" s="18">
        <v>2.4191850228209013E-3</v>
      </c>
      <c r="T21" s="18">
        <v>4.5627246313040453E-3</v>
      </c>
      <c r="U21" s="18">
        <v>5.2131092387583053E-4</v>
      </c>
      <c r="V21" s="18">
        <v>5.1925024548475831E-3</v>
      </c>
      <c r="W21" s="18">
        <v>3.4689799795075437E-3</v>
      </c>
      <c r="X21" s="18">
        <v>8.0216806261850339E-4</v>
      </c>
      <c r="Y21" s="18">
        <v>1.3920735823828793E-3</v>
      </c>
      <c r="Z21" s="18">
        <v>8.7764108506926898E-4</v>
      </c>
    </row>
    <row r="22" spans="2:39" ht="15.75" x14ac:dyDescent="0.5">
      <c r="B22">
        <v>14</v>
      </c>
      <c r="C22" s="18" vm="346">
        <v>44986</v>
      </c>
      <c r="D22" s="25">
        <f ca="1">'1.a Compute rate of return'!D22</f>
        <v>4.6877561055564655E-2</v>
      </c>
      <c r="E22" s="26">
        <f ca="1">'1.a Compute rate of return'!H22</f>
        <v>6.5115651156511564E-2</v>
      </c>
      <c r="F22" s="25">
        <f ca="1">'1.a Compute rate of return'!L22</f>
        <v>3.645833333333337E-2</v>
      </c>
      <c r="G22" s="26">
        <f ca="1">'1.a Compute rate of return'!P22</f>
        <v>-5.3877139979859032E-2</v>
      </c>
      <c r="H22" s="25">
        <f ca="1">'1.a Compute rate of return'!T22</f>
        <v>1.4423076923076828E-2</v>
      </c>
      <c r="I22" s="26">
        <f ca="1">'1.a Compute rate of return'!X22</f>
        <v>-2.4680475980608296E-2</v>
      </c>
      <c r="J22" s="25">
        <f ca="1">'1.a Compute rate of return'!AB22</f>
        <v>-2.3537590624689686E-2</v>
      </c>
      <c r="K22" s="26">
        <f ca="1">'1.a Compute rate of return'!AF22</f>
        <v>-6.9776876267748436E-2</v>
      </c>
      <c r="L22" s="25">
        <f ca="1">'1.a Compute rate of return'!AJ22</f>
        <v>3.4956304619225886E-2</v>
      </c>
      <c r="M22" s="26">
        <f ca="1">'1.b Sample  (Return and Risk)'!L21</f>
        <v>-7.1567808409913489E-2</v>
      </c>
      <c r="N22" s="185"/>
      <c r="P22" s="18" t="s">
        <v>280</v>
      </c>
      <c r="Q22" s="18">
        <v>2.5092482637248041E-3</v>
      </c>
      <c r="R22" s="18">
        <f ca="1">VARP('Data for NLP'!$E$8:$E$56)</f>
        <v>5.4138031022506932E-3</v>
      </c>
      <c r="S22" s="18">
        <v>1.9842897336643768E-3</v>
      </c>
      <c r="T22" s="18">
        <v>3.6940332382235015E-3</v>
      </c>
      <c r="U22" s="18">
        <v>2.0866284644135137E-4</v>
      </c>
      <c r="V22" s="18">
        <v>3.0872773482574938E-3</v>
      </c>
      <c r="W22" s="18">
        <v>1.6912048233094781E-3</v>
      </c>
      <c r="X22" s="18">
        <v>9.077818511665361E-4</v>
      </c>
      <c r="Y22" s="18">
        <v>1.5366119171341056E-3</v>
      </c>
      <c r="Z22" s="18">
        <v>9.8731318644999203E-4</v>
      </c>
    </row>
    <row r="23" spans="2:39" ht="15.75" x14ac:dyDescent="0.5">
      <c r="B23">
        <v>15</v>
      </c>
      <c r="C23" s="18" vm="368">
        <v>45017</v>
      </c>
      <c r="D23" s="25">
        <f ca="1">'1.a Compute rate of return'!D23</f>
        <v>-3.8046031000469702E-2</v>
      </c>
      <c r="E23" s="26">
        <f ca="1">'1.a Compute rate of return'!H23</f>
        <v>4.203810891883894E-2</v>
      </c>
      <c r="F23" s="25">
        <f ca="1">'1.a Compute rate of return'!L23</f>
        <v>0.11809045226130659</v>
      </c>
      <c r="G23" s="26">
        <f ca="1">'1.a Compute rate of return'!P23</f>
        <v>2.7674294837679594E-2</v>
      </c>
      <c r="H23" s="25">
        <f ca="1">'1.a Compute rate of return'!T23</f>
        <v>3.5545023696682554E-2</v>
      </c>
      <c r="I23" s="26">
        <f ca="1">'1.a Compute rate of return'!X23</f>
        <v>7.365567103479452E-2</v>
      </c>
      <c r="J23" s="25">
        <f ca="1">'1.a Compute rate of return'!AB23</f>
        <v>1.0577705451586721E-2</v>
      </c>
      <c r="K23" s="26">
        <f ca="1">'1.a Compute rate of return'!AF23</f>
        <v>6.1927605756650753E-2</v>
      </c>
      <c r="L23" s="25">
        <f ca="1">'1.a Compute rate of return'!AJ23</f>
        <v>6.0313630880579876E-3</v>
      </c>
      <c r="M23" s="26">
        <f ca="1">'1.b Sample  (Return and Risk)'!L22</f>
        <v>1.0197960407918304E-2</v>
      </c>
      <c r="N23" s="185"/>
      <c r="P23" s="18" t="s">
        <v>281</v>
      </c>
      <c r="Q23" s="18">
        <v>2.4191850228209013E-3</v>
      </c>
      <c r="R23" s="18">
        <v>1.9842897336643768E-3</v>
      </c>
      <c r="S23" s="18">
        <f ca="1">VARP('Data for NLP'!$F$8:$F$56)</f>
        <v>4.4731871647628379E-3</v>
      </c>
      <c r="T23" s="18">
        <v>3.0214485940894546E-3</v>
      </c>
      <c r="U23" s="18">
        <v>6.9741751274781164E-4</v>
      </c>
      <c r="V23" s="18">
        <v>2.897946310464521E-3</v>
      </c>
      <c r="W23" s="18">
        <v>2.3991880263852308E-3</v>
      </c>
      <c r="X23" s="18">
        <v>1.9842873188257067E-3</v>
      </c>
      <c r="Y23" s="18">
        <v>7.5186059956435392E-4</v>
      </c>
      <c r="Z23" s="18">
        <v>3.0220498018590259E-4</v>
      </c>
    </row>
    <row r="24" spans="2:39" ht="15.75" x14ac:dyDescent="0.5">
      <c r="B24">
        <v>16</v>
      </c>
      <c r="C24" s="18" vm="393">
        <v>45047</v>
      </c>
      <c r="D24" s="25">
        <f ca="1">'1.a Compute rate of return'!D24</f>
        <v>-3.4016927083333273E-2</v>
      </c>
      <c r="E24" s="26">
        <f ca="1">'1.a Compute rate of return'!H24</f>
        <v>-1.3096010379500447E-2</v>
      </c>
      <c r="F24" s="25">
        <f ca="1">'1.a Compute rate of return'!L24</f>
        <v>-4.2696629213483231E-2</v>
      </c>
      <c r="G24" s="26">
        <f ca="1">'1.a Compute rate of return'!P24</f>
        <v>1.6571724495080285E-2</v>
      </c>
      <c r="H24" s="25">
        <f ca="1">'1.a Compute rate of return'!T24</f>
        <v>-2.2883295194507519E-3</v>
      </c>
      <c r="I24" s="26">
        <f ca="1">'1.a Compute rate of return'!X24</f>
        <v>-2.2306397306397354E-2</v>
      </c>
      <c r="J24" s="25">
        <f ca="1">'1.a Compute rate of return'!AB24</f>
        <v>-2.5966183574879211E-2</v>
      </c>
      <c r="K24" s="26">
        <f ca="1">'1.a Compute rate of return'!AF24</f>
        <v>-5.8726899383983559E-2</v>
      </c>
      <c r="L24" s="25">
        <f ca="1">'1.a Compute rate of return'!AJ24</f>
        <v>-1.1990407673860657E-3</v>
      </c>
      <c r="M24" s="26">
        <f ca="1">'1.b Sample  (Return and Risk)'!L23</f>
        <v>1.8408551068883533E-2</v>
      </c>
      <c r="N24" s="185"/>
      <c r="P24" s="18" t="s">
        <v>282</v>
      </c>
      <c r="Q24" s="18">
        <v>4.5627246313040453E-3</v>
      </c>
      <c r="R24" s="18">
        <v>3.6940332382235015E-3</v>
      </c>
      <c r="S24" s="18">
        <v>3.0214485940894546E-3</v>
      </c>
      <c r="T24" s="18">
        <f ca="1">VARP('Data for NLP'!$G$8:$G$56)</f>
        <v>7.1588544542331911E-3</v>
      </c>
      <c r="U24" s="18">
        <v>2.7969233198146197E-4</v>
      </c>
      <c r="V24" s="18">
        <v>4.725193426254032E-3</v>
      </c>
      <c r="W24" s="18">
        <v>3.0730479824541555E-3</v>
      </c>
      <c r="X24" s="18">
        <v>1.9978928310816824E-3</v>
      </c>
      <c r="Y24" s="18">
        <v>2.7052477437759705E-3</v>
      </c>
      <c r="Z24" s="18">
        <v>6.4243066146822594E-4</v>
      </c>
    </row>
    <row r="25" spans="2:39" ht="15.75" x14ac:dyDescent="0.5">
      <c r="B25">
        <v>17</v>
      </c>
      <c r="C25" s="18" vm="419">
        <v>45078</v>
      </c>
      <c r="D25" s="25">
        <f ca="1">'1.a Compute rate of return'!D25</f>
        <v>0.10598146588037066</v>
      </c>
      <c r="E25" s="26">
        <f ca="1">'1.a Compute rate of return'!H25</f>
        <v>-5.8912945236432375E-2</v>
      </c>
      <c r="F25" s="25">
        <f ca="1">'1.a Compute rate of return'!L25</f>
        <v>-5.3990610328638389E-2</v>
      </c>
      <c r="G25" s="26">
        <f ca="1">'1.a Compute rate of return'!P25</f>
        <v>2.2414671421294004E-2</v>
      </c>
      <c r="H25" s="25">
        <f ca="1">'1.a Compute rate of return'!T25</f>
        <v>-1.376146788990837E-2</v>
      </c>
      <c r="I25" s="26">
        <f ca="1">'1.a Compute rate of return'!X25</f>
        <v>2.539819199311235E-2</v>
      </c>
      <c r="J25" s="25">
        <f ca="1">'1.a Compute rate of return'!AB25</f>
        <v>3.6061169663153488E-2</v>
      </c>
      <c r="K25" s="26">
        <f ca="1">'1.a Compute rate of return'!AF25</f>
        <v>3.4467713787085477E-2</v>
      </c>
      <c r="L25" s="25">
        <f ca="1">'1.a Compute rate of return'!AJ25</f>
        <v>9.6038415366146539E-3</v>
      </c>
      <c r="M25" s="26">
        <f ca="1">'1.b Sample  (Return and Risk)'!L24</f>
        <v>4.0816326530612413E-3</v>
      </c>
      <c r="N25" s="185"/>
      <c r="P25" s="18" t="s">
        <v>283</v>
      </c>
      <c r="Q25" s="18">
        <v>5.2131092387583053E-4</v>
      </c>
      <c r="R25" s="18">
        <v>2.0866284644135137E-4</v>
      </c>
      <c r="S25" s="18">
        <v>6.9741751274781164E-4</v>
      </c>
      <c r="T25" s="18">
        <v>2.7969233198146197E-4</v>
      </c>
      <c r="U25" s="18">
        <f ca="1">VARP('Data for NLP'!$H$8:$H$56)</f>
        <v>9.4793587299337497E-4</v>
      </c>
      <c r="V25" s="18">
        <v>1.9854106942101993E-4</v>
      </c>
      <c r="W25" s="18">
        <v>6.2776110026647308E-4</v>
      </c>
      <c r="X25" s="18">
        <v>1.5107835977951761E-4</v>
      </c>
      <c r="Y25" s="18">
        <v>2.9535805655844864E-4</v>
      </c>
      <c r="Z25" s="18">
        <v>4.971855149160585E-4</v>
      </c>
    </row>
    <row r="26" spans="2:39" ht="15.75" x14ac:dyDescent="0.5">
      <c r="B26">
        <v>18</v>
      </c>
      <c r="C26" s="18" vm="444">
        <v>45108</v>
      </c>
      <c r="D26" s="25">
        <f ca="1">'1.a Compute rate of return'!D26</f>
        <v>4.7989031078610689E-2</v>
      </c>
      <c r="E26" s="26">
        <f ca="1">'1.a Compute rate of return'!H26</f>
        <v>4.4134980573623847E-2</v>
      </c>
      <c r="F26" s="25">
        <f ca="1">'1.a Compute rate of return'!L26</f>
        <v>4.7146401985111538E-2</v>
      </c>
      <c r="G26" s="26">
        <f ca="1">'1.a Compute rate of return'!P26</f>
        <v>2.3418036870951613E-2</v>
      </c>
      <c r="H26" s="25">
        <f ca="1">'1.a Compute rate of return'!T26</f>
        <v>-9.3023255813953574E-3</v>
      </c>
      <c r="I26" s="26">
        <f ca="1">'1.a Compute rate of return'!X26</f>
        <v>4.366078925272876E-2</v>
      </c>
      <c r="J26" s="25">
        <f ca="1">'1.a Compute rate of return'!AB26</f>
        <v>5.4253515508128035E-2</v>
      </c>
      <c r="K26" s="26">
        <f ca="1">'1.a Compute rate of return'!AF26</f>
        <v>8.6039645719105828E-2</v>
      </c>
      <c r="L26" s="25">
        <f ca="1">'1.a Compute rate of return'!AJ26</f>
        <v>7.1343638525565396E-3</v>
      </c>
      <c r="M26" s="26">
        <f ca="1">'1.b Sample  (Return and Risk)'!L25</f>
        <v>0.10307781649245076</v>
      </c>
      <c r="N26" s="185"/>
      <c r="P26" s="18" t="s">
        <v>284</v>
      </c>
      <c r="Q26" s="18">
        <v>5.1925024548475831E-3</v>
      </c>
      <c r="R26" s="18">
        <v>3.0872773482574938E-3</v>
      </c>
      <c r="S26" s="18">
        <v>2.897946310464521E-3</v>
      </c>
      <c r="T26" s="18">
        <v>4.725193426254032E-3</v>
      </c>
      <c r="U26" s="18">
        <v>1.9854106942101993E-4</v>
      </c>
      <c r="V26" s="18">
        <f ca="1">VARP('Data for NLP'!$I$8:$I$56)</f>
        <v>6.3716273150650482E-3</v>
      </c>
      <c r="W26" s="18">
        <v>2.5421543566501396E-3</v>
      </c>
      <c r="X26" s="18">
        <v>1.9278791860665931E-3</v>
      </c>
      <c r="Y26" s="18">
        <v>2.8832962004458804E-3</v>
      </c>
      <c r="Z26" s="18">
        <v>1.1538097403805583E-3</v>
      </c>
    </row>
    <row r="27" spans="2:39" ht="15.75" x14ac:dyDescent="0.5">
      <c r="B27">
        <v>19</v>
      </c>
      <c r="C27" s="18" vm="468">
        <v>45139</v>
      </c>
      <c r="D27" s="25">
        <f ca="1">'1.a Compute rate of return'!D27</f>
        <v>6.585259485390299E-2</v>
      </c>
      <c r="E27" s="26">
        <f ca="1">'1.a Compute rate of return'!H27</f>
        <v>0.13508654569780082</v>
      </c>
      <c r="F27" s="25">
        <f ca="1">'1.a Compute rate of return'!L27</f>
        <v>4.7393364928911049E-3</v>
      </c>
      <c r="G27" s="26">
        <f ca="1">'1.a Compute rate of return'!P27</f>
        <v>0.13729308666017528</v>
      </c>
      <c r="H27" s="25">
        <f ca="1">'1.a Compute rate of return'!T27</f>
        <v>-5.8685446009389672E-2</v>
      </c>
      <c r="I27" s="26">
        <f ca="1">'1.a Compute rate of return'!X27</f>
        <v>0.15607401448109409</v>
      </c>
      <c r="J27" s="25">
        <f ca="1">'1.a Compute rate of return'!AB27</f>
        <v>-3.3393245672121721E-2</v>
      </c>
      <c r="K27" s="26">
        <f ca="1">'1.a Compute rate of return'!AF27</f>
        <v>-1.6310679611650551E-2</v>
      </c>
      <c r="L27" s="25">
        <f ca="1">'1.a Compute rate of return'!AJ27</f>
        <v>2.8335301062573814E-2</v>
      </c>
      <c r="M27" s="26">
        <f ca="1">'1.b Sample  (Return and Risk)'!L26</f>
        <v>-2.5533035009212921E-2</v>
      </c>
      <c r="N27" s="185"/>
      <c r="P27" s="18" t="s">
        <v>285</v>
      </c>
      <c r="Q27" s="18">
        <v>3.4689799795075437E-3</v>
      </c>
      <c r="R27" s="18">
        <v>1.6912048233094781E-3</v>
      </c>
      <c r="S27" s="18">
        <v>2.3991880263852308E-3</v>
      </c>
      <c r="T27" s="18">
        <v>3.0730479824541555E-3</v>
      </c>
      <c r="U27" s="18">
        <v>6.2776110026647308E-4</v>
      </c>
      <c r="V27" s="18">
        <v>2.5421543566501396E-3</v>
      </c>
      <c r="W27" s="18">
        <f ca="1">VARP('Data for NLP'!$J$8:$J$56)</f>
        <v>3.939344806088171E-3</v>
      </c>
      <c r="X27" s="18">
        <v>1.838459385655854E-3</v>
      </c>
      <c r="Y27" s="18">
        <v>1.088222710207271E-3</v>
      </c>
      <c r="Z27" s="18">
        <v>7.6782135589271918E-4</v>
      </c>
    </row>
    <row r="28" spans="2:39" ht="15.75" x14ac:dyDescent="0.5">
      <c r="B28">
        <v>20</v>
      </c>
      <c r="C28" s="18" vm="489">
        <v>45170</v>
      </c>
      <c r="D28" s="25">
        <f ca="1">'1.a Compute rate of return'!D28</f>
        <v>0.13734315330060023</v>
      </c>
      <c r="E28" s="26">
        <f ca="1">'1.a Compute rate of return'!H28</f>
        <v>-5.9560204795756806E-2</v>
      </c>
      <c r="F28" s="25">
        <f ca="1">'1.a Compute rate of return'!L28</f>
        <v>-7.5471698113207614E-2</v>
      </c>
      <c r="G28" s="26">
        <f ca="1">'1.a Compute rate of return'!P28</f>
        <v>-8.1763698630136994E-2</v>
      </c>
      <c r="H28" s="25">
        <f ca="1">'1.a Compute rate of return'!T28</f>
        <v>-3.9900249376558533E-2</v>
      </c>
      <c r="I28" s="26">
        <f ca="1">'1.a Compute rate of return'!X28</f>
        <v>-2.783576896311751E-2</v>
      </c>
      <c r="J28" s="25">
        <f ca="1">'1.a Compute rate of return'!AB28</f>
        <v>-2.1628498727735444E-2</v>
      </c>
      <c r="K28" s="26">
        <f ca="1">'1.a Compute rate of return'!AF28</f>
        <v>1.3028030003947961E-2</v>
      </c>
      <c r="L28" s="25">
        <f ca="1">'1.a Compute rate of return'!AJ28</f>
        <v>8.0367393800227904E-3</v>
      </c>
      <c r="M28" s="26">
        <f ca="1">'1.b Sample  (Return and Risk)'!L27</f>
        <v>-1.4316585629389549E-2</v>
      </c>
      <c r="N28" s="185"/>
      <c r="P28" s="18" t="s">
        <v>104</v>
      </c>
      <c r="Q28" s="18">
        <v>8.0216806261850339E-4</v>
      </c>
      <c r="R28" s="18">
        <v>9.077818511665361E-4</v>
      </c>
      <c r="S28" s="18">
        <v>1.9842873188257067E-3</v>
      </c>
      <c r="T28" s="18">
        <v>1.9978928310816824E-3</v>
      </c>
      <c r="U28" s="18">
        <v>1.5107835977951761E-4</v>
      </c>
      <c r="V28" s="18">
        <v>1.9278791860665931E-3</v>
      </c>
      <c r="W28" s="18">
        <v>1.838459385655854E-3</v>
      </c>
      <c r="X28" s="18">
        <f ca="1">VARP('Data for NLP'!$K$8:$K$56)</f>
        <v>2.6443106424104655E-3</v>
      </c>
      <c r="Y28" s="18">
        <v>4.2527248940300448E-4</v>
      </c>
      <c r="Z28" s="18">
        <v>9.7136763744777837E-4</v>
      </c>
    </row>
    <row r="29" spans="2:39" ht="15.75" x14ac:dyDescent="0.5">
      <c r="B29">
        <v>21</v>
      </c>
      <c r="C29" s="18" vm="509">
        <v>45200</v>
      </c>
      <c r="D29" s="25">
        <f ca="1">'1.a Compute rate of return'!D29</f>
        <v>-0.10612783307350994</v>
      </c>
      <c r="E29" s="26">
        <f ca="1">'1.a Compute rate of return'!H29</f>
        <v>-5.6713144289518999E-2</v>
      </c>
      <c r="F29" s="25">
        <f ca="1">'1.a Compute rate of return'!L29</f>
        <v>-9.693877551020405E-2</v>
      </c>
      <c r="G29" s="26">
        <f ca="1">'1.a Compute rate of return'!P29</f>
        <v>-3.3100233100233141E-2</v>
      </c>
      <c r="H29" s="25">
        <f ca="1">'1.a Compute rate of return'!T29</f>
        <v>-1.0389610389610398E-2</v>
      </c>
      <c r="I29" s="26">
        <f ca="1">'1.a Compute rate of return'!X29</f>
        <v>-1.1095204008589916E-2</v>
      </c>
      <c r="J29" s="25">
        <f ca="1">'1.a Compute rate of return'!AB29</f>
        <v>-3.4110233069920941E-2</v>
      </c>
      <c r="K29" s="26">
        <f ca="1">'1.a Compute rate of return'!AF29</f>
        <v>-3.7022603273577523E-2</v>
      </c>
      <c r="L29" s="25">
        <f ca="1">'1.a Compute rate of return'!AJ29</f>
        <v>3.9863325740319068E-2</v>
      </c>
      <c r="M29" s="26">
        <f ca="1">'1.b Sample  (Return and Risk)'!L28</f>
        <v>-6.1112633598246202E-2</v>
      </c>
      <c r="N29" s="185"/>
      <c r="P29" s="18" t="s">
        <v>286</v>
      </c>
      <c r="Q29" s="18">
        <v>1.3920735823828793E-3</v>
      </c>
      <c r="R29" s="18">
        <v>1.5366119171341056E-3</v>
      </c>
      <c r="S29" s="18">
        <v>7.5186059956435392E-4</v>
      </c>
      <c r="T29" s="18">
        <v>2.7052477437759705E-3</v>
      </c>
      <c r="U29" s="18">
        <v>2.9535805655844864E-4</v>
      </c>
      <c r="V29" s="18">
        <v>2.8832962004458804E-3</v>
      </c>
      <c r="W29" s="18">
        <v>1.088222710207271E-3</v>
      </c>
      <c r="X29" s="18">
        <v>4.2527248940300448E-4</v>
      </c>
      <c r="Y29" s="18">
        <f ca="1">VARP('Data for NLP'!$L$8:$L$56)</f>
        <v>6.7871392812750946E-3</v>
      </c>
      <c r="Z29" s="18">
        <v>1.2894555463809959E-3</v>
      </c>
    </row>
    <row r="30" spans="2:39" ht="15.75" x14ac:dyDescent="0.5">
      <c r="B30">
        <v>22</v>
      </c>
      <c r="C30" s="18" vm="531">
        <v>45231</v>
      </c>
      <c r="D30" s="25">
        <f ca="1">'1.a Compute rate of return'!D30</f>
        <v>0.18607459082371866</v>
      </c>
      <c r="E30" s="26">
        <f ca="1">'1.a Compute rate of return'!H30</f>
        <v>0.1336987211426674</v>
      </c>
      <c r="F30" s="25">
        <f ca="1">'1.a Compute rate of return'!L30</f>
        <v>0.16666666666666663</v>
      </c>
      <c r="G30" s="26">
        <f ca="1">'1.a Compute rate of return'!P30</f>
        <v>9.6914175506268158E-2</v>
      </c>
      <c r="H30" s="25">
        <f ca="1">'1.a Compute rate of return'!T30</f>
        <v>2.6246719160104427E-3</v>
      </c>
      <c r="I30" s="26">
        <f ca="1">'1.a Compute rate of return'!X30</f>
        <v>5.4288816503800987E-3</v>
      </c>
      <c r="J30" s="25">
        <f ca="1">'1.a Compute rate of return'!AB30</f>
        <v>8.3885666942833406E-2</v>
      </c>
      <c r="K30" s="26">
        <f ca="1">'1.a Compute rate of return'!AF30</f>
        <v>-1.3759611493322535E-2</v>
      </c>
      <c r="L30" s="25">
        <f ca="1">'1.a Compute rate of return'!AJ30</f>
        <v>-9.7480832420591509E-2</v>
      </c>
      <c r="M30" s="26">
        <f ca="1">'1.b Sample  (Return and Risk)'!L29</f>
        <v>-9.5154699357851674E-2</v>
      </c>
      <c r="N30" s="185"/>
      <c r="P30" s="18" t="s">
        <v>287</v>
      </c>
      <c r="Q30" s="18">
        <v>8.7764108506926898E-4</v>
      </c>
      <c r="R30" s="18">
        <v>9.8731318644999203E-4</v>
      </c>
      <c r="S30" s="18">
        <v>3.0220498018590259E-4</v>
      </c>
      <c r="T30" s="18">
        <v>6.4243066146822594E-4</v>
      </c>
      <c r="U30" s="18">
        <v>4.971855149160585E-4</v>
      </c>
      <c r="V30" s="18">
        <v>1.1538097403805583E-3</v>
      </c>
      <c r="W30" s="18">
        <v>7.6782135589271918E-4</v>
      </c>
      <c r="X30" s="18">
        <v>9.7136763744777837E-4</v>
      </c>
      <c r="Y30" s="18">
        <v>1.2894555463809959E-3</v>
      </c>
      <c r="Z30" s="18">
        <f ca="1">VARP('Data for NLP'!$M$8:$M$56)</f>
        <v>4.146702180398731E-3</v>
      </c>
    </row>
    <row r="31" spans="2:39" ht="15.75" x14ac:dyDescent="0.5">
      <c r="B31">
        <v>23</v>
      </c>
      <c r="C31" s="18" vm="555">
        <v>45261</v>
      </c>
      <c r="D31" s="25">
        <f ca="1">'1.a Compute rate of return'!D31</f>
        <v>8.3927157561361862E-2</v>
      </c>
      <c r="E31" s="26">
        <f ca="1">'1.a Compute rate of return'!H31</f>
        <v>9.3869030178728372E-2</v>
      </c>
      <c r="F31" s="25">
        <f ca="1">'1.a Compute rate of return'!L31</f>
        <v>7.7481840193704674E-2</v>
      </c>
      <c r="G31" s="26">
        <f ca="1">'1.a Compute rate of return'!P31</f>
        <v>0.11208791208791212</v>
      </c>
      <c r="H31" s="25">
        <f ca="1">'1.a Compute rate of return'!T31</f>
        <v>3.6649214659685896E-2</v>
      </c>
      <c r="I31" s="26">
        <f ca="1">'1.a Compute rate of return'!X31</f>
        <v>0.12095032397408205</v>
      </c>
      <c r="J31" s="25">
        <f ca="1">'1.a Compute rate of return'!AB31</f>
        <v>6.8220905790177727E-2</v>
      </c>
      <c r="K31" s="26">
        <f ca="1">'1.a Compute rate of return'!AF31</f>
        <v>6.3602790315962277E-2</v>
      </c>
      <c r="L31" s="25">
        <f ca="1">'1.a Compute rate of return'!AJ31</f>
        <v>2.7912621359223351E-2</v>
      </c>
      <c r="M31" s="26">
        <f ca="1">'1.b Sample  (Return and Risk)'!L30</f>
        <v>1.9354838709677007E-3</v>
      </c>
      <c r="N31" s="185"/>
    </row>
    <row r="32" spans="2:39" ht="15.75" x14ac:dyDescent="0.5">
      <c r="B32">
        <v>24</v>
      </c>
      <c r="C32" s="18" vm="573">
        <v>45292</v>
      </c>
      <c r="D32" s="25">
        <f ca="1">'1.a Compute rate of return'!D32</f>
        <v>5.9793384117708487E-2</v>
      </c>
      <c r="E32" s="26">
        <f ca="1">'1.a Compute rate of return'!H32</f>
        <v>1.9452907891653E-2</v>
      </c>
      <c r="F32" s="25">
        <f ca="1">'1.a Compute rate of return'!L32</f>
        <v>2.4719101123595377E-2</v>
      </c>
      <c r="G32" s="26">
        <f ca="1">'1.a Compute rate of return'!P32</f>
        <v>1.185770750988145E-2</v>
      </c>
      <c r="H32" s="25">
        <f ca="1">'1.a Compute rate of return'!T32</f>
        <v>2.0202020202020221E-2</v>
      </c>
      <c r="I32" s="26">
        <f ca="1">'1.a Compute rate of return'!X32</f>
        <v>6.0051380860629333E-2</v>
      </c>
      <c r="J32" s="25">
        <f ca="1">'1.a Compute rate of return'!AB32</f>
        <v>5.1252236135957106E-2</v>
      </c>
      <c r="K32" s="26">
        <f ca="1">'1.a Compute rate of return'!AF32</f>
        <v>4.9382716049382616E-2</v>
      </c>
      <c r="L32" s="25">
        <f ca="1">'1.a Compute rate of return'!AJ32</f>
        <v>5.9031877213694137E-3</v>
      </c>
      <c r="M32" s="26">
        <f ca="1">'1.b Sample  (Return and Risk)'!L31</f>
        <v>4.3464262717321248E-2</v>
      </c>
      <c r="N32" s="185"/>
    </row>
    <row r="33" spans="2:14" ht="15.75" x14ac:dyDescent="0.5">
      <c r="B33">
        <v>25</v>
      </c>
      <c r="C33" s="18" vm="596">
        <v>45323</v>
      </c>
      <c r="D33" s="25">
        <f ca="1">'1.a Compute rate of return'!D33</f>
        <v>2.2252855454903415E-2</v>
      </c>
      <c r="E33" s="26">
        <f ca="1">'1.a Compute rate of return'!H33</f>
        <v>0.15005911718339462</v>
      </c>
      <c r="F33" s="25">
        <f ca="1">'1.a Compute rate of return'!L33</f>
        <v>-1.5350877192982325E-2</v>
      </c>
      <c r="G33" s="26">
        <f ca="1">'1.a Compute rate of return'!P33</f>
        <v>0.16796874999999989</v>
      </c>
      <c r="H33" s="25">
        <f ca="1">'1.a Compute rate of return'!T33</f>
        <v>-5.4455445544554504E-2</v>
      </c>
      <c r="I33" s="26">
        <f ca="1">'1.a Compute rate of return'!X33</f>
        <v>0.1136019388064223</v>
      </c>
      <c r="J33" s="25">
        <f ca="1">'1.a Compute rate of return'!AB33</f>
        <v>-9.5294818344252921E-3</v>
      </c>
      <c r="K33" s="26">
        <f ca="1">'1.a Compute rate of return'!AF33</f>
        <v>4.595588235294118E-2</v>
      </c>
      <c r="L33" s="25">
        <f ca="1">'1.a Compute rate of return'!AJ33</f>
        <v>5.5164319248826366E-2</v>
      </c>
      <c r="M33" s="26">
        <f ca="1">'1.b Sample  (Return and Risk)'!L32</f>
        <v>-6.3252082690527539E-2</v>
      </c>
      <c r="N33" s="185"/>
    </row>
    <row r="34" spans="2:14" ht="15.75" x14ac:dyDescent="0.5">
      <c r="B34">
        <v>26</v>
      </c>
      <c r="C34" s="18" vm="619">
        <v>45352</v>
      </c>
      <c r="D34" s="25">
        <f ca="1">'1.a Compute rate of return'!D34</f>
        <v>-6.7424388364470411E-4</v>
      </c>
      <c r="E34" s="26">
        <f ca="1">'1.a Compute rate of return'!H34</f>
        <v>-3.6125310563440712E-2</v>
      </c>
      <c r="F34" s="25">
        <f ca="1">'1.a Compute rate of return'!L34</f>
        <v>8.0178173719376258E-2</v>
      </c>
      <c r="G34" s="26">
        <f ca="1">'1.a Compute rate of return'!P34</f>
        <v>0.13076923076923089</v>
      </c>
      <c r="H34" s="25">
        <f ca="1">'1.a Compute rate of return'!T34</f>
        <v>1.0471204188481685E-2</v>
      </c>
      <c r="I34" s="26">
        <f ca="1">'1.a Compute rate of return'!X34</f>
        <v>-1.8498367791077251E-2</v>
      </c>
      <c r="J34" s="25">
        <f ca="1">'1.a Compute rate of return'!AB34</f>
        <v>3.3759986255476396E-2</v>
      </c>
      <c r="K34" s="26">
        <f ca="1">'1.a Compute rate of return'!AF34</f>
        <v>3.3391915641476248E-2</v>
      </c>
      <c r="L34" s="25">
        <f ca="1">'1.a Compute rate of return'!AJ34</f>
        <v>2.3359288097886437E-2</v>
      </c>
      <c r="M34" s="26">
        <f ca="1">'1.b Sample  (Return and Risk)'!L33</f>
        <v>4.6113306982872391E-3</v>
      </c>
      <c r="N34" s="185"/>
    </row>
    <row r="35" spans="2:14" ht="15.75" x14ac:dyDescent="0.5">
      <c r="B35">
        <v>27</v>
      </c>
      <c r="C35" s="18" vm="644">
        <v>45383</v>
      </c>
      <c r="D35" s="25">
        <f ca="1">'1.a Compute rate of return'!D35</f>
        <v>7.3831325301204787E-2</v>
      </c>
      <c r="E35" s="26">
        <f ca="1">'1.a Compute rate of return'!H35</f>
        <v>-3.6797819388480563E-2</v>
      </c>
      <c r="F35" s="25">
        <f ca="1">'1.a Compute rate of return'!L35</f>
        <v>-8.2474226804123613E-2</v>
      </c>
      <c r="G35" s="26">
        <f ca="1">'1.a Compute rate of return'!P35</f>
        <v>-6.2703342206447826E-2</v>
      </c>
      <c r="H35" s="25">
        <f ca="1">'1.a Compute rate of return'!T35</f>
        <v>-4.9222797927461127E-2</v>
      </c>
      <c r="I35" s="26">
        <f ca="1">'1.a Compute rate of return'!X35</f>
        <v>-6.2361419068736143E-2</v>
      </c>
      <c r="J35" s="25">
        <f ca="1">'1.a Compute rate of return'!AB35</f>
        <v>-4.8196775801894604E-2</v>
      </c>
      <c r="K35" s="26">
        <f ca="1">'1.a Compute rate of return'!AF35</f>
        <v>-4.2176870748299268E-2</v>
      </c>
      <c r="L35" s="25">
        <f ca="1">'1.a Compute rate of return'!AJ35</f>
        <v>5.9782608695652259E-2</v>
      </c>
      <c r="M35" s="26">
        <f ca="1">'1.b Sample  (Return and Risk)'!L34</f>
        <v>-7.4426229508196703E-2</v>
      </c>
      <c r="N35" s="185"/>
    </row>
    <row r="36" spans="2:14" ht="15.75" x14ac:dyDescent="0.5">
      <c r="B36">
        <v>28</v>
      </c>
      <c r="C36" s="18" vm="662">
        <v>45413</v>
      </c>
      <c r="D36" s="25">
        <f ca="1">'1.a Compute rate of return'!D36</f>
        <v>7.8179696616102759E-2</v>
      </c>
      <c r="E36" s="26">
        <f ca="1">'1.a Compute rate of return'!H36</f>
        <v>-7.8129806213473405E-3</v>
      </c>
      <c r="F36" s="25">
        <f ca="1">'1.a Compute rate of return'!L36</f>
        <v>1.1235955056179735E-2</v>
      </c>
      <c r="G36" s="26">
        <f ca="1">'1.a Compute rate of return'!P36</f>
        <v>5.7746923319659256E-2</v>
      </c>
      <c r="H36" s="25">
        <f ca="1">'1.a Compute rate of return'!T36</f>
        <v>-5.449591280653944E-2</v>
      </c>
      <c r="I36" s="26">
        <f ca="1">'1.a Compute rate of return'!X36</f>
        <v>3.1333136269583277E-2</v>
      </c>
      <c r="J36" s="25">
        <f ca="1">'1.a Compute rate of return'!AB36</f>
        <v>4.365287235900122E-2</v>
      </c>
      <c r="K36" s="26">
        <f ca="1">'1.a Compute rate of return'!AF36</f>
        <v>3.1960227272727223E-3</v>
      </c>
      <c r="L36" s="25">
        <f ca="1">'1.a Compute rate of return'!AJ36</f>
        <v>4.5128205128205076E-2</v>
      </c>
      <c r="M36" s="26">
        <f ca="1">'1.b Sample  (Return and Risk)'!L35</f>
        <v>-1.8774353524619241E-2</v>
      </c>
      <c r="N36" s="185"/>
    </row>
    <row r="37" spans="2:14" ht="15.75" x14ac:dyDescent="0.5">
      <c r="B37">
        <v>29</v>
      </c>
      <c r="C37" s="18" vm="687">
        <v>45444</v>
      </c>
      <c r="D37" s="25">
        <f ca="1">'1.a Compute rate of return'!D37</f>
        <v>0.19264069264069253</v>
      </c>
      <c r="E37" s="26">
        <f ca="1">'1.a Compute rate of return'!H37</f>
        <v>2.97309027777777E-2</v>
      </c>
      <c r="F37" s="25">
        <f ca="1">'1.a Compute rate of return'!L37</f>
        <v>-7.3333333333333348E-2</v>
      </c>
      <c r="G37" s="26">
        <f ca="1">'1.a Compute rate of return'!P37</f>
        <v>3.6694510739856703E-2</v>
      </c>
      <c r="H37" s="25">
        <f ca="1">'1.a Compute rate of return'!T37</f>
        <v>4.3227665706051847E-2</v>
      </c>
      <c r="I37" s="26">
        <f ca="1">'1.a Compute rate of return'!X37</f>
        <v>1.0318142734307808E-2</v>
      </c>
      <c r="J37" s="25">
        <f ca="1">'1.a Compute rate of return'!AB37</f>
        <v>6.5584741509118194E-2</v>
      </c>
      <c r="K37" s="26">
        <f ca="1">'1.a Compute rate of return'!AF37</f>
        <v>-3.5398230088501111E-4</v>
      </c>
      <c r="L37" s="25">
        <f ca="1">'1.a Compute rate of return'!AJ37</f>
        <v>6.5750736015701666E-2</v>
      </c>
      <c r="M37" s="26">
        <f ca="1">'1.b Sample  (Return and Risk)'!L36</f>
        <v>1.8411552346570454E-2</v>
      </c>
      <c r="N37" s="185"/>
    </row>
    <row r="38" spans="2:14" ht="15.75" x14ac:dyDescent="0.5">
      <c r="B38">
        <v>30</v>
      </c>
      <c r="C38" s="18" vm="709">
        <v>45474</v>
      </c>
      <c r="D38" s="25">
        <f ca="1">'1.a Compute rate of return'!D38</f>
        <v>3.4901577551305321E-3</v>
      </c>
      <c r="E38" s="26">
        <f ca="1">'1.a Compute rate of return'!H38</f>
        <v>3.8717446936625065E-2</v>
      </c>
      <c r="F38" s="25">
        <f ca="1">'1.a Compute rate of return'!L38</f>
        <v>0.10311750599520376</v>
      </c>
      <c r="G38" s="26">
        <f ca="1">'1.a Compute rate of return'!P38</f>
        <v>1.0071942446043206E-2</v>
      </c>
      <c r="H38" s="25">
        <f ca="1">'1.a Compute rate of return'!T38</f>
        <v>8.8397790055248573E-2</v>
      </c>
      <c r="I38" s="26">
        <f ca="1">'1.a Compute rate of return'!X38</f>
        <v>-1.1347517730496413E-2</v>
      </c>
      <c r="J38" s="25">
        <f ca="1">'1.a Compute rate of return'!AB38</f>
        <v>7.9368817710786729E-2</v>
      </c>
      <c r="K38" s="26">
        <f ca="1">'1.a Compute rate of return'!AF38</f>
        <v>2.8682719546742293E-2</v>
      </c>
      <c r="L38" s="25">
        <f ca="1">'1.a Compute rate of return'!AJ38</f>
        <v>-3.4069981583793665E-2</v>
      </c>
      <c r="M38" s="26">
        <f ca="1">'1.b Sample  (Return and Risk)'!L37</f>
        <v>-2.1623537752569991E-2</v>
      </c>
      <c r="N38" s="185"/>
    </row>
    <row r="39" spans="2:14" ht="15.75" x14ac:dyDescent="0.5">
      <c r="B39">
        <v>31</v>
      </c>
      <c r="C39" s="18" vm="732">
        <v>45505</v>
      </c>
      <c r="D39" s="25">
        <f ca="1">'1.a Compute rate of return'!D39</f>
        <v>4.8274902615470218E-2</v>
      </c>
      <c r="E39" s="26">
        <f ca="1">'1.a Compute rate of return'!H39</f>
        <v>-0.12938755398394247</v>
      </c>
      <c r="F39" s="25">
        <f ca="1">'1.a Compute rate of return'!L39</f>
        <v>9.1304347826086943E-2</v>
      </c>
      <c r="G39" s="26">
        <f ca="1">'1.a Compute rate of return'!P39</f>
        <v>-4.8433048433048513E-2</v>
      </c>
      <c r="H39" s="25">
        <f ca="1">'1.a Compute rate of return'!T39</f>
        <v>-2.5380710659897937E-3</v>
      </c>
      <c r="I39" s="26">
        <f ca="1">'1.a Compute rate of return'!X39</f>
        <v>8.6370157819225191E-2</v>
      </c>
      <c r="J39" s="25">
        <f ca="1">'1.a Compute rate of return'!AB39</f>
        <v>1.4619245036002551E-2</v>
      </c>
      <c r="K39" s="26">
        <f ca="1">'1.a Compute rate of return'!AF39</f>
        <v>4.6471600688468083E-2</v>
      </c>
      <c r="L39" s="25">
        <f ca="1">'1.a Compute rate of return'!AJ39</f>
        <v>-5.0524308865586211E-2</v>
      </c>
      <c r="M39" s="26">
        <f ca="1">'1.b Sample  (Return and Risk)'!L38</f>
        <v>-1.485507246376812E-2</v>
      </c>
      <c r="N39" s="185"/>
    </row>
    <row r="40" spans="2:14" ht="15.75" x14ac:dyDescent="0.5">
      <c r="B40">
        <v>32</v>
      </c>
      <c r="C40" s="18" vm="754">
        <v>45536</v>
      </c>
      <c r="D40" s="25">
        <f ca="1">'1.a Compute rate of return'!D40</f>
        <v>0.18281353682813545</v>
      </c>
      <c r="E40" s="26">
        <f ca="1">'1.a Compute rate of return'!H40</f>
        <v>-6.0858274794420311E-2</v>
      </c>
      <c r="F40" s="25">
        <f ca="1">'1.a Compute rate of return'!L40</f>
        <v>4.3824701195219258E-2</v>
      </c>
      <c r="G40" s="26">
        <f ca="1">'1.a Compute rate of return'!P40</f>
        <v>0.10748502994011987</v>
      </c>
      <c r="H40" s="25">
        <f ca="1">'1.a Compute rate of return'!T40</f>
        <v>-1.2722646310432637E-2</v>
      </c>
      <c r="I40" s="26">
        <f ca="1">'1.a Compute rate of return'!X40</f>
        <v>-1.0565240359218134E-2</v>
      </c>
      <c r="J40" s="25">
        <f ca="1">'1.a Compute rate of return'!AB40</f>
        <v>-2.9462365591397949E-2</v>
      </c>
      <c r="K40" s="26">
        <f ca="1">'1.a Compute rate of return'!AF40</f>
        <v>2.6315789473684821E-3</v>
      </c>
      <c r="L40" s="25">
        <f ca="1">'1.a Compute rate of return'!AJ40</f>
        <v>5.020080321285033E-3</v>
      </c>
      <c r="M40" s="26">
        <f ca="1">'1.b Sample  (Return and Risk)'!L39</f>
        <v>-7.318867230599492E-2</v>
      </c>
      <c r="N40" s="185"/>
    </row>
    <row r="41" spans="2:14" ht="15.75" x14ac:dyDescent="0.5">
      <c r="B41">
        <v>33</v>
      </c>
      <c r="C41" s="18" vm="775">
        <v>45566</v>
      </c>
      <c r="D41" s="25">
        <f ca="1">'1.a Compute rate of return'!D41</f>
        <v>9.3015427769986045E-2</v>
      </c>
      <c r="E41" s="26">
        <f ca="1">'1.a Compute rate of return'!H41</f>
        <v>4.0058137473857718E-3</v>
      </c>
      <c r="F41" s="25">
        <f ca="1">'1.a Compute rate of return'!L41</f>
        <v>-1.1450381679389407E-2</v>
      </c>
      <c r="G41" s="26">
        <f ca="1">'1.a Compute rate of return'!P41</f>
        <v>-9.4620167612868723E-3</v>
      </c>
      <c r="H41" s="25">
        <f ca="1">'1.a Compute rate of return'!T41</f>
        <v>-1.546391752577321E-2</v>
      </c>
      <c r="I41" s="26">
        <f ca="1">'1.a Compute rate of return'!X41</f>
        <v>8.5424452749599655E-3</v>
      </c>
      <c r="J41" s="25">
        <f ca="1">'1.a Compute rate of return'!AB41</f>
        <v>5.4361474259546599E-2</v>
      </c>
      <c r="K41" s="26">
        <f ca="1">'1.a Compute rate of return'!AF41</f>
        <v>2.1981627296587865E-2</v>
      </c>
      <c r="L41" s="25">
        <f ca="1">'1.a Compute rate of return'!AJ41</f>
        <v>-3.7962037962037863E-2</v>
      </c>
      <c r="M41" s="26">
        <f ca="1">'1.b Sample  (Return and Risk)'!L40</f>
        <v>-5.6349206349206281E-2</v>
      </c>
      <c r="N41" s="185"/>
    </row>
    <row r="42" spans="2:14" ht="15.75" x14ac:dyDescent="0.5">
      <c r="B42">
        <v>34</v>
      </c>
      <c r="C42" s="18" vm="796">
        <v>45597</v>
      </c>
      <c r="D42" s="25">
        <f ca="1">'1.a Compute rate of return'!D42</f>
        <v>0.2928707077965404</v>
      </c>
      <c r="E42" s="26">
        <f ca="1">'1.a Compute rate of return'!H42</f>
        <v>7.4217922463102812E-2</v>
      </c>
      <c r="F42" s="25">
        <f ca="1">'1.a Compute rate of return'!L42</f>
        <v>7.7220077220077291E-3</v>
      </c>
      <c r="G42" s="26">
        <f ca="1">'1.a Compute rate of return'!P42</f>
        <v>3.466157205240164E-2</v>
      </c>
      <c r="H42" s="25">
        <f ca="1">'1.a Compute rate of return'!T42</f>
        <v>3.1413612565445052E-2</v>
      </c>
      <c r="I42" s="26">
        <f ca="1">'1.a Compute rate of return'!X42</f>
        <v>9.8464796188459464E-2</v>
      </c>
      <c r="J42" s="25">
        <f ca="1">'1.a Compute rate of return'!AB42</f>
        <v>0.11089316987740815</v>
      </c>
      <c r="K42" s="26">
        <f ca="1">'1.a Compute rate of return'!AF42</f>
        <v>6.4205457463894469E-4</v>
      </c>
      <c r="L42" s="25">
        <f ca="1">'1.a Compute rate of return'!AJ42</f>
        <v>0.12876427829698842</v>
      </c>
      <c r="M42" s="26">
        <f ca="1">'1.b Sample  (Return and Risk)'!L41</f>
        <v>3.0698065601345685E-2</v>
      </c>
      <c r="N42" s="185"/>
    </row>
    <row r="43" spans="2:14" ht="15.75" x14ac:dyDescent="0.5">
      <c r="B43">
        <v>35</v>
      </c>
      <c r="C43" s="18" vm="819">
        <v>45627</v>
      </c>
      <c r="D43" s="25">
        <f ca="1">'1.a Compute rate of return'!D43</f>
        <v>-7.0268768113064504E-3</v>
      </c>
      <c r="E43" s="26">
        <f ca="1">'1.a Compute rate of return'!H43</f>
        <v>-4.7199579279516214E-2</v>
      </c>
      <c r="F43" s="25">
        <f ca="1">'1.a Compute rate of return'!L43</f>
        <v>-8.0459770114942514E-2</v>
      </c>
      <c r="G43" s="26">
        <f ca="1">'1.a Compute rate of return'!P43</f>
        <v>-5.9878659984172945E-2</v>
      </c>
      <c r="H43" s="25">
        <f ca="1">'1.a Compute rate of return'!T43</f>
        <v>1.7766497461928894E-2</v>
      </c>
      <c r="I43" s="26">
        <f ca="1">'1.a Compute rate of return'!X43</f>
        <v>-0.13180722891566263</v>
      </c>
      <c r="J43" s="25">
        <f ca="1">'1.a Compute rate of return'!AB43</f>
        <v>-3.3610795812839024E-2</v>
      </c>
      <c r="K43" s="26">
        <f ca="1">'1.a Compute rate of return'!AF43</f>
        <v>-8.4376002566570504E-2</v>
      </c>
      <c r="L43" s="25">
        <f ca="1">'1.a Compute rate of return'!AJ43</f>
        <v>2.7598896044159281E-3</v>
      </c>
      <c r="M43" s="26">
        <f ca="1">'1.b Sample  (Return and Risk)'!L42</f>
        <v>3.6719706242350002E-3</v>
      </c>
      <c r="N43" s="185"/>
    </row>
    <row r="44" spans="2:14" ht="15.75" x14ac:dyDescent="0.5">
      <c r="B44">
        <v>36</v>
      </c>
      <c r="C44" s="18" vm="842">
        <v>45658</v>
      </c>
      <c r="D44" s="25">
        <f ca="1">'1.a Compute rate of return'!D44</f>
        <v>0.11306572845034372</v>
      </c>
      <c r="E44" s="26">
        <f ca="1">'1.a Compute rate of return'!H44</f>
        <v>0.10262867393404168</v>
      </c>
      <c r="F44" s="25">
        <f ca="1">'1.a Compute rate of return'!L44</f>
        <v>7.7083333333333365E-2</v>
      </c>
      <c r="G44" s="26">
        <f ca="1">'1.a Compute rate of return'!P44</f>
        <v>2.272727272727279E-2</v>
      </c>
      <c r="H44" s="25">
        <f ca="1">'1.a Compute rate of return'!T44</f>
        <v>-1.4962593516209379E-2</v>
      </c>
      <c r="I44" s="26">
        <f ca="1">'1.a Compute rate of return'!X44</f>
        <v>0.12600610602275877</v>
      </c>
      <c r="J44" s="25">
        <f ca="1">'1.a Compute rate of return'!AB44</f>
        <v>4.7699836867862985E-2</v>
      </c>
      <c r="K44" s="26">
        <f ca="1">'1.a Compute rate of return'!AF44</f>
        <v>7.2880168185003577E-2</v>
      </c>
      <c r="L44" s="25">
        <f ca="1">'1.a Compute rate of return'!AJ44</f>
        <v>-4.128440366972487E-2</v>
      </c>
      <c r="M44" s="26">
        <f ca="1">'1.b Sample  (Return and Risk)'!L43</f>
        <v>4.4715447154471313E-3</v>
      </c>
      <c r="N44" s="185"/>
    </row>
    <row r="45" spans="2:14" ht="15.75" x14ac:dyDescent="0.5">
      <c r="B45">
        <v>37</v>
      </c>
      <c r="C45" s="18" vm="860">
        <v>45689</v>
      </c>
      <c r="D45" s="25">
        <f ca="1">'1.a Compute rate of return'!D45</f>
        <v>-9.0337643678160842E-2</v>
      </c>
      <c r="E45" s="26">
        <f ca="1">'1.a Compute rate of return'!H45</f>
        <v>-0.19012608328379685</v>
      </c>
      <c r="F45" s="25">
        <f ca="1">'1.a Compute rate of return'!L45</f>
        <v>-1.547388781431336E-2</v>
      </c>
      <c r="G45" s="26">
        <f ca="1">'1.a Compute rate of return'!P45</f>
        <v>-0.14101508916323741</v>
      </c>
      <c r="H45" s="25">
        <f ca="1">'1.a Compute rate of return'!T45</f>
        <v>4.8101265822784685E-2</v>
      </c>
      <c r="I45" s="26">
        <f ca="1">'1.a Compute rate of return'!X45</f>
        <v>-8.5531180675375865E-2</v>
      </c>
      <c r="J45" s="25">
        <f ca="1">'1.a Compute rate of return'!AB45</f>
        <v>-2.3791728948679577E-2</v>
      </c>
      <c r="K45" s="26">
        <f ca="1">'1.a Compute rate of return'!AF45</f>
        <v>-2.7106466361855056E-2</v>
      </c>
      <c r="L45" s="25">
        <f ca="1">'1.a Compute rate of return'!AJ45</f>
        <v>4.6889952153110072E-2</v>
      </c>
      <c r="M45" s="26">
        <f ca="1">'1.b Sample  (Return and Risk)'!L44</f>
        <v>2.4281667341156908E-3</v>
      </c>
      <c r="N45" s="185"/>
    </row>
    <row r="46" spans="2:14" ht="15.75" x14ac:dyDescent="0.5">
      <c r="B46">
        <v>38</v>
      </c>
      <c r="C46" s="18" vm="883">
        <v>45717</v>
      </c>
      <c r="D46" s="25">
        <f ca="1">'1.a Compute rate of return'!D46</f>
        <v>-0.21109575518262588</v>
      </c>
      <c r="E46" s="26">
        <f ca="1">'1.a Compute rate of return'!H46</f>
        <v>1.3289036544850488E-2</v>
      </c>
      <c r="F46" s="25">
        <f ca="1">'1.a Compute rate of return'!L46</f>
        <v>-3.7328094302553932E-2</v>
      </c>
      <c r="G46" s="26">
        <f ca="1">'1.a Compute rate of return'!P46</f>
        <v>-9.198339188757583E-2</v>
      </c>
      <c r="H46" s="25">
        <f ca="1">'1.a Compute rate of return'!T46</f>
        <v>1.6908212560386545E-2</v>
      </c>
      <c r="I46" s="26">
        <f ca="1">'1.a Compute rate of return'!X46</f>
        <v>-0.1512129380053909</v>
      </c>
      <c r="J46" s="25">
        <f ca="1">'1.a Compute rate of return'!AB46</f>
        <v>-3.7067755518693388E-2</v>
      </c>
      <c r="K46" s="26">
        <f ca="1">'1.a Compute rate of return'!AF46</f>
        <v>-2.3497818059751572E-2</v>
      </c>
      <c r="L46" s="25">
        <f ca="1">'1.a Compute rate of return'!AJ46</f>
        <v>-3.7477148080438769E-2</v>
      </c>
      <c r="M46" s="26">
        <f ca="1">'1.b Sample  (Return and Risk)'!L45</f>
        <v>-6.661283811061762E-2</v>
      </c>
      <c r="N46" s="185"/>
    </row>
    <row r="47" spans="2:14" ht="15.75" x14ac:dyDescent="0.5">
      <c r="B47">
        <v>39</v>
      </c>
      <c r="C47" s="18" vm="905">
        <v>45748</v>
      </c>
      <c r="D47" s="25">
        <f ca="1">'1.a Compute rate of return'!D47</f>
        <v>0.14825566845187449</v>
      </c>
      <c r="E47" s="26">
        <f ca="1">'1.a Compute rate of return'!H47</f>
        <v>4.6854746473503482E-2</v>
      </c>
      <c r="F47" s="25">
        <f ca="1">'1.a Compute rate of return'!L47</f>
        <v>0.12040816326530608</v>
      </c>
      <c r="G47" s="26">
        <f ca="1">'1.a Compute rate of return'!P47</f>
        <v>5.4519873373197351E-2</v>
      </c>
      <c r="H47" s="25">
        <f ca="1">'1.a Compute rate of return'!T47</f>
        <v>7.1258907363420387E-2</v>
      </c>
      <c r="I47" s="26">
        <f ca="1">'1.a Compute rate of return'!X47</f>
        <v>5.7796125754207811E-2</v>
      </c>
      <c r="J47" s="25">
        <f ca="1">'1.a Compute rate of return'!AB47</f>
        <v>0.10382296428808048</v>
      </c>
      <c r="K47" s="26">
        <f ca="1">'1.a Compute rate of return'!AF47</f>
        <v>2.6469577174286683E-2</v>
      </c>
      <c r="L47" s="25">
        <f ca="1">'1.a Compute rate of return'!AJ47</f>
        <v>1.0446343779677228E-2</v>
      </c>
      <c r="M47" s="26">
        <f ca="1">'1.b Sample  (Return and Risk)'!L46</f>
        <v>-0.10294117647058834</v>
      </c>
      <c r="N47" s="185"/>
    </row>
    <row r="48" spans="2:14" ht="15.75" x14ac:dyDescent="0.5">
      <c r="B48">
        <v>40</v>
      </c>
      <c r="C48" s="18" vm="929">
        <v>45778</v>
      </c>
      <c r="D48" s="25">
        <f ca="1">'1.a Compute rate of return'!D48</f>
        <v>0.22928381500370512</v>
      </c>
      <c r="E48" s="26">
        <f ca="1">'1.a Compute rate of return'!H48</f>
        <v>-1.1253141046651281E-2</v>
      </c>
      <c r="F48" s="25">
        <f ca="1">'1.a Compute rate of return'!L48</f>
        <v>-5.464480874316985E-3</v>
      </c>
      <c r="G48" s="26">
        <f ca="1">'1.a Compute rate of return'!P48</f>
        <v>9.8065376917945341E-2</v>
      </c>
      <c r="H48" s="25">
        <f ca="1">'1.a Compute rate of return'!T48</f>
        <v>5.9866962305986801E-2</v>
      </c>
      <c r="I48" s="26">
        <f ca="1">'1.a Compute rate of return'!X48</f>
        <v>6.7547283098168709E-2</v>
      </c>
      <c r="J48" s="25">
        <f ca="1">'1.a Compute rate of return'!AB48</f>
        <v>5.6122448979591802E-2</v>
      </c>
      <c r="K48" s="26">
        <f ca="1">'1.a Compute rate of return'!AF48</f>
        <v>-2.7461486939048905E-2</v>
      </c>
      <c r="L48" s="25">
        <f ca="1">'1.a Compute rate of return'!AJ48</f>
        <v>1.6917293233082678E-2</v>
      </c>
      <c r="M48" s="26">
        <f ca="1">'1.b Sample  (Return and Risk)'!L47</f>
        <v>7.2806171648987547E-2</v>
      </c>
      <c r="N48" s="185"/>
    </row>
    <row r="49" spans="2:14" ht="15.75" x14ac:dyDescent="0.5">
      <c r="B49">
        <v>41</v>
      </c>
      <c r="C49" s="18" vm="954">
        <v>45809</v>
      </c>
      <c r="D49" s="25">
        <f ca="1">'1.a Compute rate of return'!D49</f>
        <v>1.0886138789404608E-2</v>
      </c>
      <c r="E49" s="26">
        <f ca="1">'1.a Compute rate of return'!H49</f>
        <v>0.10651933701657465</v>
      </c>
      <c r="F49" s="25">
        <f ca="1">'1.a Compute rate of return'!L49</f>
        <v>-1.831501831501825E-2</v>
      </c>
      <c r="G49" s="26">
        <f ca="1">'1.a Compute rate of return'!P49</f>
        <v>4.0097205346294053E-2</v>
      </c>
      <c r="H49" s="25">
        <f ca="1">'1.a Compute rate of return'!T49</f>
        <v>1.2552301255230044E-2</v>
      </c>
      <c r="I49" s="26">
        <f ca="1">'1.a Compute rate of return'!X49</f>
        <v>5.2305961754780632E-2</v>
      </c>
      <c r="J49" s="25">
        <f ca="1">'1.a Compute rate of return'!AB49</f>
        <v>5.0014208581983584E-2</v>
      </c>
      <c r="K49" s="26">
        <f ca="1">'1.a Compute rate of return'!AF49</f>
        <v>4.1322314049587125E-3</v>
      </c>
      <c r="L49" s="25">
        <f ca="1">'1.a Compute rate of return'!AJ49</f>
        <v>-2.7726432532348554E-3</v>
      </c>
      <c r="M49" s="26">
        <f ca="1">'1.b Sample  (Return and Risk)'!L48</f>
        <v>6.2022471910112315E-2</v>
      </c>
      <c r="N49" s="185"/>
    </row>
    <row r="50" spans="2:14" ht="15.75" x14ac:dyDescent="0.5">
      <c r="B50">
        <v>42</v>
      </c>
      <c r="C50" s="18" vm="978">
        <v>45839</v>
      </c>
      <c r="D50" s="25">
        <f ca="1">'1.a Compute rate of return'!D50</f>
        <v>0.12912165006314019</v>
      </c>
      <c r="E50" s="26">
        <f ca="1">'1.a Compute rate of return'!H50</f>
        <v>6.0248984754676667E-2</v>
      </c>
      <c r="F50" s="25">
        <f ca="1">'1.a Compute rate of return'!L50</f>
        <v>3.5447761194029759E-2</v>
      </c>
      <c r="G50" s="26">
        <f ca="1">'1.a Compute rate of return'!P50</f>
        <v>2.7453271028037317E-2</v>
      </c>
      <c r="H50" s="25">
        <f ca="1">'1.a Compute rate of return'!T50</f>
        <v>2.6859504132231385E-2</v>
      </c>
      <c r="I50" s="26">
        <f ca="1">'1.a Compute rate of return'!X50</f>
        <v>2.0309994655264511E-2</v>
      </c>
      <c r="J50" s="25">
        <f ca="1">'1.a Compute rate of return'!AB50</f>
        <v>-3.7023004059539941E-2</v>
      </c>
      <c r="K50" s="26">
        <f ca="1">'1.a Compute rate of return'!AF50</f>
        <v>5.3497942386831233E-2</v>
      </c>
      <c r="L50" s="25">
        <f ca="1">'1.a Compute rate of return'!AJ50</f>
        <v>8.1556997219647903E-2</v>
      </c>
      <c r="M50" s="26">
        <f ca="1">'1.b Sample  (Return and Risk)'!L49</f>
        <v>0.12526449428692343</v>
      </c>
      <c r="N50" s="185"/>
    </row>
    <row r="51" spans="2:14" ht="15.75" x14ac:dyDescent="0.5">
      <c r="B51">
        <v>43</v>
      </c>
      <c r="C51" s="18" vm="1002">
        <v>45870</v>
      </c>
      <c r="D51" s="25">
        <f ca="1">'1.a Compute rate of return'!D51</f>
        <v>-7.170151293920278E-2</v>
      </c>
      <c r="E51" s="26">
        <f ca="1">'1.a Compute rate of return'!H51</f>
        <v>-5.3277659173678174E-2</v>
      </c>
      <c r="F51" s="25">
        <f ca="1">'1.a Compute rate of return'!L51</f>
        <v>0.11711711711711718</v>
      </c>
      <c r="G51" s="26">
        <f ca="1">'1.a Compute rate of return'!P51</f>
        <v>-2.3592950540079542E-2</v>
      </c>
      <c r="H51" s="25">
        <f ca="1">'1.a Compute rate of return'!T51</f>
        <v>-1.6096579476861182E-2</v>
      </c>
      <c r="I51" s="26">
        <f ca="1">'1.a Compute rate of return'!X51</f>
        <v>5.9193294918805608E-2</v>
      </c>
      <c r="J51" s="25">
        <f ca="1">'1.a Compute rate of return'!AB51</f>
        <v>-4.2774436512843489E-2</v>
      </c>
      <c r="K51" s="26">
        <f ca="1">'1.a Compute rate of return'!AF51</f>
        <v>9.6028645833333426E-2</v>
      </c>
      <c r="L51" s="25">
        <f ca="1">'1.a Compute rate of return'!AJ51</f>
        <v>0.10711225364181662</v>
      </c>
      <c r="M51" s="26">
        <f ca="1">'1.b Sample  (Return and Risk)'!L50</f>
        <v>-6.7694622038360179E-3</v>
      </c>
      <c r="N51" s="185"/>
    </row>
    <row r="52" spans="2:14" ht="15.75" x14ac:dyDescent="0.5">
      <c r="B52">
        <v>44</v>
      </c>
      <c r="C52" s="18" vm="1024">
        <v>45901</v>
      </c>
      <c r="D52" s="25">
        <f ca="1">'1.a Compute rate of return'!D52</f>
        <v>3.1725845855225789E-2</v>
      </c>
      <c r="E52" s="26">
        <f ca="1">'1.a Compute rate of return'!H52</f>
        <v>-7.3951251865362333E-2</v>
      </c>
      <c r="F52" s="25">
        <f ca="1">'1.a Compute rate of return'!L52</f>
        <v>-1.2903225806451623E-2</v>
      </c>
      <c r="G52" s="26">
        <f ca="1">'1.a Compute rate of return'!P52</f>
        <v>-4.5705967976710338E-2</v>
      </c>
      <c r="H52" s="25">
        <f ca="1">'1.a Compute rate of return'!T52</f>
        <v>-1.431492842535775E-2</v>
      </c>
      <c r="I52" s="26">
        <f ca="1">'1.a Compute rate of return'!X52</f>
        <v>-9.0504451038575587E-2</v>
      </c>
      <c r="J52" s="25">
        <f ca="1">'1.a Compute rate of return'!AB52</f>
        <v>-1.9964768056371141E-2</v>
      </c>
      <c r="K52" s="26">
        <f ca="1">'1.a Compute rate of return'!AF52</f>
        <v>-1.3662013662013686E-2</v>
      </c>
      <c r="L52" s="25">
        <f ca="1">'1.a Compute rate of return'!AJ52</f>
        <v>-3.2507739938080489E-2</v>
      </c>
      <c r="M52" s="26">
        <f ca="1">'1.b Sample  (Return and Risk)'!L51</f>
        <v>-0.12798182506626274</v>
      </c>
      <c r="N52" s="185"/>
    </row>
    <row r="53" spans="2:14" ht="15.75" x14ac:dyDescent="0.5">
      <c r="B53">
        <v>45</v>
      </c>
      <c r="C53" s="18" vm="1047">
        <v>45931</v>
      </c>
      <c r="D53" s="25">
        <f ca="1">'1.a Compute rate of return'!D53</f>
        <v>-0.14492847643452594</v>
      </c>
      <c r="E53" s="26">
        <f ca="1">'1.a Compute rate of return'!H53</f>
        <v>2.8325872873769115E-2</v>
      </c>
      <c r="F53" s="25">
        <f ca="1">'1.a Compute rate of return'!L53</f>
        <v>3.1045751633986846E-2</v>
      </c>
      <c r="G53" s="26">
        <f ca="1">'1.a Compute rate of return'!P53</f>
        <v>7.6266015863331298E-3</v>
      </c>
      <c r="H53" s="25">
        <f ca="1">'1.a Compute rate of return'!T53</f>
        <v>1.2448132780082905E-2</v>
      </c>
      <c r="I53" s="26">
        <f ca="1">'1.a Compute rate of return'!X53</f>
        <v>-2.9363784665579071E-2</v>
      </c>
      <c r="J53" s="25">
        <f ca="1">'1.a Compute rate of return'!AB53</f>
        <v>2.8400239664469626E-2</v>
      </c>
      <c r="K53" s="26">
        <f ca="1">'1.a Compute rate of return'!AF53</f>
        <v>0.1035832580548027</v>
      </c>
      <c r="L53" s="25">
        <f ca="1">'1.a Compute rate of return'!AJ53</f>
        <v>-0.02</v>
      </c>
      <c r="M53" s="26">
        <f ca="1">'1.b Sample  (Return and Risk)'!L52</f>
        <v>7.6856274424663459E-2</v>
      </c>
      <c r="N53" s="181"/>
    </row>
    <row r="54" spans="2:14" ht="17.649999999999999" x14ac:dyDescent="0.45">
      <c r="B54">
        <v>46</v>
      </c>
      <c r="C54" s="18" vm="1068">
        <v>45962</v>
      </c>
      <c r="D54" s="25">
        <f ca="1">'1.a Compute rate of return'!D54</f>
        <v>1.1114904593907692E-2</v>
      </c>
      <c r="E54" s="26">
        <f ca="1">'1.a Compute rate of return'!H54</f>
        <v>-2.820727120768917E-2</v>
      </c>
      <c r="F54" s="25">
        <f ca="1">'1.a Compute rate of return'!L54</f>
        <v>-4.5958795562599054E-2</v>
      </c>
      <c r="G54" s="26">
        <f ca="1">'1.a Compute rate of return'!P54</f>
        <v>-0.10142294883439301</v>
      </c>
      <c r="H54" s="25">
        <f ca="1">'1.a Compute rate of return'!T54</f>
        <v>8.1967213114754172E-3</v>
      </c>
      <c r="I54" s="26">
        <f ca="1">'1.a Compute rate of return'!X54</f>
        <v>-2.6050420168067218E-2</v>
      </c>
      <c r="J54" s="25">
        <f ca="1">'1.a Compute rate of return'!AB54</f>
        <v>-0.11145420647867628</v>
      </c>
      <c r="K54" s="26">
        <f ca="1">'1.a Compute rate of return'!AF54</f>
        <v>-5.4843110504774847E-2</v>
      </c>
      <c r="L54" s="25">
        <f ca="1">'1.a Compute rate of return'!AJ54</f>
        <v>-4.6530612244897983E-2</v>
      </c>
      <c r="M54" s="26">
        <f ca="1">'1.b Sample  (Return and Risk)'!L53</f>
        <v>5.2419354838709274E-3</v>
      </c>
      <c r="N54" s="184"/>
    </row>
    <row r="55" spans="2:14" ht="15.75" x14ac:dyDescent="0.5">
      <c r="B55">
        <v>47</v>
      </c>
      <c r="C55" s="18" vm="1090">
        <v>45992</v>
      </c>
      <c r="D55" s="25">
        <f ca="1">'1.a Compute rate of return'!D55</f>
        <v>-0.17134388834696485</v>
      </c>
      <c r="E55" s="26">
        <f ca="1">'1.a Compute rate of return'!H55</f>
        <v>-6.5935641080771074E-2</v>
      </c>
      <c r="F55" s="25">
        <f ca="1">'1.a Compute rate of return'!L55</f>
        <v>-4.8172757475082921E-2</v>
      </c>
      <c r="G55" s="26">
        <f ca="1">'1.a Compute rate of return'!P55</f>
        <v>4.3800539083557972E-2</v>
      </c>
      <c r="H55" s="25">
        <f ca="1">'1.a Compute rate of return'!T55</f>
        <v>-1.0162601626016224E-2</v>
      </c>
      <c r="I55" s="26">
        <f ca="1">'1.a Compute rate of return'!X55</f>
        <v>-0.11532930687374177</v>
      </c>
      <c r="J55" s="25">
        <f ca="1">'1.a Compute rate of return'!AB55</f>
        <v>5.2848993508622405E-2</v>
      </c>
      <c r="K55" s="26">
        <f ca="1">'1.a Compute rate of return'!AF55</f>
        <v>4.9076212471131718E-2</v>
      </c>
      <c r="L55" s="25">
        <f ca="1">'1.a Compute rate of return'!AJ55</f>
        <v>-1.626712328767119E-2</v>
      </c>
      <c r="M55" s="26">
        <f ca="1">'1.b Sample  (Return and Risk)'!L54</f>
        <v>-5.3750501403930999E-2</v>
      </c>
      <c r="N55" s="186"/>
    </row>
    <row r="56" spans="2:14" x14ac:dyDescent="0.45">
      <c r="B56">
        <v>48</v>
      </c>
      <c r="C56" s="18" vm="1113">
        <v>46023</v>
      </c>
      <c r="D56" s="25">
        <f ca="1">'1.a Compute rate of return'!D56</f>
        <v>-0.16638746774120522</v>
      </c>
      <c r="E56" s="26">
        <f ca="1">'1.a Compute rate of return'!H56</f>
        <v>3.2379344740274672E-2</v>
      </c>
      <c r="F56" s="25">
        <f ca="1">'1.a Compute rate of return'!L56</f>
        <v>-5.9336823734729621E-2</v>
      </c>
      <c r="G56" s="26">
        <f ca="1">'1.a Compute rate of return'!P56</f>
        <v>-8.0697224015493872E-3</v>
      </c>
      <c r="H56" s="25">
        <f ca="1">'1.a Compute rate of return'!T56</f>
        <v>2.0533880903490323E-3</v>
      </c>
      <c r="I56" s="26">
        <f ca="1">'1.a Compute rate of return'!X56</f>
        <v>-0.10273081924577374</v>
      </c>
      <c r="J56" s="25">
        <f ca="1">'1.a Compute rate of return'!AB56</f>
        <v>-6.9813788378900038E-2</v>
      </c>
      <c r="K56" s="26">
        <f ca="1">'1.a Compute rate of return'!AF56</f>
        <v>9.9064391854705395E-3</v>
      </c>
      <c r="L56" s="25">
        <f ca="1">'1.a Compute rate of return'!AJ56</f>
        <v>2.6979982593559659E-2</v>
      </c>
      <c r="M56" s="26">
        <f ca="1">'1.b Sample  (Return and Risk)'!L55</f>
        <v>7.5455701568461264E-2</v>
      </c>
    </row>
    <row r="57" spans="2:14" ht="37.9" customHeight="1" x14ac:dyDescent="0.45">
      <c r="C57" s="188" t="s">
        <v>69</v>
      </c>
      <c r="D57" s="189">
        <f ca="1">AVERAGE(D9:D56)</f>
        <v>3.5821296214308275E-2</v>
      </c>
      <c r="E57" s="189">
        <f ca="1">AVERAGE(E9:E56)</f>
        <v>9.7186045104325665E-3</v>
      </c>
      <c r="F57" s="189">
        <f t="shared" ref="F57:M57" ca="1" si="0">AVERAGE(F9:F56)</f>
        <v>8.2213925119812223E-3</v>
      </c>
      <c r="G57" s="189">
        <f t="shared" ca="1" si="0"/>
        <v>9.4898354625777715E-3</v>
      </c>
      <c r="H57" s="189">
        <f t="shared" ca="1" si="0"/>
        <v>5.0451381891111384E-3</v>
      </c>
      <c r="I57" s="189">
        <f t="shared" ca="1" si="0"/>
        <v>7.9191790146212349E-3</v>
      </c>
      <c r="J57" s="189">
        <f t="shared" ca="1" si="0"/>
        <v>1.1701434329360971E-2</v>
      </c>
      <c r="K57" s="189">
        <f t="shared" ca="1" si="0"/>
        <v>8.1023217227593359E-3</v>
      </c>
      <c r="L57" s="189">
        <f t="shared" ca="1" si="0"/>
        <v>1.8693543633957758E-2</v>
      </c>
      <c r="M57" s="189">
        <f t="shared" ca="1" si="0"/>
        <v>2.2960692886937408E-3</v>
      </c>
    </row>
    <row r="58" spans="2:14" x14ac:dyDescent="0.45">
      <c r="C58" s="2"/>
      <c r="D58" s="190"/>
      <c r="E58" s="190"/>
      <c r="F58" s="190"/>
      <c r="G58" s="190"/>
      <c r="H58" s="190"/>
      <c r="I58" s="190"/>
      <c r="J58" s="190"/>
      <c r="K58" s="190"/>
      <c r="L58" s="190"/>
      <c r="M58" s="190"/>
    </row>
    <row r="59" spans="2:14" ht="15.75" x14ac:dyDescent="0.45">
      <c r="C59" s="2"/>
      <c r="D59" s="191"/>
      <c r="E59" s="191"/>
      <c r="F59" s="191"/>
      <c r="G59" s="191"/>
      <c r="H59" s="191"/>
      <c r="I59" s="191"/>
      <c r="J59" s="191"/>
      <c r="K59" s="191"/>
      <c r="L59" s="191"/>
      <c r="M59" s="191"/>
    </row>
    <row r="61" spans="2:14" x14ac:dyDescent="0.45">
      <c r="D61" s="187"/>
      <c r="E61" s="187"/>
      <c r="F61" s="187"/>
      <c r="G61" s="187"/>
      <c r="H61" s="187"/>
      <c r="I61" s="187"/>
      <c r="J61" s="187"/>
      <c r="K61" s="187"/>
      <c r="L61" s="187"/>
      <c r="M61" s="187"/>
    </row>
    <row r="62" spans="2:14" x14ac:dyDescent="0.45">
      <c r="D62" s="187"/>
      <c r="E62" s="187"/>
      <c r="F62" s="187"/>
      <c r="G62" s="187"/>
      <c r="H62" s="187"/>
      <c r="I62" s="187"/>
      <c r="J62" s="187"/>
      <c r="K62" s="187"/>
      <c r="L62" s="187"/>
      <c r="M62" s="187"/>
    </row>
  </sheetData>
  <mergeCells count="4">
    <mergeCell ref="C2:K2"/>
    <mergeCell ref="M2:N2"/>
    <mergeCell ref="C4:C5"/>
    <mergeCell ref="P19:Q19"/>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018B3-72BB-4E36-AB09-5457F180460B}">
  <sheetPr>
    <tabColor rgb="FFFFC000"/>
  </sheetPr>
  <dimension ref="B2:O68"/>
  <sheetViews>
    <sheetView topLeftCell="A26" zoomScale="85" zoomScaleNormal="85" workbookViewId="0">
      <selection activeCell="H66" sqref="H66"/>
    </sheetView>
  </sheetViews>
  <sheetFormatPr defaultRowHeight="14.25" x14ac:dyDescent="0.45"/>
  <cols>
    <col min="2" max="2" width="16.265625" customWidth="1"/>
    <col min="3" max="3" width="15" customWidth="1"/>
    <col min="4" max="4" width="12.6640625" customWidth="1"/>
    <col min="5" max="13" width="10.1328125" bestFit="1" customWidth="1"/>
  </cols>
  <sheetData>
    <row r="2" spans="2:13" ht="23.25" x14ac:dyDescent="0.7">
      <c r="B2" s="258" t="s">
        <v>67</v>
      </c>
      <c r="C2" s="258"/>
      <c r="D2" s="258"/>
    </row>
    <row r="3" spans="2:13" ht="18" x14ac:dyDescent="0.55000000000000004">
      <c r="B3" s="178"/>
      <c r="C3" s="178"/>
      <c r="D3" s="178"/>
    </row>
    <row r="4" spans="2:13" ht="18" x14ac:dyDescent="0.55000000000000004">
      <c r="B4" s="260" t="s">
        <v>170</v>
      </c>
      <c r="C4" s="260"/>
      <c r="D4" s="178"/>
    </row>
    <row r="5" spans="2:13" ht="18" x14ac:dyDescent="0.55000000000000004">
      <c r="B5" s="178"/>
      <c r="D5" s="72"/>
      <c r="E5" s="72"/>
      <c r="F5" s="72"/>
      <c r="G5" s="72"/>
      <c r="H5" s="72"/>
      <c r="I5" s="72"/>
      <c r="J5" s="72"/>
      <c r="K5" s="72"/>
      <c r="L5" s="72"/>
    </row>
    <row r="6" spans="2:13" ht="18.399999999999999" thickBot="1" x14ac:dyDescent="0.6">
      <c r="B6" s="178"/>
      <c r="C6" s="74" t="s">
        <v>295</v>
      </c>
      <c r="D6" s="74" t="s">
        <v>279</v>
      </c>
      <c r="E6" s="74" t="s">
        <v>280</v>
      </c>
      <c r="F6" s="74" t="s">
        <v>281</v>
      </c>
      <c r="G6" s="74" t="s">
        <v>282</v>
      </c>
      <c r="H6" s="74" t="s">
        <v>283</v>
      </c>
      <c r="I6" s="74" t="s">
        <v>284</v>
      </c>
      <c r="J6" s="74" t="s">
        <v>285</v>
      </c>
      <c r="K6" s="74" t="s">
        <v>104</v>
      </c>
      <c r="L6" s="74" t="s">
        <v>286</v>
      </c>
      <c r="M6" s="74" t="s">
        <v>287</v>
      </c>
    </row>
    <row r="7" spans="2:13" ht="18.399999999999999" thickBot="1" x14ac:dyDescent="0.6">
      <c r="B7" s="178"/>
      <c r="C7" s="74" t="s">
        <v>296</v>
      </c>
      <c r="D7" s="196">
        <f ca="1">'Data for NLP'!D57</f>
        <v>3.5821296214308275E-2</v>
      </c>
      <c r="E7" s="196">
        <f ca="1">'Data for NLP'!E57</f>
        <v>9.7186045104325665E-3</v>
      </c>
      <c r="F7" s="196">
        <f ca="1">'Data for NLP'!F57</f>
        <v>8.2213925119812223E-3</v>
      </c>
      <c r="G7" s="196">
        <f ca="1">'Data for NLP'!G57</f>
        <v>9.4898354625777715E-3</v>
      </c>
      <c r="H7" s="196">
        <f ca="1">'Data for NLP'!H57</f>
        <v>5.0451381891111384E-3</v>
      </c>
      <c r="I7" s="196">
        <f ca="1">'Data for NLP'!I57</f>
        <v>7.9191790146212349E-3</v>
      </c>
      <c r="J7" s="196">
        <f ca="1">'Data for NLP'!J57</f>
        <v>1.1701434329360971E-2</v>
      </c>
      <c r="K7" s="196">
        <f ca="1">'Data for NLP'!K57</f>
        <v>8.1023217227593359E-3</v>
      </c>
      <c r="L7" s="196">
        <f ca="1">'Data for NLP'!L57</f>
        <v>1.8693543633957758E-2</v>
      </c>
      <c r="M7" s="196">
        <f ca="1">'Data for NLP'!M57</f>
        <v>2.2960692886937408E-3</v>
      </c>
    </row>
    <row r="8" spans="2:13" ht="18" x14ac:dyDescent="0.55000000000000004">
      <c r="B8" s="178"/>
      <c r="C8" s="72" t="s">
        <v>13</v>
      </c>
      <c r="D8" s="214">
        <v>0.11238188701216736</v>
      </c>
      <c r="E8" s="214">
        <v>7.4357181242288767E-2</v>
      </c>
      <c r="F8" s="214">
        <v>6.7589654236116584E-2</v>
      </c>
      <c r="G8" s="214">
        <v>8.5505382909211738E-2</v>
      </c>
      <c r="H8" s="214">
        <v>3.1114381262608067E-2</v>
      </c>
      <c r="I8" s="214">
        <v>8.0667179532220246E-2</v>
      </c>
      <c r="J8" s="214">
        <v>6.3428389960854425E-2</v>
      </c>
      <c r="K8" s="214">
        <v>5.196703350175369E-2</v>
      </c>
      <c r="L8" s="214">
        <v>8.3255909700306718E-2</v>
      </c>
      <c r="M8" s="5">
        <v>6.5076338913345924E-2</v>
      </c>
    </row>
    <row r="9" spans="2:13" ht="18" x14ac:dyDescent="0.55000000000000004">
      <c r="B9" s="178"/>
      <c r="C9" s="74" t="s">
        <v>297</v>
      </c>
      <c r="D9" s="74" t="s">
        <v>279</v>
      </c>
      <c r="E9" s="74" t="s">
        <v>280</v>
      </c>
      <c r="F9" s="74" t="s">
        <v>281</v>
      </c>
      <c r="G9" s="74" t="s">
        <v>282</v>
      </c>
      <c r="H9" s="74" t="s">
        <v>283</v>
      </c>
      <c r="I9" s="74" t="s">
        <v>284</v>
      </c>
      <c r="J9" s="74" t="s">
        <v>285</v>
      </c>
      <c r="K9" s="74" t="s">
        <v>104</v>
      </c>
      <c r="L9" s="74" t="s">
        <v>286</v>
      </c>
      <c r="M9" s="74" t="s">
        <v>287</v>
      </c>
    </row>
    <row r="10" spans="2:13" ht="18" x14ac:dyDescent="0.55000000000000004">
      <c r="B10" s="178"/>
      <c r="C10" s="74" t="s">
        <v>279</v>
      </c>
      <c r="D10" s="179">
        <v>1.2366570017406896E-2</v>
      </c>
      <c r="E10" s="179">
        <v>2.5092482637248041E-3</v>
      </c>
      <c r="F10" s="179">
        <v>2.4191850228209013E-3</v>
      </c>
      <c r="G10" s="179">
        <v>4.5627246313040453E-3</v>
      </c>
      <c r="H10" s="179">
        <v>5.2131092387583053E-4</v>
      </c>
      <c r="I10" s="179">
        <v>5.1925024548475831E-3</v>
      </c>
      <c r="J10" s="179">
        <v>3.4689799795075437E-3</v>
      </c>
      <c r="K10" s="179">
        <v>8.0216806261850339E-4</v>
      </c>
      <c r="L10" s="179">
        <v>1.3920735823828793E-3</v>
      </c>
      <c r="M10" s="179">
        <v>8.7764108506926898E-4</v>
      </c>
    </row>
    <row r="11" spans="2:13" ht="18" x14ac:dyDescent="0.55000000000000004">
      <c r="B11" s="178"/>
      <c r="C11" s="74" t="s">
        <v>280</v>
      </c>
      <c r="D11" s="179">
        <v>2.5092482637248041E-3</v>
      </c>
      <c r="E11" s="179">
        <v>5.4138031022506932E-3</v>
      </c>
      <c r="F11" s="179">
        <v>1.9842897336643768E-3</v>
      </c>
      <c r="G11" s="179">
        <v>3.6940332382235015E-3</v>
      </c>
      <c r="H11" s="179">
        <v>2.0866284644135137E-4</v>
      </c>
      <c r="I11" s="179">
        <v>3.0872773482574938E-3</v>
      </c>
      <c r="J11" s="179">
        <v>1.6912048233094781E-3</v>
      </c>
      <c r="K11" s="179">
        <v>9.077818511665361E-4</v>
      </c>
      <c r="L11" s="179">
        <v>1.5366119171341056E-3</v>
      </c>
      <c r="M11" s="179">
        <v>9.8731318644999203E-4</v>
      </c>
    </row>
    <row r="12" spans="2:13" ht="18" x14ac:dyDescent="0.55000000000000004">
      <c r="B12" s="178"/>
      <c r="C12" s="74" t="s">
        <v>281</v>
      </c>
      <c r="D12" s="179">
        <v>2.4191850228209013E-3</v>
      </c>
      <c r="E12" s="179">
        <v>1.9842897336643768E-3</v>
      </c>
      <c r="F12" s="179">
        <v>4.4731871647628379E-3</v>
      </c>
      <c r="G12" s="179">
        <v>3.0214485940894546E-3</v>
      </c>
      <c r="H12" s="179">
        <v>6.9741751274781164E-4</v>
      </c>
      <c r="I12" s="179">
        <v>2.897946310464521E-3</v>
      </c>
      <c r="J12" s="179">
        <v>2.3991880263852308E-3</v>
      </c>
      <c r="K12" s="179">
        <v>1.9842873188257067E-3</v>
      </c>
      <c r="L12" s="179">
        <v>7.5186059956435392E-4</v>
      </c>
      <c r="M12" s="179">
        <v>3.0220498018590259E-4</v>
      </c>
    </row>
    <row r="13" spans="2:13" ht="18" x14ac:dyDescent="0.55000000000000004">
      <c r="B13" s="178"/>
      <c r="C13" s="74" t="s">
        <v>282</v>
      </c>
      <c r="D13" s="179">
        <v>4.5627246313040453E-3</v>
      </c>
      <c r="E13" s="179">
        <v>3.6940332382235015E-3</v>
      </c>
      <c r="F13" s="179">
        <v>3.0214485940894546E-3</v>
      </c>
      <c r="G13" s="179">
        <v>7.1588544542331911E-3</v>
      </c>
      <c r="H13" s="179">
        <v>2.7969233198146197E-4</v>
      </c>
      <c r="I13" s="179">
        <v>4.725193426254032E-3</v>
      </c>
      <c r="J13" s="179">
        <v>3.0730479824541555E-3</v>
      </c>
      <c r="K13" s="179">
        <v>1.9978928310816824E-3</v>
      </c>
      <c r="L13" s="179">
        <v>2.7052477437759705E-3</v>
      </c>
      <c r="M13" s="179">
        <v>6.4243066146822594E-4</v>
      </c>
    </row>
    <row r="14" spans="2:13" ht="15.75" x14ac:dyDescent="0.45">
      <c r="C14" s="74" t="s">
        <v>283</v>
      </c>
      <c r="D14" s="179">
        <v>5.2131092387583053E-4</v>
      </c>
      <c r="E14" s="179">
        <v>2.0866284644135137E-4</v>
      </c>
      <c r="F14" s="179">
        <v>6.9741751274781164E-4</v>
      </c>
      <c r="G14" s="179">
        <v>2.7969233198146197E-4</v>
      </c>
      <c r="H14" s="179">
        <v>9.4793587299337497E-4</v>
      </c>
      <c r="I14" s="179">
        <v>1.9854106942101993E-4</v>
      </c>
      <c r="J14" s="179">
        <v>6.2776110026647308E-4</v>
      </c>
      <c r="K14" s="179">
        <v>1.5107835977951761E-4</v>
      </c>
      <c r="L14" s="179">
        <v>2.9535805655844864E-4</v>
      </c>
      <c r="M14" s="179">
        <v>4.971855149160585E-4</v>
      </c>
    </row>
    <row r="15" spans="2:13" ht="18" x14ac:dyDescent="0.55000000000000004">
      <c r="B15" s="178"/>
      <c r="C15" s="74" t="s">
        <v>284</v>
      </c>
      <c r="D15" s="179">
        <v>5.1925024548475831E-3</v>
      </c>
      <c r="E15" s="179">
        <v>3.0872773482574938E-3</v>
      </c>
      <c r="F15" s="179">
        <v>2.897946310464521E-3</v>
      </c>
      <c r="G15" s="179">
        <v>4.725193426254032E-3</v>
      </c>
      <c r="H15" s="179">
        <v>1.9854106942101993E-4</v>
      </c>
      <c r="I15" s="179">
        <v>6.3716273150650482E-3</v>
      </c>
      <c r="J15" s="179">
        <v>2.5421543566501396E-3</v>
      </c>
      <c r="K15" s="179">
        <v>1.9278791860665931E-3</v>
      </c>
      <c r="L15" s="179">
        <v>2.8832962004458804E-3</v>
      </c>
      <c r="M15" s="179">
        <v>1.1538097403805583E-3</v>
      </c>
    </row>
    <row r="16" spans="2:13" ht="18" x14ac:dyDescent="0.55000000000000004">
      <c r="B16" s="178"/>
      <c r="C16" s="74" t="s">
        <v>285</v>
      </c>
      <c r="D16" s="179">
        <v>3.4689799795075437E-3</v>
      </c>
      <c r="E16" s="179">
        <v>1.6912048233094781E-3</v>
      </c>
      <c r="F16" s="179">
        <v>2.3991880263852308E-3</v>
      </c>
      <c r="G16" s="179">
        <v>3.0730479824541555E-3</v>
      </c>
      <c r="H16" s="179">
        <v>6.2776110026647308E-4</v>
      </c>
      <c r="I16" s="179">
        <v>2.5421543566501396E-3</v>
      </c>
      <c r="J16" s="179">
        <v>3.939344806088171E-3</v>
      </c>
      <c r="K16" s="179">
        <v>1.838459385655854E-3</v>
      </c>
      <c r="L16" s="179">
        <v>1.088222710207271E-3</v>
      </c>
      <c r="M16" s="179">
        <v>7.6782135589271918E-4</v>
      </c>
    </row>
    <row r="17" spans="2:13" ht="18" x14ac:dyDescent="0.55000000000000004">
      <c r="B17" s="178"/>
      <c r="C17" s="74" t="s">
        <v>104</v>
      </c>
      <c r="D17" s="179">
        <v>8.0216806261850339E-4</v>
      </c>
      <c r="E17" s="179">
        <v>9.077818511665361E-4</v>
      </c>
      <c r="F17" s="179">
        <v>1.9842873188257067E-3</v>
      </c>
      <c r="G17" s="179">
        <v>1.9978928310816824E-3</v>
      </c>
      <c r="H17" s="179">
        <v>1.5107835977951761E-4</v>
      </c>
      <c r="I17" s="179">
        <v>1.9278791860665931E-3</v>
      </c>
      <c r="J17" s="179">
        <v>1.838459385655854E-3</v>
      </c>
      <c r="K17" s="179">
        <v>2.6443106424104655E-3</v>
      </c>
      <c r="L17" s="179">
        <v>4.2527248940300448E-4</v>
      </c>
      <c r="M17" s="179">
        <v>9.7136763744777837E-4</v>
      </c>
    </row>
    <row r="18" spans="2:13" ht="18" x14ac:dyDescent="0.55000000000000004">
      <c r="B18" s="178"/>
      <c r="C18" s="74" t="s">
        <v>286</v>
      </c>
      <c r="D18" s="179">
        <v>1.3920735823828793E-3</v>
      </c>
      <c r="E18" s="179">
        <v>1.5366119171341056E-3</v>
      </c>
      <c r="F18" s="179">
        <v>7.5186059956435392E-4</v>
      </c>
      <c r="G18" s="179">
        <v>2.7052477437759705E-3</v>
      </c>
      <c r="H18" s="179">
        <v>2.9535805655844864E-4</v>
      </c>
      <c r="I18" s="179">
        <v>2.8832962004458804E-3</v>
      </c>
      <c r="J18" s="179">
        <v>1.088222710207271E-3</v>
      </c>
      <c r="K18" s="179">
        <v>4.2527248940300448E-4</v>
      </c>
      <c r="L18" s="179">
        <v>6.7871392812750946E-3</v>
      </c>
      <c r="M18" s="179">
        <v>1.2894555463809959E-3</v>
      </c>
    </row>
    <row r="19" spans="2:13" ht="18" x14ac:dyDescent="0.55000000000000004">
      <c r="B19" s="178"/>
      <c r="C19" s="74" t="s">
        <v>287</v>
      </c>
      <c r="D19" s="179">
        <v>8.7764108506926898E-4</v>
      </c>
      <c r="E19" s="179">
        <v>9.8731318644999203E-4</v>
      </c>
      <c r="F19" s="179">
        <v>3.0220498018590259E-4</v>
      </c>
      <c r="G19" s="179">
        <v>6.4243066146822594E-4</v>
      </c>
      <c r="H19" s="179">
        <v>4.971855149160585E-4</v>
      </c>
      <c r="I19" s="179">
        <v>1.1538097403805583E-3</v>
      </c>
      <c r="J19" s="179">
        <v>7.6782135589271918E-4</v>
      </c>
      <c r="K19" s="179">
        <v>9.7136763744777837E-4</v>
      </c>
      <c r="L19" s="179">
        <v>1.2894555463809959E-3</v>
      </c>
      <c r="M19" s="179">
        <v>4.146702180398731E-3</v>
      </c>
    </row>
    <row r="20" spans="2:13" ht="18" x14ac:dyDescent="0.55000000000000004">
      <c r="B20" s="178"/>
      <c r="C20" s="178"/>
      <c r="D20" s="178"/>
    </row>
    <row r="21" spans="2:13" ht="18" x14ac:dyDescent="0.55000000000000004">
      <c r="B21" s="178"/>
      <c r="C21" s="178"/>
      <c r="D21" s="178"/>
    </row>
    <row r="22" spans="2:13" ht="18" x14ac:dyDescent="0.55000000000000004">
      <c r="B22" s="260" t="s">
        <v>65</v>
      </c>
      <c r="C22" s="260"/>
      <c r="D22" s="178"/>
    </row>
    <row r="24" spans="2:13" x14ac:dyDescent="0.45">
      <c r="C24" s="72"/>
      <c r="D24" s="194" t="s">
        <v>279</v>
      </c>
      <c r="E24" s="194" t="s">
        <v>280</v>
      </c>
      <c r="F24" s="194" t="s">
        <v>281</v>
      </c>
      <c r="G24" s="194" t="s">
        <v>282</v>
      </c>
      <c r="H24" s="194" t="s">
        <v>283</v>
      </c>
      <c r="I24" s="194" t="s">
        <v>284</v>
      </c>
      <c r="J24" s="194" t="s">
        <v>285</v>
      </c>
      <c r="K24" s="194" t="s">
        <v>104</v>
      </c>
      <c r="L24" s="194" t="s">
        <v>286</v>
      </c>
      <c r="M24" s="194" t="s">
        <v>287</v>
      </c>
    </row>
    <row r="25" spans="2:13" ht="28.5" x14ac:dyDescent="0.45">
      <c r="B25" s="72"/>
      <c r="C25" s="78" t="s">
        <v>64</v>
      </c>
      <c r="D25" s="193">
        <v>0.21909287845804631</v>
      </c>
      <c r="E25" s="193">
        <v>0</v>
      </c>
      <c r="F25" s="193">
        <v>0</v>
      </c>
      <c r="G25" s="193">
        <v>0</v>
      </c>
      <c r="H25" s="193">
        <v>0.39009142117839529</v>
      </c>
      <c r="I25" s="193">
        <v>0</v>
      </c>
      <c r="J25" s="193">
        <v>0</v>
      </c>
      <c r="K25" s="193">
        <v>0.20035331458289737</v>
      </c>
      <c r="L25" s="193">
        <v>0.19046238578066096</v>
      </c>
      <c r="M25" s="193">
        <v>0</v>
      </c>
    </row>
    <row r="26" spans="2:13" x14ac:dyDescent="0.45">
      <c r="B26" s="72"/>
      <c r="C26" s="72"/>
      <c r="D26" s="72"/>
      <c r="E26" s="72"/>
      <c r="F26" s="72"/>
      <c r="G26" s="72"/>
      <c r="H26" s="72"/>
      <c r="I26" s="72"/>
      <c r="J26" s="72"/>
      <c r="K26" s="72"/>
      <c r="L26" s="72"/>
      <c r="M26" s="72"/>
    </row>
    <row r="27" spans="2:13" ht="18" x14ac:dyDescent="0.55000000000000004">
      <c r="B27" s="260" t="s">
        <v>299</v>
      </c>
      <c r="C27" s="260"/>
      <c r="D27" s="72"/>
      <c r="E27" s="72"/>
      <c r="F27" s="72"/>
      <c r="G27" s="72"/>
      <c r="H27" s="72"/>
      <c r="I27" s="72"/>
      <c r="J27" s="72"/>
      <c r="K27" s="72"/>
      <c r="L27" s="72"/>
      <c r="M27" s="72"/>
    </row>
    <row r="28" spans="2:13" x14ac:dyDescent="0.45">
      <c r="B28" s="72"/>
      <c r="C28" s="72"/>
      <c r="D28" s="72"/>
      <c r="E28" s="72"/>
      <c r="F28" s="72"/>
      <c r="G28" s="72"/>
      <c r="H28" s="72"/>
      <c r="I28" s="72"/>
      <c r="J28" s="72"/>
      <c r="K28" s="72"/>
      <c r="L28" s="72"/>
      <c r="M28" s="72"/>
    </row>
    <row r="29" spans="2:13" x14ac:dyDescent="0.45">
      <c r="B29" s="76"/>
      <c r="C29" s="76"/>
      <c r="D29" s="77">
        <f>D25</f>
        <v>0.21909287845804631</v>
      </c>
      <c r="E29" s="77">
        <f t="shared" ref="E29:M29" si="0">E25</f>
        <v>0</v>
      </c>
      <c r="F29" s="77">
        <f t="shared" si="0"/>
        <v>0</v>
      </c>
      <c r="G29" s="77">
        <f t="shared" si="0"/>
        <v>0</v>
      </c>
      <c r="H29" s="77">
        <f t="shared" si="0"/>
        <v>0.39009142117839529</v>
      </c>
      <c r="I29" s="77">
        <f t="shared" si="0"/>
        <v>0</v>
      </c>
      <c r="J29" s="77">
        <f t="shared" si="0"/>
        <v>0</v>
      </c>
      <c r="K29" s="77">
        <f t="shared" si="0"/>
        <v>0.20035331458289737</v>
      </c>
      <c r="L29" s="77">
        <f t="shared" si="0"/>
        <v>0.19046238578066096</v>
      </c>
      <c r="M29" s="77">
        <f t="shared" si="0"/>
        <v>0</v>
      </c>
    </row>
    <row r="30" spans="2:13" x14ac:dyDescent="0.45">
      <c r="B30" s="76"/>
      <c r="C30" s="74" t="s">
        <v>63</v>
      </c>
      <c r="D30" s="74" t="s">
        <v>279</v>
      </c>
      <c r="E30" s="74" t="s">
        <v>280</v>
      </c>
      <c r="F30" s="74" t="s">
        <v>281</v>
      </c>
      <c r="G30" s="74" t="s">
        <v>282</v>
      </c>
      <c r="H30" s="74" t="s">
        <v>283</v>
      </c>
      <c r="I30" s="74" t="s">
        <v>284</v>
      </c>
      <c r="J30" s="74" t="s">
        <v>285</v>
      </c>
      <c r="K30" s="74" t="s">
        <v>104</v>
      </c>
      <c r="L30" s="74" t="s">
        <v>286</v>
      </c>
      <c r="M30" s="74" t="s">
        <v>287</v>
      </c>
    </row>
    <row r="31" spans="2:13" x14ac:dyDescent="0.45">
      <c r="B31" s="75">
        <f>D25</f>
        <v>0.21909287845804631</v>
      </c>
      <c r="C31" s="74" t="s">
        <v>279</v>
      </c>
      <c r="D31" s="73">
        <f>D10</f>
        <v>1.2366570017406896E-2</v>
      </c>
      <c r="E31" s="73">
        <f t="shared" ref="E31:M31" si="1">E10</f>
        <v>2.5092482637248041E-3</v>
      </c>
      <c r="F31" s="73">
        <f t="shared" si="1"/>
        <v>2.4191850228209013E-3</v>
      </c>
      <c r="G31" s="73">
        <f t="shared" si="1"/>
        <v>4.5627246313040453E-3</v>
      </c>
      <c r="H31" s="73">
        <f t="shared" si="1"/>
        <v>5.2131092387583053E-4</v>
      </c>
      <c r="I31" s="73">
        <f t="shared" si="1"/>
        <v>5.1925024548475831E-3</v>
      </c>
      <c r="J31" s="73">
        <f t="shared" si="1"/>
        <v>3.4689799795075437E-3</v>
      </c>
      <c r="K31" s="73">
        <f t="shared" si="1"/>
        <v>8.0216806261850339E-4</v>
      </c>
      <c r="L31" s="73">
        <f t="shared" si="1"/>
        <v>1.3920735823828793E-3</v>
      </c>
      <c r="M31" s="73">
        <f t="shared" si="1"/>
        <v>8.7764108506926898E-4</v>
      </c>
    </row>
    <row r="32" spans="2:13" x14ac:dyDescent="0.45">
      <c r="B32" s="75">
        <f>E25</f>
        <v>0</v>
      </c>
      <c r="C32" s="74" t="s">
        <v>280</v>
      </c>
      <c r="D32" s="73">
        <f t="shared" ref="D32:M32" si="2">D11</f>
        <v>2.5092482637248041E-3</v>
      </c>
      <c r="E32" s="73">
        <f t="shared" si="2"/>
        <v>5.4138031022506932E-3</v>
      </c>
      <c r="F32" s="73">
        <f t="shared" si="2"/>
        <v>1.9842897336643768E-3</v>
      </c>
      <c r="G32" s="73">
        <f t="shared" si="2"/>
        <v>3.6940332382235015E-3</v>
      </c>
      <c r="H32" s="73">
        <f t="shared" si="2"/>
        <v>2.0866284644135137E-4</v>
      </c>
      <c r="I32" s="73">
        <f t="shared" si="2"/>
        <v>3.0872773482574938E-3</v>
      </c>
      <c r="J32" s="73">
        <f t="shared" si="2"/>
        <v>1.6912048233094781E-3</v>
      </c>
      <c r="K32" s="73">
        <f t="shared" si="2"/>
        <v>9.077818511665361E-4</v>
      </c>
      <c r="L32" s="73">
        <f t="shared" si="2"/>
        <v>1.5366119171341056E-3</v>
      </c>
      <c r="M32" s="73">
        <f t="shared" si="2"/>
        <v>9.8731318644999203E-4</v>
      </c>
    </row>
    <row r="33" spans="2:15" x14ac:dyDescent="0.45">
      <c r="B33" s="75">
        <f>F25</f>
        <v>0</v>
      </c>
      <c r="C33" s="74" t="s">
        <v>281</v>
      </c>
      <c r="D33" s="73">
        <f t="shared" ref="D33:M33" si="3">D12</f>
        <v>2.4191850228209013E-3</v>
      </c>
      <c r="E33" s="73">
        <f t="shared" si="3"/>
        <v>1.9842897336643768E-3</v>
      </c>
      <c r="F33" s="73">
        <f t="shared" si="3"/>
        <v>4.4731871647628379E-3</v>
      </c>
      <c r="G33" s="73">
        <f t="shared" si="3"/>
        <v>3.0214485940894546E-3</v>
      </c>
      <c r="H33" s="73">
        <f t="shared" si="3"/>
        <v>6.9741751274781164E-4</v>
      </c>
      <c r="I33" s="73">
        <f t="shared" si="3"/>
        <v>2.897946310464521E-3</v>
      </c>
      <c r="J33" s="73">
        <f t="shared" si="3"/>
        <v>2.3991880263852308E-3</v>
      </c>
      <c r="K33" s="73">
        <f t="shared" si="3"/>
        <v>1.9842873188257067E-3</v>
      </c>
      <c r="L33" s="73">
        <f t="shared" si="3"/>
        <v>7.5186059956435392E-4</v>
      </c>
      <c r="M33" s="73">
        <f t="shared" si="3"/>
        <v>3.0220498018590259E-4</v>
      </c>
    </row>
    <row r="34" spans="2:15" x14ac:dyDescent="0.45">
      <c r="B34" s="75">
        <f>G25</f>
        <v>0</v>
      </c>
      <c r="C34" s="74" t="s">
        <v>282</v>
      </c>
      <c r="D34" s="73">
        <f t="shared" ref="D34:M34" si="4">D13</f>
        <v>4.5627246313040453E-3</v>
      </c>
      <c r="E34" s="73">
        <f t="shared" si="4"/>
        <v>3.6940332382235015E-3</v>
      </c>
      <c r="F34" s="73">
        <f t="shared" si="4"/>
        <v>3.0214485940894546E-3</v>
      </c>
      <c r="G34" s="73">
        <f t="shared" si="4"/>
        <v>7.1588544542331911E-3</v>
      </c>
      <c r="H34" s="73">
        <f t="shared" si="4"/>
        <v>2.7969233198146197E-4</v>
      </c>
      <c r="I34" s="73">
        <f t="shared" si="4"/>
        <v>4.725193426254032E-3</v>
      </c>
      <c r="J34" s="73">
        <f t="shared" si="4"/>
        <v>3.0730479824541555E-3</v>
      </c>
      <c r="K34" s="73">
        <f t="shared" si="4"/>
        <v>1.9978928310816824E-3</v>
      </c>
      <c r="L34" s="73">
        <f t="shared" si="4"/>
        <v>2.7052477437759705E-3</v>
      </c>
      <c r="M34" s="73">
        <f t="shared" si="4"/>
        <v>6.4243066146822594E-4</v>
      </c>
    </row>
    <row r="35" spans="2:15" x14ac:dyDescent="0.45">
      <c r="B35" s="75">
        <f>H25</f>
        <v>0.39009142117839529</v>
      </c>
      <c r="C35" s="74" t="s">
        <v>283</v>
      </c>
      <c r="D35" s="73">
        <f t="shared" ref="D35:M35" si="5">D14</f>
        <v>5.2131092387583053E-4</v>
      </c>
      <c r="E35" s="73">
        <f t="shared" si="5"/>
        <v>2.0866284644135137E-4</v>
      </c>
      <c r="F35" s="73">
        <f t="shared" si="5"/>
        <v>6.9741751274781164E-4</v>
      </c>
      <c r="G35" s="73">
        <f t="shared" si="5"/>
        <v>2.7969233198146197E-4</v>
      </c>
      <c r="H35" s="73">
        <f t="shared" si="5"/>
        <v>9.4793587299337497E-4</v>
      </c>
      <c r="I35" s="73">
        <f t="shared" si="5"/>
        <v>1.9854106942101993E-4</v>
      </c>
      <c r="J35" s="73">
        <f t="shared" si="5"/>
        <v>6.2776110026647308E-4</v>
      </c>
      <c r="K35" s="73">
        <f t="shared" si="5"/>
        <v>1.5107835977951761E-4</v>
      </c>
      <c r="L35" s="73">
        <f t="shared" si="5"/>
        <v>2.9535805655844864E-4</v>
      </c>
      <c r="M35" s="73">
        <f t="shared" si="5"/>
        <v>4.971855149160585E-4</v>
      </c>
    </row>
    <row r="36" spans="2:15" x14ac:dyDescent="0.45">
      <c r="B36" s="75">
        <f>I25</f>
        <v>0</v>
      </c>
      <c r="C36" s="74" t="s">
        <v>284</v>
      </c>
      <c r="D36" s="73">
        <f t="shared" ref="D36:M36" si="6">D15</f>
        <v>5.1925024548475831E-3</v>
      </c>
      <c r="E36" s="73">
        <f t="shared" si="6"/>
        <v>3.0872773482574938E-3</v>
      </c>
      <c r="F36" s="73">
        <f t="shared" si="6"/>
        <v>2.897946310464521E-3</v>
      </c>
      <c r="G36" s="73">
        <f t="shared" si="6"/>
        <v>4.725193426254032E-3</v>
      </c>
      <c r="H36" s="73">
        <f t="shared" si="6"/>
        <v>1.9854106942101993E-4</v>
      </c>
      <c r="I36" s="73">
        <f t="shared" si="6"/>
        <v>6.3716273150650482E-3</v>
      </c>
      <c r="J36" s="73">
        <f t="shared" si="6"/>
        <v>2.5421543566501396E-3</v>
      </c>
      <c r="K36" s="73">
        <f t="shared" si="6"/>
        <v>1.9278791860665931E-3</v>
      </c>
      <c r="L36" s="73">
        <f t="shared" si="6"/>
        <v>2.8832962004458804E-3</v>
      </c>
      <c r="M36" s="73">
        <f t="shared" si="6"/>
        <v>1.1538097403805583E-3</v>
      </c>
    </row>
    <row r="37" spans="2:15" x14ac:dyDescent="0.45">
      <c r="B37" s="75">
        <f>J25</f>
        <v>0</v>
      </c>
      <c r="C37" s="74" t="s">
        <v>285</v>
      </c>
      <c r="D37" s="73">
        <f t="shared" ref="D37:M37" si="7">D16</f>
        <v>3.4689799795075437E-3</v>
      </c>
      <c r="E37" s="73">
        <f t="shared" si="7"/>
        <v>1.6912048233094781E-3</v>
      </c>
      <c r="F37" s="73">
        <f t="shared" si="7"/>
        <v>2.3991880263852308E-3</v>
      </c>
      <c r="G37" s="73">
        <f t="shared" si="7"/>
        <v>3.0730479824541555E-3</v>
      </c>
      <c r="H37" s="73">
        <f t="shared" si="7"/>
        <v>6.2776110026647308E-4</v>
      </c>
      <c r="I37" s="73">
        <f t="shared" si="7"/>
        <v>2.5421543566501396E-3</v>
      </c>
      <c r="J37" s="73">
        <f t="shared" si="7"/>
        <v>3.939344806088171E-3</v>
      </c>
      <c r="K37" s="73">
        <f t="shared" si="7"/>
        <v>1.838459385655854E-3</v>
      </c>
      <c r="L37" s="73">
        <f t="shared" si="7"/>
        <v>1.088222710207271E-3</v>
      </c>
      <c r="M37" s="73">
        <f t="shared" si="7"/>
        <v>7.6782135589271918E-4</v>
      </c>
    </row>
    <row r="38" spans="2:15" x14ac:dyDescent="0.45">
      <c r="B38" s="75">
        <f>K25</f>
        <v>0.20035331458289737</v>
      </c>
      <c r="C38" s="74" t="s">
        <v>104</v>
      </c>
      <c r="D38" s="73">
        <f t="shared" ref="D38:M38" si="8">D17</f>
        <v>8.0216806261850339E-4</v>
      </c>
      <c r="E38" s="73">
        <f t="shared" si="8"/>
        <v>9.077818511665361E-4</v>
      </c>
      <c r="F38" s="73">
        <f t="shared" si="8"/>
        <v>1.9842873188257067E-3</v>
      </c>
      <c r="G38" s="73">
        <f t="shared" si="8"/>
        <v>1.9978928310816824E-3</v>
      </c>
      <c r="H38" s="73">
        <f t="shared" si="8"/>
        <v>1.5107835977951761E-4</v>
      </c>
      <c r="I38" s="73">
        <f t="shared" si="8"/>
        <v>1.9278791860665931E-3</v>
      </c>
      <c r="J38" s="73">
        <f t="shared" si="8"/>
        <v>1.838459385655854E-3</v>
      </c>
      <c r="K38" s="73">
        <f t="shared" si="8"/>
        <v>2.6443106424104655E-3</v>
      </c>
      <c r="L38" s="73">
        <f t="shared" si="8"/>
        <v>4.2527248940300448E-4</v>
      </c>
      <c r="M38" s="73">
        <f t="shared" si="8"/>
        <v>9.7136763744777837E-4</v>
      </c>
    </row>
    <row r="39" spans="2:15" x14ac:dyDescent="0.45">
      <c r="B39" s="75">
        <f>L25</f>
        <v>0.19046238578066096</v>
      </c>
      <c r="C39" s="74" t="s">
        <v>286</v>
      </c>
      <c r="D39" s="73">
        <f t="shared" ref="D39:M39" si="9">D18</f>
        <v>1.3920735823828793E-3</v>
      </c>
      <c r="E39" s="73">
        <f t="shared" si="9"/>
        <v>1.5366119171341056E-3</v>
      </c>
      <c r="F39" s="73">
        <f t="shared" si="9"/>
        <v>7.5186059956435392E-4</v>
      </c>
      <c r="G39" s="73">
        <f t="shared" si="9"/>
        <v>2.7052477437759705E-3</v>
      </c>
      <c r="H39" s="73">
        <f t="shared" si="9"/>
        <v>2.9535805655844864E-4</v>
      </c>
      <c r="I39" s="73">
        <f t="shared" si="9"/>
        <v>2.8832962004458804E-3</v>
      </c>
      <c r="J39" s="73">
        <f t="shared" si="9"/>
        <v>1.088222710207271E-3</v>
      </c>
      <c r="K39" s="73">
        <f t="shared" si="9"/>
        <v>4.2527248940300448E-4</v>
      </c>
      <c r="L39" s="73">
        <f t="shared" si="9"/>
        <v>6.7871392812750946E-3</v>
      </c>
      <c r="M39" s="73">
        <f t="shared" si="9"/>
        <v>1.2894555463809959E-3</v>
      </c>
    </row>
    <row r="40" spans="2:15" x14ac:dyDescent="0.45">
      <c r="B40" s="75">
        <f>M25</f>
        <v>0</v>
      </c>
      <c r="C40" s="74" t="s">
        <v>287</v>
      </c>
      <c r="D40" s="73">
        <f t="shared" ref="D40:M40" si="10">D19</f>
        <v>8.7764108506926898E-4</v>
      </c>
      <c r="E40" s="73">
        <f t="shared" si="10"/>
        <v>9.8731318644999203E-4</v>
      </c>
      <c r="F40" s="73">
        <f t="shared" si="10"/>
        <v>3.0220498018590259E-4</v>
      </c>
      <c r="G40" s="73">
        <f t="shared" si="10"/>
        <v>6.4243066146822594E-4</v>
      </c>
      <c r="H40" s="73">
        <f t="shared" si="10"/>
        <v>4.971855149160585E-4</v>
      </c>
      <c r="I40" s="73">
        <f t="shared" si="10"/>
        <v>1.1538097403805583E-3</v>
      </c>
      <c r="J40" s="73">
        <f t="shared" si="10"/>
        <v>7.6782135589271918E-4</v>
      </c>
      <c r="K40" s="73">
        <f t="shared" si="10"/>
        <v>9.7136763744777837E-4</v>
      </c>
      <c r="L40" s="73">
        <f t="shared" si="10"/>
        <v>1.2894555463809959E-3</v>
      </c>
      <c r="M40" s="73">
        <f t="shared" si="10"/>
        <v>4.146702180398731E-3</v>
      </c>
    </row>
    <row r="41" spans="2:15" x14ac:dyDescent="0.45">
      <c r="B41" s="72"/>
      <c r="C41" s="72"/>
      <c r="D41" s="72"/>
      <c r="E41" s="72"/>
      <c r="F41" s="72"/>
      <c r="G41" s="72"/>
      <c r="H41" s="72"/>
      <c r="I41" s="72"/>
      <c r="J41" s="72"/>
      <c r="K41" s="72"/>
      <c r="L41" s="72"/>
      <c r="M41" s="72"/>
    </row>
    <row r="42" spans="2:15" x14ac:dyDescent="0.45">
      <c r="B42" s="72"/>
      <c r="C42" s="72"/>
      <c r="D42" s="72"/>
      <c r="E42" s="72"/>
      <c r="F42" s="72"/>
      <c r="G42" s="72"/>
      <c r="H42" s="72"/>
      <c r="I42" s="72"/>
      <c r="J42" s="72"/>
      <c r="K42" s="72"/>
      <c r="L42" s="72"/>
      <c r="M42" s="72"/>
    </row>
    <row r="43" spans="2:15" ht="26.25" x14ac:dyDescent="0.45">
      <c r="B43" s="72"/>
      <c r="C43" s="74" t="s">
        <v>62</v>
      </c>
      <c r="D43" s="74" t="s">
        <v>279</v>
      </c>
      <c r="E43" s="74" t="s">
        <v>280</v>
      </c>
      <c r="F43" s="74" t="s">
        <v>281</v>
      </c>
      <c r="G43" s="74" t="s">
        <v>282</v>
      </c>
      <c r="H43" s="74" t="s">
        <v>283</v>
      </c>
      <c r="I43" s="74" t="s">
        <v>284</v>
      </c>
      <c r="J43" s="74" t="s">
        <v>285</v>
      </c>
      <c r="K43" s="74" t="s">
        <v>104</v>
      </c>
      <c r="L43" s="74" t="s">
        <v>286</v>
      </c>
      <c r="M43" s="74" t="s">
        <v>287</v>
      </c>
    </row>
    <row r="44" spans="2:15" x14ac:dyDescent="0.45">
      <c r="B44" s="259"/>
      <c r="C44" s="74" t="s">
        <v>279</v>
      </c>
      <c r="D44" s="213">
        <f>$B31*D$29*D31</f>
        <v>5.9361625280801816E-4</v>
      </c>
      <c r="E44" s="213">
        <f t="shared" ref="E44:M44" si="11">$B31*E$29*E31</f>
        <v>0</v>
      </c>
      <c r="F44" s="213">
        <f t="shared" si="11"/>
        <v>0</v>
      </c>
      <c r="G44" s="213">
        <f t="shared" si="11"/>
        <v>0</v>
      </c>
      <c r="H44" s="213">
        <f t="shared" si="11"/>
        <v>4.4554490961191875E-5</v>
      </c>
      <c r="I44" s="213">
        <f t="shared" si="11"/>
        <v>0</v>
      </c>
      <c r="J44" s="213">
        <f t="shared" si="11"/>
        <v>0</v>
      </c>
      <c r="K44" s="213">
        <f t="shared" si="11"/>
        <v>3.521195676334326E-5</v>
      </c>
      <c r="L44" s="213">
        <f t="shared" si="11"/>
        <v>5.8089772171179393E-5</v>
      </c>
      <c r="M44" s="213">
        <f t="shared" si="11"/>
        <v>0</v>
      </c>
    </row>
    <row r="45" spans="2:15" x14ac:dyDescent="0.45">
      <c r="B45" s="259"/>
      <c r="C45" s="74" t="s">
        <v>280</v>
      </c>
      <c r="D45" s="213">
        <f t="shared" ref="D45:M45" si="12">$B32*D$29*D32</f>
        <v>0</v>
      </c>
      <c r="E45" s="213">
        <f t="shared" si="12"/>
        <v>0</v>
      </c>
      <c r="F45" s="213">
        <f t="shared" si="12"/>
        <v>0</v>
      </c>
      <c r="G45" s="213">
        <f t="shared" si="12"/>
        <v>0</v>
      </c>
      <c r="H45" s="213">
        <f t="shared" si="12"/>
        <v>0</v>
      </c>
      <c r="I45" s="213">
        <f t="shared" si="12"/>
        <v>0</v>
      </c>
      <c r="J45" s="213">
        <f t="shared" si="12"/>
        <v>0</v>
      </c>
      <c r="K45" s="213">
        <f t="shared" si="12"/>
        <v>0</v>
      </c>
      <c r="L45" s="213">
        <f t="shared" si="12"/>
        <v>0</v>
      </c>
      <c r="M45" s="213">
        <f t="shared" si="12"/>
        <v>0</v>
      </c>
    </row>
    <row r="46" spans="2:15" ht="18" x14ac:dyDescent="0.55000000000000004">
      <c r="B46" s="259"/>
      <c r="C46" s="74" t="s">
        <v>281</v>
      </c>
      <c r="D46" s="213">
        <f t="shared" ref="D46:M46" si="13">$B33*D$29*D33</f>
        <v>0</v>
      </c>
      <c r="E46" s="213">
        <f t="shared" si="13"/>
        <v>0</v>
      </c>
      <c r="F46" s="213">
        <f t="shared" si="13"/>
        <v>0</v>
      </c>
      <c r="G46" s="213">
        <f t="shared" si="13"/>
        <v>0</v>
      </c>
      <c r="H46" s="213">
        <f t="shared" si="13"/>
        <v>0</v>
      </c>
      <c r="I46" s="213">
        <f t="shared" si="13"/>
        <v>0</v>
      </c>
      <c r="J46" s="213">
        <f t="shared" si="13"/>
        <v>0</v>
      </c>
      <c r="K46" s="213">
        <f t="shared" si="13"/>
        <v>0</v>
      </c>
      <c r="L46" s="213">
        <f t="shared" si="13"/>
        <v>0</v>
      </c>
      <c r="M46" s="213">
        <f t="shared" si="13"/>
        <v>0</v>
      </c>
      <c r="O46" s="197"/>
    </row>
    <row r="47" spans="2:15" x14ac:dyDescent="0.45">
      <c r="B47" s="259"/>
      <c r="C47" s="74" t="s">
        <v>282</v>
      </c>
      <c r="D47" s="213">
        <f t="shared" ref="D47:M47" si="14">$B34*D$29*D34</f>
        <v>0</v>
      </c>
      <c r="E47" s="213">
        <f t="shared" si="14"/>
        <v>0</v>
      </c>
      <c r="F47" s="213">
        <f t="shared" si="14"/>
        <v>0</v>
      </c>
      <c r="G47" s="213">
        <f t="shared" si="14"/>
        <v>0</v>
      </c>
      <c r="H47" s="213">
        <f t="shared" si="14"/>
        <v>0</v>
      </c>
      <c r="I47" s="213">
        <f t="shared" si="14"/>
        <v>0</v>
      </c>
      <c r="J47" s="213">
        <f t="shared" si="14"/>
        <v>0</v>
      </c>
      <c r="K47" s="213">
        <f t="shared" si="14"/>
        <v>0</v>
      </c>
      <c r="L47" s="213">
        <f t="shared" si="14"/>
        <v>0</v>
      </c>
      <c r="M47" s="213">
        <f t="shared" si="14"/>
        <v>0</v>
      </c>
    </row>
    <row r="48" spans="2:15" x14ac:dyDescent="0.45">
      <c r="B48" s="259"/>
      <c r="C48" s="74" t="s">
        <v>283</v>
      </c>
      <c r="D48" s="213">
        <f t="shared" ref="D48:M48" si="15">$B35*D$29*D35</f>
        <v>4.4554490961191875E-5</v>
      </c>
      <c r="E48" s="213">
        <f t="shared" si="15"/>
        <v>0</v>
      </c>
      <c r="F48" s="213">
        <f t="shared" si="15"/>
        <v>0</v>
      </c>
      <c r="G48" s="213">
        <f t="shared" si="15"/>
        <v>0</v>
      </c>
      <c r="H48" s="213">
        <f t="shared" si="15"/>
        <v>1.442486501083317E-4</v>
      </c>
      <c r="I48" s="213">
        <f t="shared" si="15"/>
        <v>0</v>
      </c>
      <c r="J48" s="213">
        <f t="shared" si="15"/>
        <v>0</v>
      </c>
      <c r="K48" s="213">
        <f t="shared" si="15"/>
        <v>1.1807696788226829E-5</v>
      </c>
      <c r="L48" s="213">
        <f t="shared" si="15"/>
        <v>2.1944436905380359E-5</v>
      </c>
      <c r="M48" s="213">
        <f t="shared" si="15"/>
        <v>0</v>
      </c>
    </row>
    <row r="49" spans="2:13" x14ac:dyDescent="0.45">
      <c r="B49" s="259"/>
      <c r="C49" s="74" t="s">
        <v>284</v>
      </c>
      <c r="D49" s="213">
        <f t="shared" ref="D49:M49" si="16">$B36*D$29*D36</f>
        <v>0</v>
      </c>
      <c r="E49" s="213">
        <f t="shared" si="16"/>
        <v>0</v>
      </c>
      <c r="F49" s="213">
        <f t="shared" si="16"/>
        <v>0</v>
      </c>
      <c r="G49" s="213">
        <f t="shared" si="16"/>
        <v>0</v>
      </c>
      <c r="H49" s="213">
        <f t="shared" si="16"/>
        <v>0</v>
      </c>
      <c r="I49" s="213">
        <f t="shared" si="16"/>
        <v>0</v>
      </c>
      <c r="J49" s="213">
        <f t="shared" si="16"/>
        <v>0</v>
      </c>
      <c r="K49" s="213">
        <f t="shared" si="16"/>
        <v>0</v>
      </c>
      <c r="L49" s="213">
        <f t="shared" si="16"/>
        <v>0</v>
      </c>
      <c r="M49" s="213">
        <f t="shared" si="16"/>
        <v>0</v>
      </c>
    </row>
    <row r="50" spans="2:13" x14ac:dyDescent="0.45">
      <c r="B50" s="259"/>
      <c r="C50" s="74" t="s">
        <v>285</v>
      </c>
      <c r="D50" s="213">
        <f t="shared" ref="D50:M50" si="17">$B37*D$29*D37</f>
        <v>0</v>
      </c>
      <c r="E50" s="213">
        <f t="shared" si="17"/>
        <v>0</v>
      </c>
      <c r="F50" s="213">
        <f t="shared" si="17"/>
        <v>0</v>
      </c>
      <c r="G50" s="213">
        <f t="shared" si="17"/>
        <v>0</v>
      </c>
      <c r="H50" s="213">
        <f t="shared" si="17"/>
        <v>0</v>
      </c>
      <c r="I50" s="213">
        <f t="shared" si="17"/>
        <v>0</v>
      </c>
      <c r="J50" s="213">
        <f t="shared" si="17"/>
        <v>0</v>
      </c>
      <c r="K50" s="213">
        <f t="shared" si="17"/>
        <v>0</v>
      </c>
      <c r="L50" s="213">
        <f t="shared" si="17"/>
        <v>0</v>
      </c>
      <c r="M50" s="213">
        <f t="shared" si="17"/>
        <v>0</v>
      </c>
    </row>
    <row r="51" spans="2:13" x14ac:dyDescent="0.45">
      <c r="B51" s="259"/>
      <c r="C51" s="74" t="s">
        <v>104</v>
      </c>
      <c r="D51" s="213">
        <f t="shared" ref="D51:M51" si="18">$B38*D$29*D38</f>
        <v>3.521195676334326E-5</v>
      </c>
      <c r="E51" s="213">
        <f t="shared" si="18"/>
        <v>0</v>
      </c>
      <c r="F51" s="213">
        <f t="shared" si="18"/>
        <v>0</v>
      </c>
      <c r="G51" s="213">
        <f t="shared" si="18"/>
        <v>0</v>
      </c>
      <c r="H51" s="213">
        <f t="shared" si="18"/>
        <v>1.1807696788226829E-5</v>
      </c>
      <c r="I51" s="213">
        <f t="shared" si="18"/>
        <v>0</v>
      </c>
      <c r="J51" s="213">
        <f t="shared" si="18"/>
        <v>0</v>
      </c>
      <c r="K51" s="213">
        <f t="shared" si="18"/>
        <v>1.0614646519354443E-4</v>
      </c>
      <c r="L51" s="213">
        <f t="shared" si="18"/>
        <v>1.6228300508198161E-5</v>
      </c>
      <c r="M51" s="213">
        <f t="shared" si="18"/>
        <v>0</v>
      </c>
    </row>
    <row r="52" spans="2:13" x14ac:dyDescent="0.45">
      <c r="B52" s="259"/>
      <c r="C52" s="74" t="s">
        <v>286</v>
      </c>
      <c r="D52" s="213">
        <f t="shared" ref="D52:M52" si="19">$B39*D$29*D39</f>
        <v>5.8089772171179393E-5</v>
      </c>
      <c r="E52" s="213">
        <f t="shared" si="19"/>
        <v>0</v>
      </c>
      <c r="F52" s="213">
        <f t="shared" si="19"/>
        <v>0</v>
      </c>
      <c r="G52" s="213">
        <f t="shared" si="19"/>
        <v>0</v>
      </c>
      <c r="H52" s="213">
        <f t="shared" si="19"/>
        <v>2.1944436905380359E-5</v>
      </c>
      <c r="I52" s="213">
        <f t="shared" si="19"/>
        <v>0</v>
      </c>
      <c r="J52" s="213">
        <f t="shared" si="19"/>
        <v>0</v>
      </c>
      <c r="K52" s="213">
        <f t="shared" si="19"/>
        <v>1.6228300508198161E-5</v>
      </c>
      <c r="L52" s="213">
        <f t="shared" si="19"/>
        <v>2.4620972429266079E-4</v>
      </c>
      <c r="M52" s="213">
        <f t="shared" si="19"/>
        <v>0</v>
      </c>
    </row>
    <row r="53" spans="2:13" x14ac:dyDescent="0.45">
      <c r="B53" s="72"/>
      <c r="C53" s="74" t="s">
        <v>287</v>
      </c>
      <c r="D53" s="213">
        <f t="shared" ref="D53:M53" si="20">$B40*D$29*D40</f>
        <v>0</v>
      </c>
      <c r="E53" s="213">
        <f t="shared" si="20"/>
        <v>0</v>
      </c>
      <c r="F53" s="213">
        <f t="shared" si="20"/>
        <v>0</v>
      </c>
      <c r="G53" s="213">
        <f t="shared" si="20"/>
        <v>0</v>
      </c>
      <c r="H53" s="213">
        <f t="shared" si="20"/>
        <v>0</v>
      </c>
      <c r="I53" s="213">
        <f t="shared" si="20"/>
        <v>0</v>
      </c>
      <c r="J53" s="213">
        <f t="shared" si="20"/>
        <v>0</v>
      </c>
      <c r="K53" s="213">
        <f t="shared" si="20"/>
        <v>0</v>
      </c>
      <c r="L53" s="213">
        <f t="shared" si="20"/>
        <v>0</v>
      </c>
      <c r="M53" s="213">
        <f t="shared" si="20"/>
        <v>0</v>
      </c>
    </row>
    <row r="54" spans="2:13" x14ac:dyDescent="0.45">
      <c r="B54" s="72"/>
      <c r="C54" s="72"/>
      <c r="D54" s="72"/>
      <c r="E54" s="72"/>
      <c r="F54" s="72"/>
      <c r="G54" s="72"/>
      <c r="H54" s="72"/>
      <c r="I54" s="72"/>
      <c r="J54" s="72"/>
      <c r="K54" s="72"/>
      <c r="L54" s="72"/>
      <c r="M54" s="72"/>
    </row>
    <row r="55" spans="2:13" x14ac:dyDescent="0.45">
      <c r="B55" s="72"/>
      <c r="C55" s="72"/>
      <c r="D55" s="72"/>
      <c r="E55" s="72"/>
      <c r="F55" s="72"/>
      <c r="G55" s="72"/>
      <c r="H55" s="72"/>
      <c r="I55" s="72"/>
      <c r="J55" s="72"/>
      <c r="K55" s="72"/>
      <c r="L55" s="72"/>
      <c r="M55" s="72"/>
    </row>
    <row r="58" spans="2:13" ht="21" x14ac:dyDescent="0.45">
      <c r="B58" s="72"/>
      <c r="C58" s="198" t="s">
        <v>300</v>
      </c>
      <c r="D58" s="199">
        <f ca="1">SUMPRODUCT(D7:M7,D25:M25)</f>
        <v>1.4999999956113202E-2</v>
      </c>
      <c r="E58" s="72"/>
    </row>
    <row r="59" spans="2:13" ht="21" x14ac:dyDescent="0.65">
      <c r="B59" s="72"/>
      <c r="C59" s="72"/>
      <c r="D59" s="200"/>
      <c r="E59" s="72"/>
    </row>
    <row r="60" spans="2:13" ht="21" x14ac:dyDescent="0.65">
      <c r="B60" s="201" t="s">
        <v>8</v>
      </c>
      <c r="C60" s="165"/>
      <c r="D60" s="200"/>
      <c r="E60" s="72"/>
    </row>
    <row r="61" spans="2:13" ht="21" x14ac:dyDescent="0.45">
      <c r="B61" s="256" t="s">
        <v>301</v>
      </c>
      <c r="C61" s="257"/>
      <c r="D61" s="202">
        <f>SQRT(SUM(D44:M53))</f>
        <v>3.8287000412641298E-2</v>
      </c>
      <c r="E61" s="72"/>
    </row>
    <row r="62" spans="2:13" x14ac:dyDescent="0.45">
      <c r="B62" s="203"/>
      <c r="C62" s="203"/>
      <c r="D62" s="72"/>
      <c r="E62" s="72"/>
    </row>
    <row r="63" spans="2:13" x14ac:dyDescent="0.45">
      <c r="B63" s="3" t="s">
        <v>9</v>
      </c>
      <c r="C63" s="72"/>
      <c r="D63" s="72"/>
      <c r="E63" s="72"/>
    </row>
    <row r="64" spans="2:13" x14ac:dyDescent="0.45">
      <c r="B64" s="195" t="s">
        <v>58</v>
      </c>
      <c r="C64" s="195"/>
      <c r="D64" s="195" t="s">
        <v>59</v>
      </c>
      <c r="E64" s="72"/>
    </row>
    <row r="65" spans="2:5" ht="21" x14ac:dyDescent="0.45">
      <c r="B65" s="204">
        <f ca="1">D58</f>
        <v>1.4999999956113202E-2</v>
      </c>
      <c r="C65" s="205" t="s">
        <v>302</v>
      </c>
      <c r="D65" s="220">
        <v>1.4999999999999999E-2</v>
      </c>
      <c r="E65" s="72"/>
    </row>
    <row r="66" spans="2:5" ht="21" x14ac:dyDescent="0.45">
      <c r="B66" s="207"/>
      <c r="C66" s="207"/>
      <c r="D66" s="207"/>
      <c r="E66" s="72"/>
    </row>
    <row r="67" spans="2:5" ht="21" x14ac:dyDescent="0.45">
      <c r="B67" s="208">
        <f>SUM(D25:M25)</f>
        <v>1</v>
      </c>
      <c r="C67" s="209" t="s">
        <v>181</v>
      </c>
      <c r="D67" s="206">
        <v>1</v>
      </c>
      <c r="E67" s="72"/>
    </row>
    <row r="68" spans="2:5" x14ac:dyDescent="0.45">
      <c r="B68" s="72"/>
      <c r="C68" s="72"/>
      <c r="D68" s="72"/>
      <c r="E68" s="72"/>
    </row>
  </sheetData>
  <mergeCells count="6">
    <mergeCell ref="B61:C61"/>
    <mergeCell ref="B2:D2"/>
    <mergeCell ref="B44:B52"/>
    <mergeCell ref="B27:C27"/>
    <mergeCell ref="B22:C22"/>
    <mergeCell ref="B4:C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8E405-A9DD-4E8E-B756-B22C1F31BD3F}">
  <sheetPr>
    <tabColor theme="5" tint="-0.499984740745262"/>
  </sheetPr>
  <dimension ref="B2:T47"/>
  <sheetViews>
    <sheetView tabSelected="1" workbookViewId="0">
      <selection activeCell="F16" sqref="F16"/>
    </sheetView>
  </sheetViews>
  <sheetFormatPr defaultRowHeight="14.25" x14ac:dyDescent="0.45"/>
  <cols>
    <col min="1" max="1" width="4.3984375" customWidth="1"/>
    <col min="2" max="2" width="13.53125" customWidth="1"/>
    <col min="3" max="3" width="40.06640625" customWidth="1"/>
    <col min="4" max="4" width="18.265625" customWidth="1"/>
    <col min="5" max="5" width="16.796875" customWidth="1"/>
    <col min="6" max="6" width="12.46484375" customWidth="1"/>
    <col min="7" max="7" width="11.33203125" customWidth="1"/>
    <col min="8" max="8" width="13.46484375" customWidth="1"/>
    <col min="9" max="9" width="11.53125" customWidth="1"/>
    <col min="10" max="10" width="12.46484375" customWidth="1"/>
  </cols>
  <sheetData>
    <row r="2" spans="2:9" ht="21.4" thickBot="1" x14ac:dyDescent="0.7">
      <c r="C2" s="21" t="s">
        <v>45</v>
      </c>
    </row>
    <row r="3" spans="2:9" ht="57" customHeight="1" x14ac:dyDescent="0.5">
      <c r="B3" s="69" t="s">
        <v>1</v>
      </c>
      <c r="C3" s="69" t="s">
        <v>2</v>
      </c>
      <c r="D3" s="13" t="s">
        <v>29</v>
      </c>
      <c r="E3" s="14" t="s">
        <v>71</v>
      </c>
      <c r="F3" s="17" t="s">
        <v>72</v>
      </c>
      <c r="G3" s="67" t="s">
        <v>76</v>
      </c>
      <c r="H3" s="67" t="s">
        <v>56</v>
      </c>
      <c r="I3" s="68" t="s">
        <v>44</v>
      </c>
    </row>
    <row r="4" spans="2:9" ht="15.75" x14ac:dyDescent="0.5">
      <c r="B4" s="112" t="s">
        <v>40</v>
      </c>
      <c r="C4" s="8" t="s">
        <v>41</v>
      </c>
      <c r="D4" s="223" t="s">
        <v>3</v>
      </c>
      <c r="E4" s="224" t="s">
        <v>23</v>
      </c>
      <c r="F4" s="36" t="s">
        <v>15</v>
      </c>
      <c r="G4" s="4">
        <f ca="1">'1.b Sample  (Return and Risk)'!U6</f>
        <v>0.11238188701216736</v>
      </c>
      <c r="H4" s="35" t="str">
        <f>'1.b Sample  (Return and Risk)'!V6</f>
        <v>R4</v>
      </c>
      <c r="I4" s="18">
        <f>'2.a. LP Modelling '!D$11</f>
        <v>0.1</v>
      </c>
    </row>
    <row r="5" spans="2:9" ht="15.75" x14ac:dyDescent="0.5">
      <c r="B5" s="112" t="s">
        <v>166</v>
      </c>
      <c r="C5" s="116" t="s">
        <v>163</v>
      </c>
      <c r="D5" s="223"/>
      <c r="E5" s="224"/>
      <c r="F5" s="36" t="s">
        <v>16</v>
      </c>
      <c r="G5" s="4">
        <f ca="1">'1.b Sample  (Return and Risk)'!U7</f>
        <v>7.4357181242288767E-2</v>
      </c>
      <c r="H5" s="35" t="str">
        <f>'1.b Sample  (Return and Risk)'!V7</f>
        <v>R3</v>
      </c>
      <c r="I5" s="18">
        <f>'2.a. LP Modelling '!E11</f>
        <v>4.9999999999999989E-2</v>
      </c>
    </row>
    <row r="6" spans="2:9" ht="15.75" x14ac:dyDescent="0.5">
      <c r="B6" s="113" t="s">
        <v>50</v>
      </c>
      <c r="C6" s="83" t="s">
        <v>53</v>
      </c>
      <c r="D6" s="221" t="s">
        <v>51</v>
      </c>
      <c r="E6" s="225" t="s">
        <v>24</v>
      </c>
      <c r="F6" s="56" t="s">
        <v>17</v>
      </c>
      <c r="G6" s="4">
        <f ca="1">'1.b Sample  (Return and Risk)'!U8</f>
        <v>6.7589654236116584E-2</v>
      </c>
      <c r="H6" s="35" t="str">
        <f>'1.b Sample  (Return and Risk)'!V8</f>
        <v>R2</v>
      </c>
      <c r="I6" s="18">
        <f>'2.a. LP Modelling '!F11</f>
        <v>0.15</v>
      </c>
    </row>
    <row r="7" spans="2:9" ht="15.75" x14ac:dyDescent="0.5">
      <c r="B7" s="113" t="s">
        <v>127</v>
      </c>
      <c r="C7" s="117" t="s">
        <v>128</v>
      </c>
      <c r="D7" s="221"/>
      <c r="E7" s="225"/>
      <c r="F7" s="56" t="s">
        <v>18</v>
      </c>
      <c r="G7" s="4">
        <f ca="1">'1.b Sample  (Return and Risk)'!U9</f>
        <v>8.5505382909211738E-2</v>
      </c>
      <c r="H7" s="35" t="str">
        <f>'1.b Sample  (Return and Risk)'!V9</f>
        <v>R4</v>
      </c>
      <c r="I7" s="18">
        <f>'2.a. LP Modelling '!G11</f>
        <v>0</v>
      </c>
    </row>
    <row r="8" spans="2:9" ht="15.75" x14ac:dyDescent="0.5">
      <c r="B8" s="112" t="s">
        <v>70</v>
      </c>
      <c r="C8" s="8" t="s">
        <v>43</v>
      </c>
      <c r="D8" s="222" t="s">
        <v>12</v>
      </c>
      <c r="E8" s="224" t="s">
        <v>25</v>
      </c>
      <c r="F8" s="36" t="s">
        <v>19</v>
      </c>
      <c r="G8" s="4">
        <f ca="1">'1.b Sample  (Return and Risk)'!U10</f>
        <v>3.1114381262608067E-2</v>
      </c>
      <c r="H8" s="35" t="str">
        <f>'1.b Sample  (Return and Risk)'!V10</f>
        <v>R1</v>
      </c>
      <c r="I8" s="18">
        <f>'2.a. LP Modelling '!H11</f>
        <v>0.15</v>
      </c>
    </row>
    <row r="9" spans="2:9" ht="15.75" x14ac:dyDescent="0.5">
      <c r="B9" s="112" t="s">
        <v>165</v>
      </c>
      <c r="C9" s="116" t="s">
        <v>164</v>
      </c>
      <c r="D9" s="222"/>
      <c r="E9" s="224"/>
      <c r="F9" s="36" t="s">
        <v>20</v>
      </c>
      <c r="G9" s="4">
        <f ca="1">'1.b Sample  (Return and Risk)'!U11</f>
        <v>8.0667179532220246E-2</v>
      </c>
      <c r="H9" s="35" t="str">
        <f>'1.b Sample  (Return and Risk)'!V11</f>
        <v>R3</v>
      </c>
      <c r="I9" s="18">
        <f>'2.a. LP Modelling '!I11</f>
        <v>0</v>
      </c>
    </row>
    <row r="10" spans="2:9" ht="15.75" x14ac:dyDescent="0.5">
      <c r="B10" s="114" t="s">
        <v>121</v>
      </c>
      <c r="C10" s="117" t="s">
        <v>102</v>
      </c>
      <c r="D10" s="221" t="s">
        <v>10</v>
      </c>
      <c r="E10" s="225" t="s">
        <v>26</v>
      </c>
      <c r="F10" s="56" t="s">
        <v>21</v>
      </c>
      <c r="G10" s="4">
        <f ca="1">'1.b Sample  (Return and Risk)'!U12</f>
        <v>6.3428389960854425E-2</v>
      </c>
      <c r="H10" s="35" t="str">
        <f>'1.b Sample  (Return and Risk)'!V12</f>
        <v>R2</v>
      </c>
      <c r="I10" s="18">
        <f>'2.a. LP Modelling '!K11</f>
        <v>0.15</v>
      </c>
    </row>
    <row r="11" spans="2:9" ht="15.75" x14ac:dyDescent="0.5">
      <c r="B11" s="113" t="s">
        <v>122</v>
      </c>
      <c r="C11" s="117" t="s">
        <v>129</v>
      </c>
      <c r="D11" s="221"/>
      <c r="E11" s="225"/>
      <c r="F11" s="56" t="s">
        <v>22</v>
      </c>
      <c r="G11" s="4">
        <f ca="1">'1.b Sample  (Return and Risk)'!U13</f>
        <v>5.196703350175369E-2</v>
      </c>
      <c r="H11" s="35" t="str">
        <f>'1.b Sample  (Return and Risk)'!V13</f>
        <v>R1</v>
      </c>
      <c r="I11" s="18">
        <f>'2.a. LP Modelling '!K11</f>
        <v>0.15</v>
      </c>
    </row>
    <row r="12" spans="2:9" ht="15.75" x14ac:dyDescent="0.5">
      <c r="B12" s="112" t="s">
        <v>125</v>
      </c>
      <c r="C12" s="116" t="s">
        <v>130</v>
      </c>
      <c r="D12" s="226" t="s">
        <v>293</v>
      </c>
      <c r="E12" s="224" t="s">
        <v>52</v>
      </c>
      <c r="F12" s="36" t="s">
        <v>48</v>
      </c>
      <c r="G12" s="4">
        <f ca="1">'1.b Sample  (Return and Risk)'!U14</f>
        <v>8.3255909700306718E-2</v>
      </c>
      <c r="H12" s="35" t="str">
        <f>'1.b Sample  (Return and Risk)'!V14</f>
        <v>R3</v>
      </c>
      <c r="I12" s="18">
        <f>'2.a. LP Modelling '!L11</f>
        <v>0.25</v>
      </c>
    </row>
    <row r="13" spans="2:9" ht="18" customHeight="1" x14ac:dyDescent="0.5">
      <c r="B13" s="112" t="s">
        <v>126</v>
      </c>
      <c r="C13" s="116" t="s">
        <v>131</v>
      </c>
      <c r="D13" s="226"/>
      <c r="E13" s="224"/>
      <c r="F13" s="36" t="s">
        <v>49</v>
      </c>
      <c r="G13" s="4">
        <f ca="1">'1.b Sample  (Return and Risk)'!U15</f>
        <v>6.5076338913345924E-2</v>
      </c>
      <c r="H13" s="35" t="str">
        <f>'1.b Sample  (Return and Risk)'!V15</f>
        <v>R2</v>
      </c>
      <c r="I13" s="18">
        <f>'2.a. LP Modelling '!M11</f>
        <v>0</v>
      </c>
    </row>
    <row r="14" spans="2:9" ht="9.6999999999999993" customHeight="1" x14ac:dyDescent="0.5">
      <c r="B14" s="60"/>
      <c r="C14" s="61"/>
      <c r="D14" s="62"/>
      <c r="E14" s="63"/>
      <c r="F14" s="64"/>
      <c r="G14" s="65"/>
      <c r="H14" s="66"/>
    </row>
    <row r="15" spans="2:9" ht="15.75" x14ac:dyDescent="0.5">
      <c r="C15" s="20" t="s">
        <v>177</v>
      </c>
      <c r="D15" s="106">
        <f ca="1">'2.a. LP Modelling '!D15</f>
        <v>1.3701988768423795E-2</v>
      </c>
    </row>
    <row r="18" spans="2:20" ht="21.4" thickBot="1" x14ac:dyDescent="0.7">
      <c r="C18" s="21" t="s">
        <v>46</v>
      </c>
    </row>
    <row r="19" spans="2:20" ht="50.55" customHeight="1" x14ac:dyDescent="0.55000000000000004">
      <c r="B19" s="69" t="s">
        <v>1</v>
      </c>
      <c r="C19" s="69" t="s">
        <v>2</v>
      </c>
      <c r="D19" s="13" t="s">
        <v>29</v>
      </c>
      <c r="E19" s="14" t="s">
        <v>71</v>
      </c>
      <c r="F19" s="17" t="s">
        <v>72</v>
      </c>
      <c r="G19" s="67" t="s">
        <v>76</v>
      </c>
      <c r="H19" s="67" t="s">
        <v>56</v>
      </c>
      <c r="I19" s="68" t="s">
        <v>44</v>
      </c>
      <c r="K19" s="215"/>
      <c r="L19" s="215"/>
      <c r="M19" s="215"/>
      <c r="N19" s="215"/>
      <c r="O19" s="215"/>
      <c r="P19" s="215"/>
      <c r="Q19" s="215"/>
      <c r="R19" s="215"/>
      <c r="S19" s="215"/>
      <c r="T19" s="215"/>
    </row>
    <row r="20" spans="2:20" ht="15.75" x14ac:dyDescent="0.5">
      <c r="B20" s="112" t="s">
        <v>40</v>
      </c>
      <c r="C20" s="8" t="s">
        <v>41</v>
      </c>
      <c r="D20" s="223" t="s">
        <v>3</v>
      </c>
      <c r="E20" s="224" t="s">
        <v>23</v>
      </c>
      <c r="F20" s="36" t="s">
        <v>15</v>
      </c>
      <c r="G20" s="4">
        <f ca="1">G4</f>
        <v>0.11238188701216736</v>
      </c>
      <c r="H20" s="35" t="str">
        <f>H4</f>
        <v>R4</v>
      </c>
      <c r="I20" s="18">
        <v>1</v>
      </c>
    </row>
    <row r="21" spans="2:20" ht="15.75" x14ac:dyDescent="0.5">
      <c r="B21" s="112" t="s">
        <v>166</v>
      </c>
      <c r="C21" s="116" t="s">
        <v>163</v>
      </c>
      <c r="D21" s="223"/>
      <c r="E21" s="224"/>
      <c r="F21" s="36" t="s">
        <v>16</v>
      </c>
      <c r="G21" s="4">
        <f t="shared" ref="G21:H29" ca="1" si="0">G5</f>
        <v>7.4357181242288767E-2</v>
      </c>
      <c r="H21" s="35" t="str">
        <f t="shared" si="0"/>
        <v>R3</v>
      </c>
      <c r="I21" s="18">
        <v>1</v>
      </c>
    </row>
    <row r="22" spans="2:20" ht="15.75" x14ac:dyDescent="0.5">
      <c r="B22" s="113" t="s">
        <v>50</v>
      </c>
      <c r="C22" s="83" t="s">
        <v>53</v>
      </c>
      <c r="D22" s="221" t="s">
        <v>51</v>
      </c>
      <c r="E22" s="225" t="s">
        <v>24</v>
      </c>
      <c r="F22" s="56" t="s">
        <v>17</v>
      </c>
      <c r="G22" s="4">
        <f t="shared" ca="1" si="0"/>
        <v>6.7589654236116584E-2</v>
      </c>
      <c r="H22" s="35" t="str">
        <f t="shared" si="0"/>
        <v>R2</v>
      </c>
      <c r="I22" s="18">
        <v>1</v>
      </c>
    </row>
    <row r="23" spans="2:20" ht="15.75" x14ac:dyDescent="0.5">
      <c r="B23" s="113" t="s">
        <v>127</v>
      </c>
      <c r="C23" s="117" t="s">
        <v>128</v>
      </c>
      <c r="D23" s="221"/>
      <c r="E23" s="225"/>
      <c r="F23" s="56" t="s">
        <v>18</v>
      </c>
      <c r="G23" s="4">
        <f t="shared" ca="1" si="0"/>
        <v>8.5505382909211738E-2</v>
      </c>
      <c r="H23" s="35" t="str">
        <f t="shared" si="0"/>
        <v>R4</v>
      </c>
      <c r="I23" s="18">
        <v>0</v>
      </c>
    </row>
    <row r="24" spans="2:20" ht="15.75" x14ac:dyDescent="0.5">
      <c r="B24" s="112" t="s">
        <v>70</v>
      </c>
      <c r="C24" s="8" t="s">
        <v>43</v>
      </c>
      <c r="D24" s="222" t="s">
        <v>12</v>
      </c>
      <c r="E24" s="224" t="s">
        <v>25</v>
      </c>
      <c r="F24" s="36" t="s">
        <v>19</v>
      </c>
      <c r="G24" s="4">
        <f t="shared" ca="1" si="0"/>
        <v>3.1114381262608067E-2</v>
      </c>
      <c r="H24" s="35" t="str">
        <f t="shared" si="0"/>
        <v>R1</v>
      </c>
      <c r="I24" s="18">
        <v>1</v>
      </c>
    </row>
    <row r="25" spans="2:20" ht="15.75" x14ac:dyDescent="0.5">
      <c r="B25" s="112" t="s">
        <v>165</v>
      </c>
      <c r="C25" s="116" t="s">
        <v>164</v>
      </c>
      <c r="D25" s="222"/>
      <c r="E25" s="224"/>
      <c r="F25" s="36" t="s">
        <v>20</v>
      </c>
      <c r="G25" s="4">
        <f t="shared" ca="1" si="0"/>
        <v>8.0667179532220246E-2</v>
      </c>
      <c r="H25" s="35" t="str">
        <f t="shared" si="0"/>
        <v>R3</v>
      </c>
      <c r="I25" s="18">
        <v>0</v>
      </c>
    </row>
    <row r="26" spans="2:20" ht="15.75" x14ac:dyDescent="0.5">
      <c r="B26" s="114" t="s">
        <v>121</v>
      </c>
      <c r="C26" s="117" t="s">
        <v>102</v>
      </c>
      <c r="D26" s="221" t="s">
        <v>10</v>
      </c>
      <c r="E26" s="225" t="s">
        <v>26</v>
      </c>
      <c r="F26" s="56" t="s">
        <v>21</v>
      </c>
      <c r="G26" s="4">
        <f t="shared" ca="1" si="0"/>
        <v>6.3428389960854425E-2</v>
      </c>
      <c r="H26" s="35" t="str">
        <f t="shared" si="0"/>
        <v>R2</v>
      </c>
      <c r="I26" s="18">
        <v>1</v>
      </c>
    </row>
    <row r="27" spans="2:20" ht="15.75" x14ac:dyDescent="0.5">
      <c r="B27" s="113" t="s">
        <v>122</v>
      </c>
      <c r="C27" s="117" t="s">
        <v>129</v>
      </c>
      <c r="D27" s="221"/>
      <c r="E27" s="225"/>
      <c r="F27" s="56" t="s">
        <v>22</v>
      </c>
      <c r="G27" s="4">
        <f t="shared" ca="1" si="0"/>
        <v>5.196703350175369E-2</v>
      </c>
      <c r="H27" s="35" t="str">
        <f t="shared" si="0"/>
        <v>R1</v>
      </c>
      <c r="I27" s="18">
        <v>1</v>
      </c>
    </row>
    <row r="28" spans="2:20" ht="15.75" x14ac:dyDescent="0.5">
      <c r="B28" s="112" t="s">
        <v>125</v>
      </c>
      <c r="C28" s="116" t="s">
        <v>130</v>
      </c>
      <c r="D28" s="226" t="s">
        <v>293</v>
      </c>
      <c r="E28" s="224" t="s">
        <v>52</v>
      </c>
      <c r="F28" s="36" t="s">
        <v>48</v>
      </c>
      <c r="G28" s="4">
        <f t="shared" ca="1" si="0"/>
        <v>8.3255909700306718E-2</v>
      </c>
      <c r="H28" s="35" t="str">
        <f t="shared" si="0"/>
        <v>R3</v>
      </c>
      <c r="I28" s="18">
        <v>1</v>
      </c>
    </row>
    <row r="29" spans="2:20" ht="15.75" x14ac:dyDescent="0.5">
      <c r="B29" s="112" t="s">
        <v>126</v>
      </c>
      <c r="C29" s="116" t="s">
        <v>131</v>
      </c>
      <c r="D29" s="226"/>
      <c r="E29" s="224"/>
      <c r="F29" s="36" t="s">
        <v>49</v>
      </c>
      <c r="G29" s="4">
        <f t="shared" ca="1" si="0"/>
        <v>6.5076338913345924E-2</v>
      </c>
      <c r="H29" s="35" t="str">
        <f t="shared" si="0"/>
        <v>R2</v>
      </c>
      <c r="I29" s="18">
        <v>0</v>
      </c>
    </row>
    <row r="30" spans="2:20" ht="7.5" customHeight="1" x14ac:dyDescent="0.5">
      <c r="B30" s="60"/>
      <c r="C30" s="61"/>
      <c r="D30" s="62"/>
      <c r="E30" s="63"/>
      <c r="F30" s="64"/>
      <c r="G30" s="65"/>
      <c r="H30" s="66"/>
    </row>
    <row r="31" spans="2:20" ht="15.75" x14ac:dyDescent="0.5">
      <c r="C31" s="20" t="s">
        <v>177</v>
      </c>
      <c r="D31" s="106">
        <f ca="1">'3.a  ILP modelling'!C15</f>
        <v>9.7303731111911262E-2</v>
      </c>
    </row>
    <row r="34" spans="2:9" ht="21.4" thickBot="1" x14ac:dyDescent="0.7">
      <c r="C34" s="21" t="s">
        <v>57</v>
      </c>
    </row>
    <row r="35" spans="2:9" ht="47.25" x14ac:dyDescent="0.5">
      <c r="B35" s="69" t="s">
        <v>1</v>
      </c>
      <c r="C35" s="69" t="s">
        <v>2</v>
      </c>
      <c r="D35" s="13" t="s">
        <v>29</v>
      </c>
      <c r="E35" s="14" t="s">
        <v>71</v>
      </c>
      <c r="F35" s="17" t="s">
        <v>72</v>
      </c>
      <c r="G35" s="67" t="s">
        <v>76</v>
      </c>
      <c r="H35" s="67" t="s">
        <v>56</v>
      </c>
      <c r="I35" s="68" t="s">
        <v>44</v>
      </c>
    </row>
    <row r="36" spans="2:9" ht="15.75" x14ac:dyDescent="0.5">
      <c r="B36" s="112" t="s">
        <v>40</v>
      </c>
      <c r="C36" s="8" t="s">
        <v>41</v>
      </c>
      <c r="D36" s="223" t="s">
        <v>3</v>
      </c>
      <c r="E36" s="224" t="s">
        <v>23</v>
      </c>
      <c r="F36" s="36" t="s">
        <v>15</v>
      </c>
      <c r="G36" s="4">
        <f ca="1">G20</f>
        <v>0.11238188701216736</v>
      </c>
      <c r="H36" s="35" t="str">
        <f>H20</f>
        <v>R4</v>
      </c>
      <c r="I36" s="211">
        <f>'4.a NLP -Non linear modelling'!D25</f>
        <v>0.21909287845804631</v>
      </c>
    </row>
    <row r="37" spans="2:9" ht="15.75" x14ac:dyDescent="0.5">
      <c r="B37" s="112" t="s">
        <v>166</v>
      </c>
      <c r="C37" s="116" t="s">
        <v>163</v>
      </c>
      <c r="D37" s="223"/>
      <c r="E37" s="224"/>
      <c r="F37" s="36" t="s">
        <v>16</v>
      </c>
      <c r="G37" s="4">
        <f t="shared" ref="G37:H45" ca="1" si="1">G21</f>
        <v>7.4357181242288767E-2</v>
      </c>
      <c r="H37" s="35" t="str">
        <f t="shared" si="1"/>
        <v>R3</v>
      </c>
      <c r="I37" s="211">
        <f>'4.a NLP -Non linear modelling'!E25</f>
        <v>0</v>
      </c>
    </row>
    <row r="38" spans="2:9" ht="15.75" x14ac:dyDescent="0.5">
      <c r="B38" s="113" t="s">
        <v>50</v>
      </c>
      <c r="C38" s="83" t="s">
        <v>53</v>
      </c>
      <c r="D38" s="227" t="s">
        <v>51</v>
      </c>
      <c r="E38" s="228" t="s">
        <v>24</v>
      </c>
      <c r="F38" s="82" t="s">
        <v>17</v>
      </c>
      <c r="G38" s="4">
        <f t="shared" ca="1" si="1"/>
        <v>6.7589654236116584E-2</v>
      </c>
      <c r="H38" s="35" t="str">
        <f t="shared" si="1"/>
        <v>R2</v>
      </c>
      <c r="I38" s="212">
        <f>'4.a NLP -Non linear modelling'!F25</f>
        <v>0</v>
      </c>
    </row>
    <row r="39" spans="2:9" ht="15.75" x14ac:dyDescent="0.5">
      <c r="B39" s="113" t="s">
        <v>127</v>
      </c>
      <c r="C39" s="117" t="s">
        <v>128</v>
      </c>
      <c r="D39" s="227"/>
      <c r="E39" s="228"/>
      <c r="F39" s="82" t="s">
        <v>18</v>
      </c>
      <c r="G39" s="4">
        <f t="shared" ca="1" si="1"/>
        <v>8.5505382909211738E-2</v>
      </c>
      <c r="H39" s="35" t="str">
        <f t="shared" si="1"/>
        <v>R4</v>
      </c>
      <c r="I39" s="212">
        <f>'4.a NLP -Non linear modelling'!G25</f>
        <v>0</v>
      </c>
    </row>
    <row r="40" spans="2:9" ht="15.75" x14ac:dyDescent="0.5">
      <c r="B40" s="112" t="s">
        <v>70</v>
      </c>
      <c r="C40" s="8" t="s">
        <v>43</v>
      </c>
      <c r="D40" s="222" t="s">
        <v>12</v>
      </c>
      <c r="E40" s="224" t="s">
        <v>25</v>
      </c>
      <c r="F40" s="36" t="s">
        <v>19</v>
      </c>
      <c r="G40" s="4">
        <f t="shared" ca="1" si="1"/>
        <v>3.1114381262608067E-2</v>
      </c>
      <c r="H40" s="35" t="str">
        <f t="shared" si="1"/>
        <v>R1</v>
      </c>
      <c r="I40" s="211">
        <f>'4.a NLP -Non linear modelling'!H25</f>
        <v>0.39009142117839529</v>
      </c>
    </row>
    <row r="41" spans="2:9" ht="15.75" x14ac:dyDescent="0.5">
      <c r="B41" s="112" t="s">
        <v>165</v>
      </c>
      <c r="C41" s="116" t="s">
        <v>164</v>
      </c>
      <c r="D41" s="222"/>
      <c r="E41" s="224"/>
      <c r="F41" s="36" t="s">
        <v>20</v>
      </c>
      <c r="G41" s="4">
        <f t="shared" ca="1" si="1"/>
        <v>8.0667179532220246E-2</v>
      </c>
      <c r="H41" s="35" t="str">
        <f t="shared" si="1"/>
        <v>R3</v>
      </c>
      <c r="I41" s="211">
        <f>'4.a NLP -Non linear modelling'!J25</f>
        <v>0</v>
      </c>
    </row>
    <row r="42" spans="2:9" ht="15.75" x14ac:dyDescent="0.5">
      <c r="B42" s="114" t="s">
        <v>121</v>
      </c>
      <c r="C42" s="117" t="s">
        <v>102</v>
      </c>
      <c r="D42" s="227" t="s">
        <v>10</v>
      </c>
      <c r="E42" s="228" t="s">
        <v>26</v>
      </c>
      <c r="F42" s="82" t="s">
        <v>21</v>
      </c>
      <c r="G42" s="4">
        <f t="shared" ca="1" si="1"/>
        <v>6.3428389960854425E-2</v>
      </c>
      <c r="H42" s="35" t="str">
        <f t="shared" si="1"/>
        <v>R2</v>
      </c>
      <c r="I42" s="212">
        <f>'4.a NLP -Non linear modelling'!J25</f>
        <v>0</v>
      </c>
    </row>
    <row r="43" spans="2:9" ht="15.75" x14ac:dyDescent="0.5">
      <c r="B43" s="113" t="s">
        <v>122</v>
      </c>
      <c r="C43" s="117" t="s">
        <v>129</v>
      </c>
      <c r="D43" s="227"/>
      <c r="E43" s="228"/>
      <c r="F43" s="82" t="s">
        <v>22</v>
      </c>
      <c r="G43" s="4">
        <f t="shared" ca="1" si="1"/>
        <v>5.196703350175369E-2</v>
      </c>
      <c r="H43" s="35" t="str">
        <f t="shared" si="1"/>
        <v>R1</v>
      </c>
      <c r="I43" s="212">
        <f>'4.a NLP -Non linear modelling'!K25</f>
        <v>0.20035331458289737</v>
      </c>
    </row>
    <row r="44" spans="2:9" ht="15.75" x14ac:dyDescent="0.5">
      <c r="B44" s="112" t="s">
        <v>125</v>
      </c>
      <c r="C44" s="116" t="s">
        <v>130</v>
      </c>
      <c r="D44" s="226" t="s">
        <v>293</v>
      </c>
      <c r="E44" s="224" t="s">
        <v>52</v>
      </c>
      <c r="F44" s="36" t="s">
        <v>48</v>
      </c>
      <c r="G44" s="4">
        <f t="shared" ca="1" si="1"/>
        <v>8.3255909700306718E-2</v>
      </c>
      <c r="H44" s="35" t="str">
        <f t="shared" si="1"/>
        <v>R3</v>
      </c>
      <c r="I44" s="211">
        <f>'4.a NLP -Non linear modelling'!L25</f>
        <v>0.19046238578066096</v>
      </c>
    </row>
    <row r="45" spans="2:9" ht="15.75" x14ac:dyDescent="0.5">
      <c r="B45" s="112" t="s">
        <v>126</v>
      </c>
      <c r="C45" s="116" t="s">
        <v>131</v>
      </c>
      <c r="D45" s="226"/>
      <c r="E45" s="224"/>
      <c r="F45" s="36" t="s">
        <v>49</v>
      </c>
      <c r="G45" s="4">
        <f t="shared" ca="1" si="1"/>
        <v>6.5076338913345924E-2</v>
      </c>
      <c r="H45" s="35" t="str">
        <f t="shared" si="1"/>
        <v>R2</v>
      </c>
      <c r="I45" s="211">
        <f>'4.a NLP -Non linear modelling'!M25</f>
        <v>0</v>
      </c>
    </row>
    <row r="46" spans="2:9" ht="9.6999999999999993" customHeight="1" x14ac:dyDescent="0.45"/>
    <row r="47" spans="2:9" ht="15.75" x14ac:dyDescent="0.5">
      <c r="C47" s="20" t="s">
        <v>301</v>
      </c>
      <c r="D47" s="106">
        <f>'4.a NLP -Non linear modelling'!$D$61</f>
        <v>3.8287000412641298E-2</v>
      </c>
    </row>
  </sheetData>
  <mergeCells count="30">
    <mergeCell ref="D42:D43"/>
    <mergeCell ref="E42:E43"/>
    <mergeCell ref="D44:D45"/>
    <mergeCell ref="E44:E45"/>
    <mergeCell ref="E20:E21"/>
    <mergeCell ref="E22:E23"/>
    <mergeCell ref="E24:E25"/>
    <mergeCell ref="E26:E27"/>
    <mergeCell ref="D28:D29"/>
    <mergeCell ref="E28:E29"/>
    <mergeCell ref="D36:D37"/>
    <mergeCell ref="E36:E37"/>
    <mergeCell ref="D38:D39"/>
    <mergeCell ref="E38:E39"/>
    <mergeCell ref="D40:D41"/>
    <mergeCell ref="E40:E41"/>
    <mergeCell ref="E4:E5"/>
    <mergeCell ref="E6:E7"/>
    <mergeCell ref="E8:E9"/>
    <mergeCell ref="E10:E11"/>
    <mergeCell ref="D12:D13"/>
    <mergeCell ref="E12:E13"/>
    <mergeCell ref="D22:D23"/>
    <mergeCell ref="D24:D25"/>
    <mergeCell ref="D26:D27"/>
    <mergeCell ref="D4:D5"/>
    <mergeCell ref="D6:D7"/>
    <mergeCell ref="D8:D9"/>
    <mergeCell ref="D10:D11"/>
    <mergeCell ref="D20:D2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Stock Database</vt:lpstr>
      <vt:lpstr>1.a Compute rate of return</vt:lpstr>
      <vt:lpstr>1.b Sample  (Return and Risk)</vt:lpstr>
      <vt:lpstr>2.a. LP Modelling </vt:lpstr>
      <vt:lpstr>2.b LP Sensitivity Report 1</vt:lpstr>
      <vt:lpstr>3.a  ILP modelling</vt:lpstr>
      <vt:lpstr>Data for NLP</vt:lpstr>
      <vt:lpstr>4.a NLP -Non linear modelling</vt:lpstr>
      <vt:lpstr>5.a Solution Summary 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Zahra Hosseinifard</dc:creator>
  <cp:keywords/>
  <dc:description/>
  <cp:lastModifiedBy>Nikhil Gupta</cp:lastModifiedBy>
  <cp:revision/>
  <cp:lastPrinted>2026-04-01T01:23:54Z</cp:lastPrinted>
  <dcterms:created xsi:type="dcterms:W3CDTF">2015-06-05T18:17:20Z</dcterms:created>
  <dcterms:modified xsi:type="dcterms:W3CDTF">2026-04-24T14:03:14Z</dcterms:modified>
  <cp:category/>
  <cp:contentStatus/>
</cp:coreProperties>
</file>