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Ex1.xml" ContentType="application/vnd.ms-office.chartex+xml"/>
  <Override PartName="/xl/charts/style7.xml" ContentType="application/vnd.ms-office.chartstyle+xml"/>
  <Override PartName="/xl/charts/colors7.xml" ContentType="application/vnd.ms-office.chartcolorsty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166925"/>
  <mc:AlternateContent xmlns:mc="http://schemas.openxmlformats.org/markup-compatibility/2006">
    <mc:Choice Requires="x15">
      <x15ac:absPath xmlns:x15ac="http://schemas.microsoft.com/office/spreadsheetml/2010/11/ac" url="D:\one\Deakin University\Course\T3\Decision Modelling for Business Analytics\assignement\Assignment 3\"/>
    </mc:Choice>
  </mc:AlternateContent>
  <xr:revisionPtr revIDLastSave="0" documentId="13_ncr:1_{200F3751-8220-4BA1-B0A7-1BF40D6F20AF}" xr6:coauthVersionLast="47" xr6:coauthVersionMax="47" xr10:uidLastSave="{00000000-0000-0000-0000-000000000000}"/>
  <bookViews>
    <workbookView xWindow="-98" yWindow="-98" windowWidth="24196" windowHeight="15196" tabRatio="966" activeTab="7" xr2:uid="{196C3298-8DAE-41E2-B5EA-F7376620E845}"/>
  </bookViews>
  <sheets>
    <sheet name="1. Manager Page" sheetId="1" r:id="rId1"/>
    <sheet name="2. Probability Distributions" sheetId="3" r:id="rId2"/>
    <sheet name="3. Model" sheetId="35" r:id="rId3"/>
    <sheet name="3.2 Overall-Scenario Summary" sheetId="49" r:id="rId4"/>
    <sheet name="4.Simulation data" sheetId="42" r:id="rId5"/>
    <sheet name="5.Simulation-fixed values" sheetId="25" r:id="rId6"/>
    <sheet name="5.2 Output Summary" sheetId="52" r:id="rId7"/>
    <sheet name="6.  Risk Analysis" sheetId="27" r:id="rId8"/>
  </sheets>
  <definedNames>
    <definedName name="_xlchart.v1.0" hidden="1">'5.Simulation-fixed values'!$AH$9:$AH$1008</definedName>
    <definedName name="_xlchart.v1.1" hidden="1">'5.Simulation-fixed values'!$H$9:$H$1008</definedName>
    <definedName name="solver_adj" localSheetId="1" hidden="1">'2. Probability Distributions'!#REF!</definedName>
    <definedName name="solver_adj" localSheetId="2" hidden="1">'3. Model'!#REF!</definedName>
    <definedName name="solver_cvg" localSheetId="1" hidden="1">0.0001</definedName>
    <definedName name="solver_cvg" localSheetId="2" hidden="1">0.0001</definedName>
    <definedName name="solver_drv" localSheetId="1" hidden="1">2</definedName>
    <definedName name="solver_drv" localSheetId="2" hidden="1">2</definedName>
    <definedName name="solver_eng" localSheetId="1" hidden="1">1</definedName>
    <definedName name="solver_eng" localSheetId="2" hidden="1">1</definedName>
    <definedName name="solver_est" localSheetId="1" hidden="1">1</definedName>
    <definedName name="solver_est" localSheetId="2" hidden="1">1</definedName>
    <definedName name="solver_itr" localSheetId="1" hidden="1">2147483647</definedName>
    <definedName name="solver_itr" localSheetId="2" hidden="1">2147483647</definedName>
    <definedName name="solver_mip" localSheetId="1" hidden="1">2147483647</definedName>
    <definedName name="solver_mip" localSheetId="2" hidden="1">2147483647</definedName>
    <definedName name="solver_mni" localSheetId="1" hidden="1">30</definedName>
    <definedName name="solver_mni" localSheetId="2" hidden="1">30</definedName>
    <definedName name="solver_mrt" localSheetId="1" hidden="1">0.075</definedName>
    <definedName name="solver_mrt" localSheetId="2" hidden="1">0.075</definedName>
    <definedName name="solver_msl" localSheetId="1" hidden="1">2</definedName>
    <definedName name="solver_msl" localSheetId="2" hidden="1">2</definedName>
    <definedName name="solver_neg" localSheetId="1" hidden="1">1</definedName>
    <definedName name="solver_neg" localSheetId="2" hidden="1">1</definedName>
    <definedName name="solver_nod" localSheetId="1" hidden="1">2147483647</definedName>
    <definedName name="solver_nod" localSheetId="2" hidden="1">2147483647</definedName>
    <definedName name="solver_num" localSheetId="1" hidden="1">1</definedName>
    <definedName name="solver_num" localSheetId="2" hidden="1">1</definedName>
    <definedName name="solver_nwt" localSheetId="1" hidden="1">1</definedName>
    <definedName name="solver_nwt" localSheetId="2" hidden="1">1</definedName>
    <definedName name="solver_opt" localSheetId="1" hidden="1">'2. Probability Distributions'!#REF!</definedName>
    <definedName name="solver_opt" localSheetId="2" hidden="1">'3. Model'!#REF!</definedName>
    <definedName name="solver_pre" localSheetId="1" hidden="1">0.000001</definedName>
    <definedName name="solver_pre" localSheetId="2" hidden="1">0.000001</definedName>
    <definedName name="solver_rbv" localSheetId="1" hidden="1">2</definedName>
    <definedName name="solver_rbv" localSheetId="2" hidden="1">2</definedName>
    <definedName name="solver_rlx" localSheetId="1" hidden="1">2</definedName>
    <definedName name="solver_rlx" localSheetId="2" hidden="1">2</definedName>
    <definedName name="solver_rsd" localSheetId="1" hidden="1">0</definedName>
    <definedName name="solver_rsd" localSheetId="2" hidden="1">0</definedName>
    <definedName name="solver_scl" localSheetId="1" hidden="1">2</definedName>
    <definedName name="solver_scl" localSheetId="2" hidden="1">2</definedName>
    <definedName name="solver_sho" localSheetId="1" hidden="1">2</definedName>
    <definedName name="solver_sho" localSheetId="2" hidden="1">2</definedName>
    <definedName name="solver_ssz" localSheetId="1" hidden="1">100</definedName>
    <definedName name="solver_ssz" localSheetId="2" hidden="1">100</definedName>
    <definedName name="solver_tim" localSheetId="1" hidden="1">2147483647</definedName>
    <definedName name="solver_tim" localSheetId="2" hidden="1">2147483647</definedName>
    <definedName name="solver_tol" localSheetId="1" hidden="1">0.01</definedName>
    <definedName name="solver_tol" localSheetId="2" hidden="1">0.01</definedName>
    <definedName name="solver_typ" localSheetId="1" hidden="1">3</definedName>
    <definedName name="solver_typ" localSheetId="2" hidden="1">3</definedName>
    <definedName name="solver_val" localSheetId="1" hidden="1">0.3049</definedName>
    <definedName name="solver_val" localSheetId="2" hidden="1">0.3049</definedName>
    <definedName name="solver_ver" localSheetId="1" hidden="1">3</definedName>
    <definedName name="solver_ver" localSheetId="2" hidden="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Q7" i="27" l="1"/>
  <c r="P7" i="27"/>
  <c r="O7" i="27"/>
  <c r="N7" i="27"/>
  <c r="M7" i="27"/>
  <c r="Q6" i="27"/>
  <c r="P6" i="27"/>
  <c r="O6" i="27"/>
  <c r="N6" i="27"/>
  <c r="M6" i="27"/>
  <c r="F7" i="27"/>
  <c r="E7" i="27"/>
  <c r="D7" i="27"/>
  <c r="C7" i="27"/>
  <c r="F6" i="27"/>
  <c r="G6" i="27"/>
  <c r="E6" i="27"/>
  <c r="D6" i="27"/>
  <c r="C6" i="27"/>
  <c r="E69" i="52"/>
  <c r="D69" i="52"/>
  <c r="E67" i="52"/>
  <c r="E65" i="52"/>
  <c r="D67" i="52"/>
  <c r="D65" i="52"/>
  <c r="E66" i="52"/>
  <c r="E68" i="52"/>
  <c r="E64" i="52"/>
  <c r="D66" i="52"/>
  <c r="D68" i="52"/>
  <c r="D64" i="52"/>
  <c r="E57" i="52"/>
  <c r="D57" i="52"/>
  <c r="E56" i="52"/>
  <c r="D56" i="52"/>
  <c r="R30" i="52"/>
  <c r="O31" i="52"/>
  <c r="R31" i="52" s="1"/>
  <c r="F30" i="52"/>
  <c r="C31" i="52"/>
  <c r="C32" i="52" s="1"/>
  <c r="R6" i="27" l="1"/>
  <c r="C33" i="52"/>
  <c r="F32" i="52"/>
  <c r="O32" i="52"/>
  <c r="F31" i="52"/>
  <c r="O33" i="52" l="1"/>
  <c r="R32" i="52"/>
  <c r="C34" i="52"/>
  <c r="F33" i="52"/>
  <c r="C35" i="52" l="1"/>
  <c r="F34" i="52"/>
  <c r="O34" i="52"/>
  <c r="R33" i="52"/>
  <c r="O35" i="52" l="1"/>
  <c r="R34" i="52"/>
  <c r="C36" i="52"/>
  <c r="F35" i="52"/>
  <c r="C37" i="52" l="1"/>
  <c r="F36" i="52"/>
  <c r="O36" i="52"/>
  <c r="R35" i="52"/>
  <c r="O37" i="52" l="1"/>
  <c r="R36" i="52"/>
  <c r="C38" i="52"/>
  <c r="F37" i="52"/>
  <c r="C39" i="52" l="1"/>
  <c r="F38" i="52"/>
  <c r="O38" i="52"/>
  <c r="R37" i="52"/>
  <c r="O39" i="52" l="1"/>
  <c r="R38" i="52"/>
  <c r="C40" i="52"/>
  <c r="F39" i="52"/>
  <c r="C41" i="52" l="1"/>
  <c r="F40" i="52"/>
  <c r="O40" i="52"/>
  <c r="R39" i="52"/>
  <c r="O41" i="52" l="1"/>
  <c r="R40" i="52"/>
  <c r="C42" i="52"/>
  <c r="F41" i="52"/>
  <c r="O42" i="52" l="1"/>
  <c r="R41" i="52"/>
  <c r="C43" i="52"/>
  <c r="F42" i="52"/>
  <c r="O43" i="52" l="1"/>
  <c r="R42" i="52"/>
  <c r="F43" i="52"/>
  <c r="D30" i="52" a="1"/>
  <c r="D30" i="52" l="1"/>
  <c r="G30" i="52" s="1"/>
  <c r="G35" i="52"/>
  <c r="H35" i="52" s="1"/>
  <c r="G36" i="52"/>
  <c r="H36" i="52" s="1"/>
  <c r="G39" i="52"/>
  <c r="H39" i="52" s="1"/>
  <c r="G40" i="52"/>
  <c r="H40" i="52" s="1"/>
  <c r="G41" i="52"/>
  <c r="H41" i="52" s="1"/>
  <c r="G42" i="52"/>
  <c r="H42" i="52" s="1"/>
  <c r="G43" i="52"/>
  <c r="H43" i="52" s="1"/>
  <c r="G31" i="52"/>
  <c r="H31" i="52" s="1"/>
  <c r="G32" i="52"/>
  <c r="H32" i="52" s="1"/>
  <c r="G33" i="52"/>
  <c r="H33" i="52" s="1"/>
  <c r="G34" i="52"/>
  <c r="H34" i="52" s="1"/>
  <c r="G37" i="52"/>
  <c r="H37" i="52" s="1"/>
  <c r="G38" i="52"/>
  <c r="H38" i="52" s="1"/>
  <c r="R43" i="52"/>
  <c r="P30" i="52" a="1"/>
  <c r="P30" i="52" l="1"/>
  <c r="S30" i="52" s="1"/>
  <c r="S31" i="52"/>
  <c r="T31" i="52" s="1"/>
  <c r="S33" i="52"/>
  <c r="T33" i="52" s="1"/>
  <c r="S34" i="52"/>
  <c r="T34" i="52" s="1"/>
  <c r="S36" i="52"/>
  <c r="T36" i="52" s="1"/>
  <c r="S39" i="52"/>
  <c r="T39" i="52" s="1"/>
  <c r="S42" i="52"/>
  <c r="T42" i="52" s="1"/>
  <c r="S43" i="52"/>
  <c r="T43" i="52" s="1"/>
  <c r="S32" i="52"/>
  <c r="T32" i="52" s="1"/>
  <c r="S35" i="52"/>
  <c r="T35" i="52" s="1"/>
  <c r="S37" i="52"/>
  <c r="T37" i="52" s="1"/>
  <c r="S38" i="52"/>
  <c r="T38" i="52" s="1"/>
  <c r="S40" i="52"/>
  <c r="T40" i="52" s="1"/>
  <c r="S41" i="52"/>
  <c r="T41" i="52" s="1"/>
  <c r="H30" i="52"/>
  <c r="G44" i="52"/>
  <c r="H44" i="52" s="1"/>
  <c r="T30" i="52" l="1"/>
  <c r="S44" i="52"/>
  <c r="T44" i="52" s="1"/>
  <c r="AM10" i="25" l="1"/>
  <c r="AM11" i="25"/>
  <c r="AM12" i="25"/>
  <c r="AM13" i="25"/>
  <c r="AM14" i="25"/>
  <c r="AM15" i="25"/>
  <c r="AM16" i="25"/>
  <c r="AM17" i="25"/>
  <c r="AM18" i="25"/>
  <c r="AM19" i="25"/>
  <c r="AM20" i="25"/>
  <c r="AM21" i="25"/>
  <c r="AM22" i="25"/>
  <c r="AM23" i="25"/>
  <c r="AM24" i="25"/>
  <c r="AM25" i="25"/>
  <c r="AM26" i="25"/>
  <c r="AM27" i="25"/>
  <c r="AM28" i="25"/>
  <c r="AM29" i="25"/>
  <c r="AM30" i="25"/>
  <c r="AM31" i="25"/>
  <c r="AM32" i="25"/>
  <c r="AM33" i="25"/>
  <c r="AM34" i="25"/>
  <c r="AM35" i="25"/>
  <c r="AM36" i="25"/>
  <c r="AM37" i="25"/>
  <c r="AM38" i="25"/>
  <c r="AM39" i="25"/>
  <c r="AM40" i="25"/>
  <c r="AM41" i="25"/>
  <c r="AM42" i="25"/>
  <c r="AM43" i="25"/>
  <c r="AM44" i="25"/>
  <c r="AM45" i="25"/>
  <c r="AM46" i="25"/>
  <c r="AM47" i="25"/>
  <c r="AM48" i="25"/>
  <c r="AM49" i="25"/>
  <c r="AM50" i="25"/>
  <c r="AM51" i="25"/>
  <c r="AM52" i="25"/>
  <c r="AM53" i="25"/>
  <c r="AM54" i="25"/>
  <c r="AM55" i="25"/>
  <c r="AM56" i="25"/>
  <c r="AM57" i="25"/>
  <c r="AM58" i="25"/>
  <c r="AM59" i="25"/>
  <c r="AM60" i="25"/>
  <c r="AM61" i="25"/>
  <c r="AM62" i="25"/>
  <c r="AM63" i="25"/>
  <c r="AM64" i="25"/>
  <c r="AM65" i="25"/>
  <c r="AM66" i="25"/>
  <c r="AM67" i="25"/>
  <c r="AM68" i="25"/>
  <c r="AM69" i="25"/>
  <c r="AM70" i="25"/>
  <c r="AM71" i="25"/>
  <c r="AM72" i="25"/>
  <c r="AM73" i="25"/>
  <c r="AM74" i="25"/>
  <c r="AM75" i="25"/>
  <c r="AM76" i="25"/>
  <c r="AM77" i="25"/>
  <c r="AM78" i="25"/>
  <c r="AM79" i="25"/>
  <c r="AM80" i="25"/>
  <c r="AM81" i="25"/>
  <c r="AM82" i="25"/>
  <c r="AM83" i="25"/>
  <c r="AM84" i="25"/>
  <c r="AM85" i="25"/>
  <c r="AM86" i="25"/>
  <c r="AM87" i="25"/>
  <c r="AM88" i="25"/>
  <c r="AM89" i="25"/>
  <c r="AM90" i="25"/>
  <c r="AM91" i="25"/>
  <c r="AM92" i="25"/>
  <c r="AM93" i="25"/>
  <c r="AM94" i="25"/>
  <c r="AM95" i="25"/>
  <c r="AM96" i="25"/>
  <c r="AM97" i="25"/>
  <c r="AM98" i="25"/>
  <c r="AM99" i="25"/>
  <c r="AM100" i="25"/>
  <c r="AM101" i="25"/>
  <c r="AM102" i="25"/>
  <c r="AM103" i="25"/>
  <c r="AM104" i="25"/>
  <c r="AM105" i="25"/>
  <c r="AM106" i="25"/>
  <c r="AM107" i="25"/>
  <c r="AM108" i="25"/>
  <c r="AM109" i="25"/>
  <c r="AM110" i="25"/>
  <c r="AM111" i="25"/>
  <c r="AM112" i="25"/>
  <c r="AM113" i="25"/>
  <c r="AM114" i="25"/>
  <c r="AM115" i="25"/>
  <c r="AM116" i="25"/>
  <c r="AM117" i="25"/>
  <c r="AM118" i="25"/>
  <c r="AM119" i="25"/>
  <c r="AM120" i="25"/>
  <c r="AM121" i="25"/>
  <c r="AM122" i="25"/>
  <c r="AM123" i="25"/>
  <c r="AM124" i="25"/>
  <c r="AM125" i="25"/>
  <c r="AM126" i="25"/>
  <c r="AM127" i="25"/>
  <c r="AM128" i="25"/>
  <c r="AM129" i="25"/>
  <c r="AM130" i="25"/>
  <c r="AM131" i="25"/>
  <c r="AM132" i="25"/>
  <c r="AM133" i="25"/>
  <c r="AM134" i="25"/>
  <c r="AM135" i="25"/>
  <c r="AM136" i="25"/>
  <c r="AM137" i="25"/>
  <c r="AM138" i="25"/>
  <c r="AM139" i="25"/>
  <c r="AM140" i="25"/>
  <c r="AM141" i="25"/>
  <c r="AM142" i="25"/>
  <c r="AM143" i="25"/>
  <c r="AM144" i="25"/>
  <c r="AM145" i="25"/>
  <c r="AM146" i="25"/>
  <c r="AM147" i="25"/>
  <c r="AM148" i="25"/>
  <c r="AM149" i="25"/>
  <c r="AM150" i="25"/>
  <c r="AM151" i="25"/>
  <c r="AM152" i="25"/>
  <c r="AM153" i="25"/>
  <c r="AM154" i="25"/>
  <c r="AM155" i="25"/>
  <c r="AM156" i="25"/>
  <c r="AM157" i="25"/>
  <c r="AM158" i="25"/>
  <c r="AM159" i="25"/>
  <c r="AM160" i="25"/>
  <c r="AM161" i="25"/>
  <c r="AM162" i="25"/>
  <c r="AM163" i="25"/>
  <c r="AM164" i="25"/>
  <c r="AM165" i="25"/>
  <c r="AM166" i="25"/>
  <c r="AM167" i="25"/>
  <c r="AM168" i="25"/>
  <c r="AM169" i="25"/>
  <c r="AM170" i="25"/>
  <c r="AM171" i="25"/>
  <c r="AM172" i="25"/>
  <c r="AM173" i="25"/>
  <c r="AM174" i="25"/>
  <c r="AM175" i="25"/>
  <c r="AM176" i="25"/>
  <c r="AM177" i="25"/>
  <c r="AM178" i="25"/>
  <c r="AM179" i="25"/>
  <c r="AM180" i="25"/>
  <c r="AM181" i="25"/>
  <c r="AM182" i="25"/>
  <c r="AM183" i="25"/>
  <c r="AM184" i="25"/>
  <c r="AM185" i="25"/>
  <c r="AM186" i="25"/>
  <c r="AM187" i="25"/>
  <c r="AM188" i="25"/>
  <c r="AM189" i="25"/>
  <c r="AM190" i="25"/>
  <c r="AM191" i="25"/>
  <c r="AM192" i="25"/>
  <c r="AM193" i="25"/>
  <c r="AM194" i="25"/>
  <c r="AM195" i="25"/>
  <c r="AM196" i="25"/>
  <c r="AM197" i="25"/>
  <c r="AM198" i="25"/>
  <c r="AM199" i="25"/>
  <c r="AM200" i="25"/>
  <c r="AM201" i="25"/>
  <c r="AM202" i="25"/>
  <c r="AM203" i="25"/>
  <c r="AM204" i="25"/>
  <c r="AM205" i="25"/>
  <c r="AM206" i="25"/>
  <c r="AM207" i="25"/>
  <c r="AM208" i="25"/>
  <c r="AM209" i="25"/>
  <c r="AM210" i="25"/>
  <c r="AM211" i="25"/>
  <c r="AM212" i="25"/>
  <c r="AM213" i="25"/>
  <c r="AM214" i="25"/>
  <c r="AM215" i="25"/>
  <c r="AM216" i="25"/>
  <c r="AM217" i="25"/>
  <c r="AM218" i="25"/>
  <c r="AM219" i="25"/>
  <c r="AM220" i="25"/>
  <c r="AM221" i="25"/>
  <c r="AM222" i="25"/>
  <c r="AM223" i="25"/>
  <c r="AM224" i="25"/>
  <c r="AM225" i="25"/>
  <c r="AM226" i="25"/>
  <c r="AM227" i="25"/>
  <c r="AM228" i="25"/>
  <c r="AM229" i="25"/>
  <c r="AM230" i="25"/>
  <c r="AM231" i="25"/>
  <c r="AM232" i="25"/>
  <c r="AM233" i="25"/>
  <c r="AM234" i="25"/>
  <c r="AM235" i="25"/>
  <c r="AM236" i="25"/>
  <c r="AM237" i="25"/>
  <c r="AM238" i="25"/>
  <c r="AM239" i="25"/>
  <c r="AM240" i="25"/>
  <c r="AM241" i="25"/>
  <c r="AM242" i="25"/>
  <c r="AM243" i="25"/>
  <c r="AM244" i="25"/>
  <c r="AM245" i="25"/>
  <c r="AM246" i="25"/>
  <c r="AM247" i="25"/>
  <c r="AM248" i="25"/>
  <c r="AM249" i="25"/>
  <c r="AM250" i="25"/>
  <c r="AM251" i="25"/>
  <c r="AM252" i="25"/>
  <c r="AM253" i="25"/>
  <c r="AM254" i="25"/>
  <c r="AM255" i="25"/>
  <c r="AM256" i="25"/>
  <c r="AM257" i="25"/>
  <c r="AM258" i="25"/>
  <c r="AM259" i="25"/>
  <c r="AM260" i="25"/>
  <c r="AM261" i="25"/>
  <c r="AM262" i="25"/>
  <c r="AM263" i="25"/>
  <c r="AM264" i="25"/>
  <c r="AM265" i="25"/>
  <c r="AM266" i="25"/>
  <c r="AM267" i="25"/>
  <c r="AM268" i="25"/>
  <c r="AM269" i="25"/>
  <c r="AM270" i="25"/>
  <c r="AM271" i="25"/>
  <c r="AM272" i="25"/>
  <c r="AM273" i="25"/>
  <c r="AM274" i="25"/>
  <c r="AM275" i="25"/>
  <c r="AM276" i="25"/>
  <c r="AM277" i="25"/>
  <c r="AM278" i="25"/>
  <c r="AM279" i="25"/>
  <c r="AM280" i="25"/>
  <c r="AM281" i="25"/>
  <c r="AM282" i="25"/>
  <c r="AM283" i="25"/>
  <c r="AM284" i="25"/>
  <c r="AM285" i="25"/>
  <c r="AM286" i="25"/>
  <c r="AM287" i="25"/>
  <c r="AM288" i="25"/>
  <c r="AM289" i="25"/>
  <c r="AM290" i="25"/>
  <c r="AM291" i="25"/>
  <c r="AM292" i="25"/>
  <c r="AM293" i="25"/>
  <c r="AM294" i="25"/>
  <c r="AM295" i="25"/>
  <c r="AM296" i="25"/>
  <c r="AM297" i="25"/>
  <c r="AM298" i="25"/>
  <c r="AM299" i="25"/>
  <c r="AM300" i="25"/>
  <c r="AM301" i="25"/>
  <c r="AM302" i="25"/>
  <c r="AM303" i="25"/>
  <c r="AM304" i="25"/>
  <c r="AM305" i="25"/>
  <c r="AM306" i="25"/>
  <c r="AM307" i="25"/>
  <c r="AM308" i="25"/>
  <c r="AM309" i="25"/>
  <c r="AM310" i="25"/>
  <c r="AM311" i="25"/>
  <c r="AM312" i="25"/>
  <c r="AM313" i="25"/>
  <c r="AM314" i="25"/>
  <c r="AM315" i="25"/>
  <c r="AM316" i="25"/>
  <c r="AM317" i="25"/>
  <c r="AM318" i="25"/>
  <c r="AM319" i="25"/>
  <c r="AM320" i="25"/>
  <c r="AM321" i="25"/>
  <c r="AM322" i="25"/>
  <c r="AM323" i="25"/>
  <c r="AM324" i="25"/>
  <c r="AM325" i="25"/>
  <c r="AM326" i="25"/>
  <c r="AM327" i="25"/>
  <c r="AM328" i="25"/>
  <c r="AM329" i="25"/>
  <c r="AM330" i="25"/>
  <c r="AM331" i="25"/>
  <c r="AM332" i="25"/>
  <c r="AM333" i="25"/>
  <c r="AM334" i="25"/>
  <c r="AM335" i="25"/>
  <c r="AM336" i="25"/>
  <c r="AM337" i="25"/>
  <c r="AM338" i="25"/>
  <c r="AM339" i="25"/>
  <c r="AM340" i="25"/>
  <c r="AM341" i="25"/>
  <c r="AM342" i="25"/>
  <c r="AM343" i="25"/>
  <c r="AM344" i="25"/>
  <c r="AM345" i="25"/>
  <c r="AM346" i="25"/>
  <c r="AM347" i="25"/>
  <c r="AM348" i="25"/>
  <c r="AM349" i="25"/>
  <c r="AM350" i="25"/>
  <c r="AM351" i="25"/>
  <c r="AM352" i="25"/>
  <c r="AM353" i="25"/>
  <c r="AM354" i="25"/>
  <c r="AM355" i="25"/>
  <c r="AM356" i="25"/>
  <c r="AM357" i="25"/>
  <c r="AM358" i="25"/>
  <c r="AM359" i="25"/>
  <c r="AM360" i="25"/>
  <c r="AM361" i="25"/>
  <c r="AM362" i="25"/>
  <c r="AM363" i="25"/>
  <c r="AM364" i="25"/>
  <c r="AM365" i="25"/>
  <c r="AM366" i="25"/>
  <c r="AM367" i="25"/>
  <c r="AM368" i="25"/>
  <c r="AM369" i="25"/>
  <c r="AM370" i="25"/>
  <c r="AM371" i="25"/>
  <c r="AM372" i="25"/>
  <c r="AM373" i="25"/>
  <c r="AM374" i="25"/>
  <c r="AM375" i="25"/>
  <c r="AM376" i="25"/>
  <c r="AM377" i="25"/>
  <c r="AM378" i="25"/>
  <c r="AM379" i="25"/>
  <c r="AM380" i="25"/>
  <c r="AM381" i="25"/>
  <c r="AM382" i="25"/>
  <c r="AM383" i="25"/>
  <c r="AM384" i="25"/>
  <c r="AM385" i="25"/>
  <c r="AM386" i="25"/>
  <c r="AM387" i="25"/>
  <c r="AM388" i="25"/>
  <c r="AM389" i="25"/>
  <c r="AM390" i="25"/>
  <c r="AM391" i="25"/>
  <c r="AM392" i="25"/>
  <c r="AM393" i="25"/>
  <c r="AM394" i="25"/>
  <c r="AM395" i="25"/>
  <c r="AM396" i="25"/>
  <c r="AM397" i="25"/>
  <c r="AM398" i="25"/>
  <c r="AM399" i="25"/>
  <c r="AM400" i="25"/>
  <c r="AM401" i="25"/>
  <c r="AM402" i="25"/>
  <c r="AM403" i="25"/>
  <c r="AM404" i="25"/>
  <c r="AM405" i="25"/>
  <c r="AM406" i="25"/>
  <c r="AM407" i="25"/>
  <c r="AM408" i="25"/>
  <c r="AM409" i="25"/>
  <c r="AM410" i="25"/>
  <c r="AM411" i="25"/>
  <c r="AM412" i="25"/>
  <c r="AM413" i="25"/>
  <c r="AM414" i="25"/>
  <c r="AM415" i="25"/>
  <c r="AM416" i="25"/>
  <c r="AM417" i="25"/>
  <c r="AM418" i="25"/>
  <c r="AM419" i="25"/>
  <c r="AM420" i="25"/>
  <c r="AM421" i="25"/>
  <c r="AM422" i="25"/>
  <c r="AM423" i="25"/>
  <c r="AM424" i="25"/>
  <c r="AM425" i="25"/>
  <c r="AM426" i="25"/>
  <c r="AM427" i="25"/>
  <c r="AM428" i="25"/>
  <c r="AM429" i="25"/>
  <c r="AM430" i="25"/>
  <c r="AM431" i="25"/>
  <c r="AM432" i="25"/>
  <c r="AM433" i="25"/>
  <c r="AM434" i="25"/>
  <c r="AM435" i="25"/>
  <c r="AM436" i="25"/>
  <c r="AM437" i="25"/>
  <c r="AM438" i="25"/>
  <c r="AM439" i="25"/>
  <c r="AM440" i="25"/>
  <c r="AM441" i="25"/>
  <c r="AM442" i="25"/>
  <c r="AM443" i="25"/>
  <c r="AM444" i="25"/>
  <c r="AM445" i="25"/>
  <c r="AM446" i="25"/>
  <c r="AM447" i="25"/>
  <c r="AM448" i="25"/>
  <c r="AM449" i="25"/>
  <c r="AM450" i="25"/>
  <c r="AM451" i="25"/>
  <c r="AM452" i="25"/>
  <c r="AM453" i="25"/>
  <c r="AM454" i="25"/>
  <c r="AM455" i="25"/>
  <c r="AM456" i="25"/>
  <c r="AM457" i="25"/>
  <c r="AM458" i="25"/>
  <c r="AM459" i="25"/>
  <c r="AM460" i="25"/>
  <c r="AM461" i="25"/>
  <c r="AM462" i="25"/>
  <c r="AM463" i="25"/>
  <c r="AM464" i="25"/>
  <c r="AM465" i="25"/>
  <c r="AM466" i="25"/>
  <c r="AM467" i="25"/>
  <c r="AM468" i="25"/>
  <c r="AM469" i="25"/>
  <c r="AM470" i="25"/>
  <c r="AM471" i="25"/>
  <c r="AM472" i="25"/>
  <c r="AM473" i="25"/>
  <c r="AM474" i="25"/>
  <c r="AM475" i="25"/>
  <c r="AM476" i="25"/>
  <c r="AM477" i="25"/>
  <c r="AM478" i="25"/>
  <c r="AM479" i="25"/>
  <c r="AM480" i="25"/>
  <c r="AM481" i="25"/>
  <c r="AM482" i="25"/>
  <c r="AM483" i="25"/>
  <c r="AM484" i="25"/>
  <c r="AM485" i="25"/>
  <c r="AM486" i="25"/>
  <c r="AM487" i="25"/>
  <c r="AM488" i="25"/>
  <c r="AM489" i="25"/>
  <c r="AM490" i="25"/>
  <c r="AM491" i="25"/>
  <c r="AM492" i="25"/>
  <c r="AM493" i="25"/>
  <c r="AM494" i="25"/>
  <c r="AM495" i="25"/>
  <c r="AM496" i="25"/>
  <c r="AM497" i="25"/>
  <c r="AM498" i="25"/>
  <c r="AM499" i="25"/>
  <c r="AM500" i="25"/>
  <c r="AM501" i="25"/>
  <c r="AM502" i="25"/>
  <c r="AM503" i="25"/>
  <c r="AM504" i="25"/>
  <c r="AM505" i="25"/>
  <c r="AM506" i="25"/>
  <c r="AM507" i="25"/>
  <c r="AM508" i="25"/>
  <c r="AM509" i="25"/>
  <c r="AM510" i="25"/>
  <c r="AM511" i="25"/>
  <c r="AM512" i="25"/>
  <c r="AM513" i="25"/>
  <c r="AM514" i="25"/>
  <c r="AM515" i="25"/>
  <c r="AM516" i="25"/>
  <c r="AM517" i="25"/>
  <c r="AM518" i="25"/>
  <c r="AM519" i="25"/>
  <c r="AM520" i="25"/>
  <c r="AM521" i="25"/>
  <c r="AM522" i="25"/>
  <c r="AM523" i="25"/>
  <c r="AM524" i="25"/>
  <c r="AM525" i="25"/>
  <c r="AM526" i="25"/>
  <c r="AM527" i="25"/>
  <c r="AM528" i="25"/>
  <c r="AM529" i="25"/>
  <c r="AM530" i="25"/>
  <c r="AM531" i="25"/>
  <c r="AM532" i="25"/>
  <c r="AM533" i="25"/>
  <c r="AM534" i="25"/>
  <c r="AM535" i="25"/>
  <c r="AM536" i="25"/>
  <c r="AM537" i="25"/>
  <c r="AM538" i="25"/>
  <c r="AM539" i="25"/>
  <c r="AM540" i="25"/>
  <c r="AM541" i="25"/>
  <c r="AM542" i="25"/>
  <c r="AM543" i="25"/>
  <c r="AM544" i="25"/>
  <c r="AM545" i="25"/>
  <c r="AM546" i="25"/>
  <c r="AM547" i="25"/>
  <c r="AM548" i="25"/>
  <c r="AM549" i="25"/>
  <c r="AM550" i="25"/>
  <c r="AM551" i="25"/>
  <c r="AM552" i="25"/>
  <c r="AM553" i="25"/>
  <c r="AM554" i="25"/>
  <c r="AM555" i="25"/>
  <c r="AM556" i="25"/>
  <c r="AM557" i="25"/>
  <c r="AM558" i="25"/>
  <c r="AM559" i="25"/>
  <c r="AM560" i="25"/>
  <c r="AM561" i="25"/>
  <c r="AM562" i="25"/>
  <c r="AM563" i="25"/>
  <c r="AM564" i="25"/>
  <c r="AM565" i="25"/>
  <c r="AM566" i="25"/>
  <c r="AM567" i="25"/>
  <c r="AM568" i="25"/>
  <c r="AM569" i="25"/>
  <c r="AM570" i="25"/>
  <c r="AM571" i="25"/>
  <c r="AM572" i="25"/>
  <c r="AM573" i="25"/>
  <c r="AM574" i="25"/>
  <c r="AM575" i="25"/>
  <c r="AM576" i="25"/>
  <c r="AM577" i="25"/>
  <c r="AM578" i="25"/>
  <c r="AM579" i="25"/>
  <c r="AM580" i="25"/>
  <c r="AM581" i="25"/>
  <c r="AM582" i="25"/>
  <c r="AM583" i="25"/>
  <c r="AM584" i="25"/>
  <c r="AM585" i="25"/>
  <c r="AM586" i="25"/>
  <c r="AM587" i="25"/>
  <c r="AM588" i="25"/>
  <c r="AM589" i="25"/>
  <c r="AM590" i="25"/>
  <c r="AM591" i="25"/>
  <c r="AM592" i="25"/>
  <c r="AM593" i="25"/>
  <c r="AM594" i="25"/>
  <c r="AM595" i="25"/>
  <c r="AM596" i="25"/>
  <c r="AM597" i="25"/>
  <c r="AM598" i="25"/>
  <c r="AM599" i="25"/>
  <c r="AM600" i="25"/>
  <c r="AM601" i="25"/>
  <c r="AM602" i="25"/>
  <c r="AM603" i="25"/>
  <c r="AM604" i="25"/>
  <c r="AM605" i="25"/>
  <c r="AM606" i="25"/>
  <c r="AM607" i="25"/>
  <c r="AM608" i="25"/>
  <c r="AM609" i="25"/>
  <c r="AM610" i="25"/>
  <c r="AM611" i="25"/>
  <c r="AM612" i="25"/>
  <c r="AM613" i="25"/>
  <c r="AM614" i="25"/>
  <c r="AM615" i="25"/>
  <c r="AM616" i="25"/>
  <c r="AM617" i="25"/>
  <c r="AM618" i="25"/>
  <c r="AM619" i="25"/>
  <c r="AM620" i="25"/>
  <c r="AM621" i="25"/>
  <c r="AM622" i="25"/>
  <c r="AM623" i="25"/>
  <c r="AM624" i="25"/>
  <c r="AM625" i="25"/>
  <c r="AM626" i="25"/>
  <c r="AM627" i="25"/>
  <c r="AM628" i="25"/>
  <c r="AM629" i="25"/>
  <c r="AM630" i="25"/>
  <c r="AM631" i="25"/>
  <c r="AM632" i="25"/>
  <c r="AM633" i="25"/>
  <c r="AM634" i="25"/>
  <c r="AM635" i="25"/>
  <c r="AM636" i="25"/>
  <c r="AM637" i="25"/>
  <c r="AM638" i="25"/>
  <c r="AM639" i="25"/>
  <c r="AM640" i="25"/>
  <c r="AM641" i="25"/>
  <c r="AM642" i="25"/>
  <c r="AM643" i="25"/>
  <c r="AM644" i="25"/>
  <c r="AM645" i="25"/>
  <c r="AM646" i="25"/>
  <c r="AM647" i="25"/>
  <c r="AM648" i="25"/>
  <c r="AM649" i="25"/>
  <c r="AM650" i="25"/>
  <c r="AM651" i="25"/>
  <c r="AM652" i="25"/>
  <c r="AM653" i="25"/>
  <c r="AM654" i="25"/>
  <c r="AM655" i="25"/>
  <c r="AM656" i="25"/>
  <c r="AM657" i="25"/>
  <c r="AM658" i="25"/>
  <c r="AM659" i="25"/>
  <c r="AM660" i="25"/>
  <c r="AM661" i="25"/>
  <c r="AM662" i="25"/>
  <c r="AM663" i="25"/>
  <c r="AM664" i="25"/>
  <c r="AM665" i="25"/>
  <c r="AM666" i="25"/>
  <c r="AM667" i="25"/>
  <c r="AM668" i="25"/>
  <c r="AM669" i="25"/>
  <c r="AM670" i="25"/>
  <c r="AM671" i="25"/>
  <c r="AM672" i="25"/>
  <c r="AM673" i="25"/>
  <c r="AM674" i="25"/>
  <c r="AM675" i="25"/>
  <c r="AM676" i="25"/>
  <c r="AM677" i="25"/>
  <c r="AM678" i="25"/>
  <c r="AM679" i="25"/>
  <c r="AM680" i="25"/>
  <c r="AM681" i="25"/>
  <c r="AM682" i="25"/>
  <c r="AM683" i="25"/>
  <c r="AM684" i="25"/>
  <c r="AM685" i="25"/>
  <c r="AM686" i="25"/>
  <c r="AM687" i="25"/>
  <c r="AM688" i="25"/>
  <c r="AM689" i="25"/>
  <c r="AM690" i="25"/>
  <c r="AM691" i="25"/>
  <c r="AM692" i="25"/>
  <c r="AM693" i="25"/>
  <c r="AM694" i="25"/>
  <c r="AM695" i="25"/>
  <c r="AM696" i="25"/>
  <c r="AM697" i="25"/>
  <c r="AM698" i="25"/>
  <c r="AM699" i="25"/>
  <c r="AM700" i="25"/>
  <c r="AM701" i="25"/>
  <c r="AM702" i="25"/>
  <c r="AM703" i="25"/>
  <c r="AM704" i="25"/>
  <c r="AM705" i="25"/>
  <c r="AM706" i="25"/>
  <c r="AM707" i="25"/>
  <c r="AM708" i="25"/>
  <c r="AM709" i="25"/>
  <c r="AM710" i="25"/>
  <c r="AM711" i="25"/>
  <c r="AM712" i="25"/>
  <c r="AM713" i="25"/>
  <c r="AM714" i="25"/>
  <c r="AM715" i="25"/>
  <c r="AM716" i="25"/>
  <c r="AM717" i="25"/>
  <c r="AM718" i="25"/>
  <c r="AM719" i="25"/>
  <c r="AM720" i="25"/>
  <c r="AM721" i="25"/>
  <c r="AM722" i="25"/>
  <c r="AM723" i="25"/>
  <c r="AM724" i="25"/>
  <c r="AM725" i="25"/>
  <c r="AM726" i="25"/>
  <c r="AM727" i="25"/>
  <c r="AM728" i="25"/>
  <c r="AM729" i="25"/>
  <c r="AM730" i="25"/>
  <c r="AM731" i="25"/>
  <c r="AM732" i="25"/>
  <c r="AM733" i="25"/>
  <c r="AM734" i="25"/>
  <c r="AM735" i="25"/>
  <c r="AM736" i="25"/>
  <c r="AM737" i="25"/>
  <c r="AM738" i="25"/>
  <c r="AM739" i="25"/>
  <c r="AM740" i="25"/>
  <c r="AM741" i="25"/>
  <c r="AM742" i="25"/>
  <c r="AM743" i="25"/>
  <c r="AM744" i="25"/>
  <c r="AM745" i="25"/>
  <c r="AM746" i="25"/>
  <c r="AM747" i="25"/>
  <c r="AM748" i="25"/>
  <c r="AM749" i="25"/>
  <c r="AM750" i="25"/>
  <c r="AM751" i="25"/>
  <c r="AM752" i="25"/>
  <c r="AM753" i="25"/>
  <c r="AM754" i="25"/>
  <c r="AM755" i="25"/>
  <c r="AM756" i="25"/>
  <c r="AM757" i="25"/>
  <c r="AM758" i="25"/>
  <c r="AM759" i="25"/>
  <c r="AM760" i="25"/>
  <c r="AM761" i="25"/>
  <c r="AM762" i="25"/>
  <c r="AM763" i="25"/>
  <c r="AM764" i="25"/>
  <c r="AM765" i="25"/>
  <c r="AM766" i="25"/>
  <c r="AM767" i="25"/>
  <c r="AM768" i="25"/>
  <c r="AM769" i="25"/>
  <c r="AM770" i="25"/>
  <c r="AM771" i="25"/>
  <c r="AM772" i="25"/>
  <c r="AM773" i="25"/>
  <c r="AM774" i="25"/>
  <c r="AM775" i="25"/>
  <c r="AM776" i="25"/>
  <c r="AM777" i="25"/>
  <c r="AM778" i="25"/>
  <c r="AM779" i="25"/>
  <c r="AM780" i="25"/>
  <c r="AM781" i="25"/>
  <c r="AM782" i="25"/>
  <c r="AM783" i="25"/>
  <c r="AM784" i="25"/>
  <c r="AM785" i="25"/>
  <c r="AM786" i="25"/>
  <c r="AM787" i="25"/>
  <c r="AM788" i="25"/>
  <c r="AM789" i="25"/>
  <c r="AM790" i="25"/>
  <c r="AM791" i="25"/>
  <c r="AM792" i="25"/>
  <c r="AM793" i="25"/>
  <c r="AM794" i="25"/>
  <c r="AM795" i="25"/>
  <c r="AM796" i="25"/>
  <c r="AM797" i="25"/>
  <c r="AM798" i="25"/>
  <c r="AM799" i="25"/>
  <c r="AM800" i="25"/>
  <c r="AM801" i="25"/>
  <c r="AM802" i="25"/>
  <c r="AM803" i="25"/>
  <c r="AM804" i="25"/>
  <c r="AM805" i="25"/>
  <c r="AM806" i="25"/>
  <c r="AM807" i="25"/>
  <c r="AM808" i="25"/>
  <c r="AM809" i="25"/>
  <c r="AM810" i="25"/>
  <c r="AM811" i="25"/>
  <c r="AM812" i="25"/>
  <c r="AM813" i="25"/>
  <c r="AM814" i="25"/>
  <c r="AM815" i="25"/>
  <c r="AM816" i="25"/>
  <c r="AM817" i="25"/>
  <c r="AM818" i="25"/>
  <c r="AM819" i="25"/>
  <c r="AM820" i="25"/>
  <c r="AM821" i="25"/>
  <c r="AM822" i="25"/>
  <c r="AM823" i="25"/>
  <c r="AM824" i="25"/>
  <c r="AM825" i="25"/>
  <c r="AM826" i="25"/>
  <c r="AM827" i="25"/>
  <c r="AM828" i="25"/>
  <c r="AM829" i="25"/>
  <c r="AM830" i="25"/>
  <c r="AM831" i="25"/>
  <c r="AM832" i="25"/>
  <c r="AM833" i="25"/>
  <c r="AM834" i="25"/>
  <c r="AM835" i="25"/>
  <c r="AM836" i="25"/>
  <c r="AM837" i="25"/>
  <c r="AM838" i="25"/>
  <c r="AM839" i="25"/>
  <c r="AM840" i="25"/>
  <c r="AM841" i="25"/>
  <c r="AM842" i="25"/>
  <c r="AM843" i="25"/>
  <c r="AM844" i="25"/>
  <c r="AM845" i="25"/>
  <c r="AM846" i="25"/>
  <c r="AM847" i="25"/>
  <c r="AM848" i="25"/>
  <c r="AM849" i="25"/>
  <c r="AM850" i="25"/>
  <c r="AM851" i="25"/>
  <c r="AM852" i="25"/>
  <c r="AM853" i="25"/>
  <c r="AM854" i="25"/>
  <c r="AM855" i="25"/>
  <c r="AM856" i="25"/>
  <c r="AM857" i="25"/>
  <c r="AM858" i="25"/>
  <c r="AM859" i="25"/>
  <c r="AM860" i="25"/>
  <c r="AM861" i="25"/>
  <c r="AM862" i="25"/>
  <c r="AM863" i="25"/>
  <c r="AM864" i="25"/>
  <c r="AM865" i="25"/>
  <c r="AM866" i="25"/>
  <c r="AM867" i="25"/>
  <c r="AM868" i="25"/>
  <c r="AM869" i="25"/>
  <c r="AM870" i="25"/>
  <c r="AM871" i="25"/>
  <c r="AM872" i="25"/>
  <c r="AM873" i="25"/>
  <c r="AM874" i="25"/>
  <c r="AM875" i="25"/>
  <c r="AM876" i="25"/>
  <c r="AM877" i="25"/>
  <c r="AM878" i="25"/>
  <c r="AM879" i="25"/>
  <c r="AM880" i="25"/>
  <c r="AM881" i="25"/>
  <c r="AM882" i="25"/>
  <c r="AM883" i="25"/>
  <c r="AM884" i="25"/>
  <c r="AM885" i="25"/>
  <c r="AM886" i="25"/>
  <c r="AM887" i="25"/>
  <c r="AM888" i="25"/>
  <c r="AM889" i="25"/>
  <c r="AM890" i="25"/>
  <c r="AM891" i="25"/>
  <c r="AM892" i="25"/>
  <c r="AM893" i="25"/>
  <c r="AM894" i="25"/>
  <c r="AM895" i="25"/>
  <c r="AM896" i="25"/>
  <c r="AM897" i="25"/>
  <c r="AM898" i="25"/>
  <c r="AM899" i="25"/>
  <c r="AM900" i="25"/>
  <c r="AM901" i="25"/>
  <c r="AM902" i="25"/>
  <c r="AM903" i="25"/>
  <c r="AM904" i="25"/>
  <c r="AM905" i="25"/>
  <c r="AM906" i="25"/>
  <c r="AM907" i="25"/>
  <c r="AM908" i="25"/>
  <c r="AM909" i="25"/>
  <c r="AM910" i="25"/>
  <c r="AM911" i="25"/>
  <c r="AM912" i="25"/>
  <c r="AM913" i="25"/>
  <c r="AM914" i="25"/>
  <c r="AM915" i="25"/>
  <c r="AM916" i="25"/>
  <c r="AM917" i="25"/>
  <c r="AM918" i="25"/>
  <c r="AM919" i="25"/>
  <c r="AM920" i="25"/>
  <c r="AM921" i="25"/>
  <c r="AM922" i="25"/>
  <c r="AM923" i="25"/>
  <c r="AM924" i="25"/>
  <c r="AM925" i="25"/>
  <c r="AM926" i="25"/>
  <c r="AM927" i="25"/>
  <c r="AM928" i="25"/>
  <c r="AM929" i="25"/>
  <c r="AM930" i="25"/>
  <c r="AM931" i="25"/>
  <c r="AM932" i="25"/>
  <c r="AM933" i="25"/>
  <c r="AM934" i="25"/>
  <c r="AM935" i="25"/>
  <c r="AM936" i="25"/>
  <c r="AM937" i="25"/>
  <c r="AM938" i="25"/>
  <c r="AM939" i="25"/>
  <c r="AM940" i="25"/>
  <c r="AM941" i="25"/>
  <c r="AM942" i="25"/>
  <c r="AM943" i="25"/>
  <c r="AM944" i="25"/>
  <c r="AM945" i="25"/>
  <c r="AM946" i="25"/>
  <c r="AM947" i="25"/>
  <c r="AM948" i="25"/>
  <c r="AM949" i="25"/>
  <c r="AM950" i="25"/>
  <c r="AM951" i="25"/>
  <c r="AM952" i="25"/>
  <c r="AM953" i="25"/>
  <c r="AM954" i="25"/>
  <c r="AM955" i="25"/>
  <c r="AM956" i="25"/>
  <c r="AM957" i="25"/>
  <c r="AM958" i="25"/>
  <c r="AM959" i="25"/>
  <c r="AM960" i="25"/>
  <c r="AM961" i="25"/>
  <c r="AM962" i="25"/>
  <c r="AM963" i="25"/>
  <c r="AM964" i="25"/>
  <c r="AM965" i="25"/>
  <c r="AM966" i="25"/>
  <c r="AM967" i="25"/>
  <c r="AM968" i="25"/>
  <c r="AM969" i="25"/>
  <c r="AM970" i="25"/>
  <c r="AM971" i="25"/>
  <c r="AM972" i="25"/>
  <c r="AM973" i="25"/>
  <c r="AM974" i="25"/>
  <c r="AM975" i="25"/>
  <c r="AM976" i="25"/>
  <c r="AM977" i="25"/>
  <c r="AM978" i="25"/>
  <c r="AM979" i="25"/>
  <c r="AM980" i="25"/>
  <c r="AM981" i="25"/>
  <c r="AM982" i="25"/>
  <c r="AM983" i="25"/>
  <c r="AM984" i="25"/>
  <c r="AM985" i="25"/>
  <c r="AM986" i="25"/>
  <c r="AM987" i="25"/>
  <c r="AM988" i="25"/>
  <c r="AM989" i="25"/>
  <c r="AM990" i="25"/>
  <c r="AM991" i="25"/>
  <c r="AM992" i="25"/>
  <c r="AM993" i="25"/>
  <c r="AM994" i="25"/>
  <c r="AM995" i="25"/>
  <c r="AM996" i="25"/>
  <c r="AM997" i="25"/>
  <c r="AM998" i="25"/>
  <c r="AM999" i="25"/>
  <c r="AM1000" i="25"/>
  <c r="AM1001" i="25"/>
  <c r="AM1002" i="25"/>
  <c r="AM1003" i="25"/>
  <c r="AM1004" i="25"/>
  <c r="AM1005" i="25"/>
  <c r="AM1006" i="25"/>
  <c r="AM1007" i="25"/>
  <c r="AM1008" i="25"/>
  <c r="AM9" i="25"/>
  <c r="AL10" i="25"/>
  <c r="AL11" i="25"/>
  <c r="AL12" i="25"/>
  <c r="AL13" i="25"/>
  <c r="AL14" i="25"/>
  <c r="AL15" i="25"/>
  <c r="AL16" i="25"/>
  <c r="AL17" i="25"/>
  <c r="AL18" i="25"/>
  <c r="AL19" i="25"/>
  <c r="AL20" i="25"/>
  <c r="AL21" i="25"/>
  <c r="AL22" i="25"/>
  <c r="AL23" i="25"/>
  <c r="AL24" i="25"/>
  <c r="AL25" i="25"/>
  <c r="AL26" i="25"/>
  <c r="AL27" i="25"/>
  <c r="AL28" i="25"/>
  <c r="AL29" i="25"/>
  <c r="AL30" i="25"/>
  <c r="AL31" i="25"/>
  <c r="AL32" i="25"/>
  <c r="AL33" i="25"/>
  <c r="AL34" i="25"/>
  <c r="AL35" i="25"/>
  <c r="AL36" i="25"/>
  <c r="AL37" i="25"/>
  <c r="AL38" i="25"/>
  <c r="AL39" i="25"/>
  <c r="AL40" i="25"/>
  <c r="AL41" i="25"/>
  <c r="AL42" i="25"/>
  <c r="AL43" i="25"/>
  <c r="AL44" i="25"/>
  <c r="AL45" i="25"/>
  <c r="AL46" i="25"/>
  <c r="AL47" i="25"/>
  <c r="AL48" i="25"/>
  <c r="AL49" i="25"/>
  <c r="AL50" i="25"/>
  <c r="AL51" i="25"/>
  <c r="AL52" i="25"/>
  <c r="AL53" i="25"/>
  <c r="AL54" i="25"/>
  <c r="AL55" i="25"/>
  <c r="AL56" i="25"/>
  <c r="AL57" i="25"/>
  <c r="AL58" i="25"/>
  <c r="AL59" i="25"/>
  <c r="AL60" i="25"/>
  <c r="AL61" i="25"/>
  <c r="AL62" i="25"/>
  <c r="AL63" i="25"/>
  <c r="AL64" i="25"/>
  <c r="AL65" i="25"/>
  <c r="AL66" i="25"/>
  <c r="AL67" i="25"/>
  <c r="AL68" i="25"/>
  <c r="AL69" i="25"/>
  <c r="AL70" i="25"/>
  <c r="AL71" i="25"/>
  <c r="AL72" i="25"/>
  <c r="AL73" i="25"/>
  <c r="AL74" i="25"/>
  <c r="AL75" i="25"/>
  <c r="AL76" i="25"/>
  <c r="AL77" i="25"/>
  <c r="AL78" i="25"/>
  <c r="AL79" i="25"/>
  <c r="AL80" i="25"/>
  <c r="AL81" i="25"/>
  <c r="AL82" i="25"/>
  <c r="AL83" i="25"/>
  <c r="AL84" i="25"/>
  <c r="AL85" i="25"/>
  <c r="AL86" i="25"/>
  <c r="AL87" i="25"/>
  <c r="AL88" i="25"/>
  <c r="AL89" i="25"/>
  <c r="AL90" i="25"/>
  <c r="AL91" i="25"/>
  <c r="AL92" i="25"/>
  <c r="AL93" i="25"/>
  <c r="AL94" i="25"/>
  <c r="AL95" i="25"/>
  <c r="AL96" i="25"/>
  <c r="AL97" i="25"/>
  <c r="AL98" i="25"/>
  <c r="AL99" i="25"/>
  <c r="AL100" i="25"/>
  <c r="AL101" i="25"/>
  <c r="AL102" i="25"/>
  <c r="AL103" i="25"/>
  <c r="AL104" i="25"/>
  <c r="AL105" i="25"/>
  <c r="AL106" i="25"/>
  <c r="AL107" i="25"/>
  <c r="AL108" i="25"/>
  <c r="AL109" i="25"/>
  <c r="AL110" i="25"/>
  <c r="AL111" i="25"/>
  <c r="AL112" i="25"/>
  <c r="AL113" i="25"/>
  <c r="AL114" i="25"/>
  <c r="AL115" i="25"/>
  <c r="AL116" i="25"/>
  <c r="AL117" i="25"/>
  <c r="AL118" i="25"/>
  <c r="AL119" i="25"/>
  <c r="AL120" i="25"/>
  <c r="AL121" i="25"/>
  <c r="AL122" i="25"/>
  <c r="AL123" i="25"/>
  <c r="AL124" i="25"/>
  <c r="AL125" i="25"/>
  <c r="AL126" i="25"/>
  <c r="AL127" i="25"/>
  <c r="AL128" i="25"/>
  <c r="AL129" i="25"/>
  <c r="AL130" i="25"/>
  <c r="AL131" i="25"/>
  <c r="AL132" i="25"/>
  <c r="AL133" i="25"/>
  <c r="AL134" i="25"/>
  <c r="AL135" i="25"/>
  <c r="AL136" i="25"/>
  <c r="AL137" i="25"/>
  <c r="AL138" i="25"/>
  <c r="AL139" i="25"/>
  <c r="AL140" i="25"/>
  <c r="AL141" i="25"/>
  <c r="AL142" i="25"/>
  <c r="AL143" i="25"/>
  <c r="AL144" i="25"/>
  <c r="AL145" i="25"/>
  <c r="AL146" i="25"/>
  <c r="AL147" i="25"/>
  <c r="AL148" i="25"/>
  <c r="AL149" i="25"/>
  <c r="AL150" i="25"/>
  <c r="AL151" i="25"/>
  <c r="AL152" i="25"/>
  <c r="AL153" i="25"/>
  <c r="AL154" i="25"/>
  <c r="AL155" i="25"/>
  <c r="AL156" i="25"/>
  <c r="AL157" i="25"/>
  <c r="AL158" i="25"/>
  <c r="AL159" i="25"/>
  <c r="AL160" i="25"/>
  <c r="AL161" i="25"/>
  <c r="AL162" i="25"/>
  <c r="AL163" i="25"/>
  <c r="AL164" i="25"/>
  <c r="AL165" i="25"/>
  <c r="AL166" i="25"/>
  <c r="AL167" i="25"/>
  <c r="AL168" i="25"/>
  <c r="AL169" i="25"/>
  <c r="AL170" i="25"/>
  <c r="AL171" i="25"/>
  <c r="AL172" i="25"/>
  <c r="AL173" i="25"/>
  <c r="AL174" i="25"/>
  <c r="AL175" i="25"/>
  <c r="AL176" i="25"/>
  <c r="AL177" i="25"/>
  <c r="AL178" i="25"/>
  <c r="AL179" i="25"/>
  <c r="AL180" i="25"/>
  <c r="AL181" i="25"/>
  <c r="AL182" i="25"/>
  <c r="AL183" i="25"/>
  <c r="AL184" i="25"/>
  <c r="AL185" i="25"/>
  <c r="AL186" i="25"/>
  <c r="AL187" i="25"/>
  <c r="AL188" i="25"/>
  <c r="AL189" i="25"/>
  <c r="AL190" i="25"/>
  <c r="AL191" i="25"/>
  <c r="AL192" i="25"/>
  <c r="AL193" i="25"/>
  <c r="AL194" i="25"/>
  <c r="AL195" i="25"/>
  <c r="AL196" i="25"/>
  <c r="AL197" i="25"/>
  <c r="AL198" i="25"/>
  <c r="AL199" i="25"/>
  <c r="AL200" i="25"/>
  <c r="AL201" i="25"/>
  <c r="AL202" i="25"/>
  <c r="AL203" i="25"/>
  <c r="AL204" i="25"/>
  <c r="AL205" i="25"/>
  <c r="AL206" i="25"/>
  <c r="AL207" i="25"/>
  <c r="AL208" i="25"/>
  <c r="AL209" i="25"/>
  <c r="AL210" i="25"/>
  <c r="AL211" i="25"/>
  <c r="AL212" i="25"/>
  <c r="AL213" i="25"/>
  <c r="AL214" i="25"/>
  <c r="AL215" i="25"/>
  <c r="AL216" i="25"/>
  <c r="AL217" i="25"/>
  <c r="AL218" i="25"/>
  <c r="AL219" i="25"/>
  <c r="AL220" i="25"/>
  <c r="AL221" i="25"/>
  <c r="AL222" i="25"/>
  <c r="AL223" i="25"/>
  <c r="AL224" i="25"/>
  <c r="AL225" i="25"/>
  <c r="AL226" i="25"/>
  <c r="AL227" i="25"/>
  <c r="AL228" i="25"/>
  <c r="AL229" i="25"/>
  <c r="AL230" i="25"/>
  <c r="AL231" i="25"/>
  <c r="AL232" i="25"/>
  <c r="AL233" i="25"/>
  <c r="AL234" i="25"/>
  <c r="AL235" i="25"/>
  <c r="AL236" i="25"/>
  <c r="AL237" i="25"/>
  <c r="AL238" i="25"/>
  <c r="AL239" i="25"/>
  <c r="AL240" i="25"/>
  <c r="AL241" i="25"/>
  <c r="AL242" i="25"/>
  <c r="AL243" i="25"/>
  <c r="AL244" i="25"/>
  <c r="AL245" i="25"/>
  <c r="AL246" i="25"/>
  <c r="AL247" i="25"/>
  <c r="AL248" i="25"/>
  <c r="AL249" i="25"/>
  <c r="AL250" i="25"/>
  <c r="AL251" i="25"/>
  <c r="AL252" i="25"/>
  <c r="AL253" i="25"/>
  <c r="AL254" i="25"/>
  <c r="AL255" i="25"/>
  <c r="AL256" i="25"/>
  <c r="AL257" i="25"/>
  <c r="AL258" i="25"/>
  <c r="AL259" i="25"/>
  <c r="AL260" i="25"/>
  <c r="AL261" i="25"/>
  <c r="AL262" i="25"/>
  <c r="AL263" i="25"/>
  <c r="AL264" i="25"/>
  <c r="AL265" i="25"/>
  <c r="AL266" i="25"/>
  <c r="AL267" i="25"/>
  <c r="AL268" i="25"/>
  <c r="AL269" i="25"/>
  <c r="AL270" i="25"/>
  <c r="AL271" i="25"/>
  <c r="AL272" i="25"/>
  <c r="AL273" i="25"/>
  <c r="AL274" i="25"/>
  <c r="AL275" i="25"/>
  <c r="AL276" i="25"/>
  <c r="AL277" i="25"/>
  <c r="AL278" i="25"/>
  <c r="AL279" i="25"/>
  <c r="AL280" i="25"/>
  <c r="AL281" i="25"/>
  <c r="AL282" i="25"/>
  <c r="AL283" i="25"/>
  <c r="AL284" i="25"/>
  <c r="AL285" i="25"/>
  <c r="AL286" i="25"/>
  <c r="AL287" i="25"/>
  <c r="AL288" i="25"/>
  <c r="AL289" i="25"/>
  <c r="AL290" i="25"/>
  <c r="AL291" i="25"/>
  <c r="AL292" i="25"/>
  <c r="AL293" i="25"/>
  <c r="AL294" i="25"/>
  <c r="AL295" i="25"/>
  <c r="AL296" i="25"/>
  <c r="AL297" i="25"/>
  <c r="AL298" i="25"/>
  <c r="AL299" i="25"/>
  <c r="AL300" i="25"/>
  <c r="AL301" i="25"/>
  <c r="AL302" i="25"/>
  <c r="AL303" i="25"/>
  <c r="AL304" i="25"/>
  <c r="AL305" i="25"/>
  <c r="AL306" i="25"/>
  <c r="AL307" i="25"/>
  <c r="AL308" i="25"/>
  <c r="AL309" i="25"/>
  <c r="AL310" i="25"/>
  <c r="AL311" i="25"/>
  <c r="AL312" i="25"/>
  <c r="AL313" i="25"/>
  <c r="AL314" i="25"/>
  <c r="AL315" i="25"/>
  <c r="AL316" i="25"/>
  <c r="AL317" i="25"/>
  <c r="AL318" i="25"/>
  <c r="AL319" i="25"/>
  <c r="AL320" i="25"/>
  <c r="AL321" i="25"/>
  <c r="AL322" i="25"/>
  <c r="AL323" i="25"/>
  <c r="AL324" i="25"/>
  <c r="AL325" i="25"/>
  <c r="AL326" i="25"/>
  <c r="AL327" i="25"/>
  <c r="AL328" i="25"/>
  <c r="AL329" i="25"/>
  <c r="AL330" i="25"/>
  <c r="AL331" i="25"/>
  <c r="AL332" i="25"/>
  <c r="AL333" i="25"/>
  <c r="AL334" i="25"/>
  <c r="AL335" i="25"/>
  <c r="AL336" i="25"/>
  <c r="AL337" i="25"/>
  <c r="AL338" i="25"/>
  <c r="AL339" i="25"/>
  <c r="AL340" i="25"/>
  <c r="AL341" i="25"/>
  <c r="AL342" i="25"/>
  <c r="AL343" i="25"/>
  <c r="AL344" i="25"/>
  <c r="AL345" i="25"/>
  <c r="AL346" i="25"/>
  <c r="AL347" i="25"/>
  <c r="AL348" i="25"/>
  <c r="AL349" i="25"/>
  <c r="AL350" i="25"/>
  <c r="AL351" i="25"/>
  <c r="AL352" i="25"/>
  <c r="AL353" i="25"/>
  <c r="AL354" i="25"/>
  <c r="AL355" i="25"/>
  <c r="AL356" i="25"/>
  <c r="AL357" i="25"/>
  <c r="AL358" i="25"/>
  <c r="AL359" i="25"/>
  <c r="AL360" i="25"/>
  <c r="AL361" i="25"/>
  <c r="AL362" i="25"/>
  <c r="AL363" i="25"/>
  <c r="AL364" i="25"/>
  <c r="AL365" i="25"/>
  <c r="AL366" i="25"/>
  <c r="AL367" i="25"/>
  <c r="AL368" i="25"/>
  <c r="AL369" i="25"/>
  <c r="AL370" i="25"/>
  <c r="AL371" i="25"/>
  <c r="AL372" i="25"/>
  <c r="AL373" i="25"/>
  <c r="AL374" i="25"/>
  <c r="AL375" i="25"/>
  <c r="AL376" i="25"/>
  <c r="AL377" i="25"/>
  <c r="AL378" i="25"/>
  <c r="AL379" i="25"/>
  <c r="AL380" i="25"/>
  <c r="AL381" i="25"/>
  <c r="AL382" i="25"/>
  <c r="AL383" i="25"/>
  <c r="AL384" i="25"/>
  <c r="AL385" i="25"/>
  <c r="AL386" i="25"/>
  <c r="AL387" i="25"/>
  <c r="AL388" i="25"/>
  <c r="AL389" i="25"/>
  <c r="AL390" i="25"/>
  <c r="AL391" i="25"/>
  <c r="AL392" i="25"/>
  <c r="AL393" i="25"/>
  <c r="AL394" i="25"/>
  <c r="AL395" i="25"/>
  <c r="AL396" i="25"/>
  <c r="AL397" i="25"/>
  <c r="AL398" i="25"/>
  <c r="AL399" i="25"/>
  <c r="AL400" i="25"/>
  <c r="AL401" i="25"/>
  <c r="AL402" i="25"/>
  <c r="AL403" i="25"/>
  <c r="AL404" i="25"/>
  <c r="AL405" i="25"/>
  <c r="AL406" i="25"/>
  <c r="AL407" i="25"/>
  <c r="AL408" i="25"/>
  <c r="AL409" i="25"/>
  <c r="AL410" i="25"/>
  <c r="AL411" i="25"/>
  <c r="AL412" i="25"/>
  <c r="AL413" i="25"/>
  <c r="AL414" i="25"/>
  <c r="AL415" i="25"/>
  <c r="AL416" i="25"/>
  <c r="AL417" i="25"/>
  <c r="AL418" i="25"/>
  <c r="AL419" i="25"/>
  <c r="AL420" i="25"/>
  <c r="AL421" i="25"/>
  <c r="AL422" i="25"/>
  <c r="AL423" i="25"/>
  <c r="AL424" i="25"/>
  <c r="AL425" i="25"/>
  <c r="AL426" i="25"/>
  <c r="AL427" i="25"/>
  <c r="AL428" i="25"/>
  <c r="AL429" i="25"/>
  <c r="AL430" i="25"/>
  <c r="AL431" i="25"/>
  <c r="AL432" i="25"/>
  <c r="AL433" i="25"/>
  <c r="AL434" i="25"/>
  <c r="AL435" i="25"/>
  <c r="AL436" i="25"/>
  <c r="AL437" i="25"/>
  <c r="AL438" i="25"/>
  <c r="AL439" i="25"/>
  <c r="AL440" i="25"/>
  <c r="AL441" i="25"/>
  <c r="AL442" i="25"/>
  <c r="AL443" i="25"/>
  <c r="AL444" i="25"/>
  <c r="AL445" i="25"/>
  <c r="AL446" i="25"/>
  <c r="AL447" i="25"/>
  <c r="AL448" i="25"/>
  <c r="AL449" i="25"/>
  <c r="AL450" i="25"/>
  <c r="AL451" i="25"/>
  <c r="AL452" i="25"/>
  <c r="AL453" i="25"/>
  <c r="AL454" i="25"/>
  <c r="AL455" i="25"/>
  <c r="AL456" i="25"/>
  <c r="AL457" i="25"/>
  <c r="AL458" i="25"/>
  <c r="AL459" i="25"/>
  <c r="AL460" i="25"/>
  <c r="AL461" i="25"/>
  <c r="AL462" i="25"/>
  <c r="AL463" i="25"/>
  <c r="AL464" i="25"/>
  <c r="AL465" i="25"/>
  <c r="AL466" i="25"/>
  <c r="AL467" i="25"/>
  <c r="AL468" i="25"/>
  <c r="AL469" i="25"/>
  <c r="AL470" i="25"/>
  <c r="AL471" i="25"/>
  <c r="AL472" i="25"/>
  <c r="AL473" i="25"/>
  <c r="AL474" i="25"/>
  <c r="AL475" i="25"/>
  <c r="AL476" i="25"/>
  <c r="AL477" i="25"/>
  <c r="AL478" i="25"/>
  <c r="AL479" i="25"/>
  <c r="AL480" i="25"/>
  <c r="AL481" i="25"/>
  <c r="AL482" i="25"/>
  <c r="AL483" i="25"/>
  <c r="AL484" i="25"/>
  <c r="AL485" i="25"/>
  <c r="AL486" i="25"/>
  <c r="AL487" i="25"/>
  <c r="AL488" i="25"/>
  <c r="AL489" i="25"/>
  <c r="AL490" i="25"/>
  <c r="AL491" i="25"/>
  <c r="AL492" i="25"/>
  <c r="AL493" i="25"/>
  <c r="AL494" i="25"/>
  <c r="AL495" i="25"/>
  <c r="AL496" i="25"/>
  <c r="AL497" i="25"/>
  <c r="AL498" i="25"/>
  <c r="AL499" i="25"/>
  <c r="AL500" i="25"/>
  <c r="AL501" i="25"/>
  <c r="AL502" i="25"/>
  <c r="AL503" i="25"/>
  <c r="AL504" i="25"/>
  <c r="AL505" i="25"/>
  <c r="AL506" i="25"/>
  <c r="AL507" i="25"/>
  <c r="AL508" i="25"/>
  <c r="AL509" i="25"/>
  <c r="AL510" i="25"/>
  <c r="AL511" i="25"/>
  <c r="AL512" i="25"/>
  <c r="AL513" i="25"/>
  <c r="AL514" i="25"/>
  <c r="AL515" i="25"/>
  <c r="AL516" i="25"/>
  <c r="AL517" i="25"/>
  <c r="AL518" i="25"/>
  <c r="AL519" i="25"/>
  <c r="AL520" i="25"/>
  <c r="AL521" i="25"/>
  <c r="AL522" i="25"/>
  <c r="AL523" i="25"/>
  <c r="AL524" i="25"/>
  <c r="AL525" i="25"/>
  <c r="AL526" i="25"/>
  <c r="AL527" i="25"/>
  <c r="AL528" i="25"/>
  <c r="AL529" i="25"/>
  <c r="AL530" i="25"/>
  <c r="AL531" i="25"/>
  <c r="AL532" i="25"/>
  <c r="AL533" i="25"/>
  <c r="AL534" i="25"/>
  <c r="AL535" i="25"/>
  <c r="AL536" i="25"/>
  <c r="AL537" i="25"/>
  <c r="AL538" i="25"/>
  <c r="AL539" i="25"/>
  <c r="AL540" i="25"/>
  <c r="AL541" i="25"/>
  <c r="AL542" i="25"/>
  <c r="AL543" i="25"/>
  <c r="AL544" i="25"/>
  <c r="AL545" i="25"/>
  <c r="AL546" i="25"/>
  <c r="AL547" i="25"/>
  <c r="AL548" i="25"/>
  <c r="AL549" i="25"/>
  <c r="AL550" i="25"/>
  <c r="AL551" i="25"/>
  <c r="AL552" i="25"/>
  <c r="AL553" i="25"/>
  <c r="AL554" i="25"/>
  <c r="AL555" i="25"/>
  <c r="AL556" i="25"/>
  <c r="AL557" i="25"/>
  <c r="AL558" i="25"/>
  <c r="AL559" i="25"/>
  <c r="AL560" i="25"/>
  <c r="AL561" i="25"/>
  <c r="AL562" i="25"/>
  <c r="AL563" i="25"/>
  <c r="AL564" i="25"/>
  <c r="AL565" i="25"/>
  <c r="AL566" i="25"/>
  <c r="AL567" i="25"/>
  <c r="AL568" i="25"/>
  <c r="AL569" i="25"/>
  <c r="AL570" i="25"/>
  <c r="AL571" i="25"/>
  <c r="AL572" i="25"/>
  <c r="AL573" i="25"/>
  <c r="AL574" i="25"/>
  <c r="AL575" i="25"/>
  <c r="AL576" i="25"/>
  <c r="AL577" i="25"/>
  <c r="AL578" i="25"/>
  <c r="AL579" i="25"/>
  <c r="AL580" i="25"/>
  <c r="AL581" i="25"/>
  <c r="AL582" i="25"/>
  <c r="AL583" i="25"/>
  <c r="AL584" i="25"/>
  <c r="AL585" i="25"/>
  <c r="AL586" i="25"/>
  <c r="AL587" i="25"/>
  <c r="AL588" i="25"/>
  <c r="AL589" i="25"/>
  <c r="AL590" i="25"/>
  <c r="AL591" i="25"/>
  <c r="AL592" i="25"/>
  <c r="AL593" i="25"/>
  <c r="AL594" i="25"/>
  <c r="AL595" i="25"/>
  <c r="AL596" i="25"/>
  <c r="AL597" i="25"/>
  <c r="AL598" i="25"/>
  <c r="AL599" i="25"/>
  <c r="AL600" i="25"/>
  <c r="AL601" i="25"/>
  <c r="AL602" i="25"/>
  <c r="AL603" i="25"/>
  <c r="AL604" i="25"/>
  <c r="AL605" i="25"/>
  <c r="AL606" i="25"/>
  <c r="AL607" i="25"/>
  <c r="AL608" i="25"/>
  <c r="AL609" i="25"/>
  <c r="AL610" i="25"/>
  <c r="AL611" i="25"/>
  <c r="AL612" i="25"/>
  <c r="AL613" i="25"/>
  <c r="AL614" i="25"/>
  <c r="AL615" i="25"/>
  <c r="AL616" i="25"/>
  <c r="AL617" i="25"/>
  <c r="AL618" i="25"/>
  <c r="AL619" i="25"/>
  <c r="AL620" i="25"/>
  <c r="AL621" i="25"/>
  <c r="AL622" i="25"/>
  <c r="AL623" i="25"/>
  <c r="AL624" i="25"/>
  <c r="AL625" i="25"/>
  <c r="AL626" i="25"/>
  <c r="AL627" i="25"/>
  <c r="AL628" i="25"/>
  <c r="AL629" i="25"/>
  <c r="AL630" i="25"/>
  <c r="AL631" i="25"/>
  <c r="AL632" i="25"/>
  <c r="AL633" i="25"/>
  <c r="AL634" i="25"/>
  <c r="AL635" i="25"/>
  <c r="AL636" i="25"/>
  <c r="AL637" i="25"/>
  <c r="AL638" i="25"/>
  <c r="AL639" i="25"/>
  <c r="AL640" i="25"/>
  <c r="AL641" i="25"/>
  <c r="AL642" i="25"/>
  <c r="AL643" i="25"/>
  <c r="AL644" i="25"/>
  <c r="AL645" i="25"/>
  <c r="AL646" i="25"/>
  <c r="AL647" i="25"/>
  <c r="AL648" i="25"/>
  <c r="AL649" i="25"/>
  <c r="AL650" i="25"/>
  <c r="AL651" i="25"/>
  <c r="AL652" i="25"/>
  <c r="AL653" i="25"/>
  <c r="AL654" i="25"/>
  <c r="AL655" i="25"/>
  <c r="AL656" i="25"/>
  <c r="AL657" i="25"/>
  <c r="AL658" i="25"/>
  <c r="AL659" i="25"/>
  <c r="AL660" i="25"/>
  <c r="AL661" i="25"/>
  <c r="AL662" i="25"/>
  <c r="AL663" i="25"/>
  <c r="AL664" i="25"/>
  <c r="AL665" i="25"/>
  <c r="AL666" i="25"/>
  <c r="AL667" i="25"/>
  <c r="AL668" i="25"/>
  <c r="AL669" i="25"/>
  <c r="AL670" i="25"/>
  <c r="AL671" i="25"/>
  <c r="AL672" i="25"/>
  <c r="AL673" i="25"/>
  <c r="AL674" i="25"/>
  <c r="AL675" i="25"/>
  <c r="AL676" i="25"/>
  <c r="AL677" i="25"/>
  <c r="AL678" i="25"/>
  <c r="AL679" i="25"/>
  <c r="AL680" i="25"/>
  <c r="AL681" i="25"/>
  <c r="AL682" i="25"/>
  <c r="AL683" i="25"/>
  <c r="AL684" i="25"/>
  <c r="AL685" i="25"/>
  <c r="AL686" i="25"/>
  <c r="AL687" i="25"/>
  <c r="AL688" i="25"/>
  <c r="AL689" i="25"/>
  <c r="AL690" i="25"/>
  <c r="AL691" i="25"/>
  <c r="AL692" i="25"/>
  <c r="AL693" i="25"/>
  <c r="AL694" i="25"/>
  <c r="AL695" i="25"/>
  <c r="AL696" i="25"/>
  <c r="AL697" i="25"/>
  <c r="AL698" i="25"/>
  <c r="AL699" i="25"/>
  <c r="AL700" i="25"/>
  <c r="AL701" i="25"/>
  <c r="AL702" i="25"/>
  <c r="AL703" i="25"/>
  <c r="AL704" i="25"/>
  <c r="AL705" i="25"/>
  <c r="AL706" i="25"/>
  <c r="AL707" i="25"/>
  <c r="AL708" i="25"/>
  <c r="AL709" i="25"/>
  <c r="AL710" i="25"/>
  <c r="AL711" i="25"/>
  <c r="AL712" i="25"/>
  <c r="AL713" i="25"/>
  <c r="AL714" i="25"/>
  <c r="AL715" i="25"/>
  <c r="AL716" i="25"/>
  <c r="AL717" i="25"/>
  <c r="AL718" i="25"/>
  <c r="AL719" i="25"/>
  <c r="AL720" i="25"/>
  <c r="AL721" i="25"/>
  <c r="AL722" i="25"/>
  <c r="AL723" i="25"/>
  <c r="AL724" i="25"/>
  <c r="AL725" i="25"/>
  <c r="AL726" i="25"/>
  <c r="AL727" i="25"/>
  <c r="AL728" i="25"/>
  <c r="AL729" i="25"/>
  <c r="AL730" i="25"/>
  <c r="AL731" i="25"/>
  <c r="AL732" i="25"/>
  <c r="AL733" i="25"/>
  <c r="AL734" i="25"/>
  <c r="AL735" i="25"/>
  <c r="AL736" i="25"/>
  <c r="AL737" i="25"/>
  <c r="AL738" i="25"/>
  <c r="AL739" i="25"/>
  <c r="AL740" i="25"/>
  <c r="AL741" i="25"/>
  <c r="AL742" i="25"/>
  <c r="AL743" i="25"/>
  <c r="AL744" i="25"/>
  <c r="AL745" i="25"/>
  <c r="AL746" i="25"/>
  <c r="AL747" i="25"/>
  <c r="AL748" i="25"/>
  <c r="AL749" i="25"/>
  <c r="AL750" i="25"/>
  <c r="AL751" i="25"/>
  <c r="AL752" i="25"/>
  <c r="AL753" i="25"/>
  <c r="AL754" i="25"/>
  <c r="AL755" i="25"/>
  <c r="AL756" i="25"/>
  <c r="AL757" i="25"/>
  <c r="AL758" i="25"/>
  <c r="AL759" i="25"/>
  <c r="AL760" i="25"/>
  <c r="AL761" i="25"/>
  <c r="AL762" i="25"/>
  <c r="AL763" i="25"/>
  <c r="AL764" i="25"/>
  <c r="AL765" i="25"/>
  <c r="AL766" i="25"/>
  <c r="AL767" i="25"/>
  <c r="AL768" i="25"/>
  <c r="AL769" i="25"/>
  <c r="AL770" i="25"/>
  <c r="AL771" i="25"/>
  <c r="AL772" i="25"/>
  <c r="AL773" i="25"/>
  <c r="AL774" i="25"/>
  <c r="AL775" i="25"/>
  <c r="AL776" i="25"/>
  <c r="AL777" i="25"/>
  <c r="AL778" i="25"/>
  <c r="AL779" i="25"/>
  <c r="AL780" i="25"/>
  <c r="AL781" i="25"/>
  <c r="AL782" i="25"/>
  <c r="AL783" i="25"/>
  <c r="AL784" i="25"/>
  <c r="AL785" i="25"/>
  <c r="AL786" i="25"/>
  <c r="AL787" i="25"/>
  <c r="AL788" i="25"/>
  <c r="AL789" i="25"/>
  <c r="AL790" i="25"/>
  <c r="AL791" i="25"/>
  <c r="AL792" i="25"/>
  <c r="AL793" i="25"/>
  <c r="AL794" i="25"/>
  <c r="AL795" i="25"/>
  <c r="AL796" i="25"/>
  <c r="AL797" i="25"/>
  <c r="AL798" i="25"/>
  <c r="AL799" i="25"/>
  <c r="AL800" i="25"/>
  <c r="AL801" i="25"/>
  <c r="AL802" i="25"/>
  <c r="AL803" i="25"/>
  <c r="AL804" i="25"/>
  <c r="AL805" i="25"/>
  <c r="AL806" i="25"/>
  <c r="AL807" i="25"/>
  <c r="AL808" i="25"/>
  <c r="AL809" i="25"/>
  <c r="AL810" i="25"/>
  <c r="AL811" i="25"/>
  <c r="AL812" i="25"/>
  <c r="AL813" i="25"/>
  <c r="AL814" i="25"/>
  <c r="AL815" i="25"/>
  <c r="AL816" i="25"/>
  <c r="AL817" i="25"/>
  <c r="AL818" i="25"/>
  <c r="AL819" i="25"/>
  <c r="AL820" i="25"/>
  <c r="AL821" i="25"/>
  <c r="AL822" i="25"/>
  <c r="AL823" i="25"/>
  <c r="AL824" i="25"/>
  <c r="AL825" i="25"/>
  <c r="AL826" i="25"/>
  <c r="AL827" i="25"/>
  <c r="AL828" i="25"/>
  <c r="AL829" i="25"/>
  <c r="AL830" i="25"/>
  <c r="AL831" i="25"/>
  <c r="AL832" i="25"/>
  <c r="AL833" i="25"/>
  <c r="AL834" i="25"/>
  <c r="AL835" i="25"/>
  <c r="AL836" i="25"/>
  <c r="AL837" i="25"/>
  <c r="AL838" i="25"/>
  <c r="AL839" i="25"/>
  <c r="AL840" i="25"/>
  <c r="AL841" i="25"/>
  <c r="AL842" i="25"/>
  <c r="AL843" i="25"/>
  <c r="AL844" i="25"/>
  <c r="AL845" i="25"/>
  <c r="AL846" i="25"/>
  <c r="AL847" i="25"/>
  <c r="AL848" i="25"/>
  <c r="AL849" i="25"/>
  <c r="AL850" i="25"/>
  <c r="AL851" i="25"/>
  <c r="AL852" i="25"/>
  <c r="AL853" i="25"/>
  <c r="AL854" i="25"/>
  <c r="AL855" i="25"/>
  <c r="AL856" i="25"/>
  <c r="AL857" i="25"/>
  <c r="AL858" i="25"/>
  <c r="AL859" i="25"/>
  <c r="AL860" i="25"/>
  <c r="AL861" i="25"/>
  <c r="AL862" i="25"/>
  <c r="AL863" i="25"/>
  <c r="AL864" i="25"/>
  <c r="AL865" i="25"/>
  <c r="AL866" i="25"/>
  <c r="AL867" i="25"/>
  <c r="AL868" i="25"/>
  <c r="AL869" i="25"/>
  <c r="AL870" i="25"/>
  <c r="AL871" i="25"/>
  <c r="AL872" i="25"/>
  <c r="AL873" i="25"/>
  <c r="AL874" i="25"/>
  <c r="AL875" i="25"/>
  <c r="AL876" i="25"/>
  <c r="AL877" i="25"/>
  <c r="AL878" i="25"/>
  <c r="AL879" i="25"/>
  <c r="AL880" i="25"/>
  <c r="AL881" i="25"/>
  <c r="AL882" i="25"/>
  <c r="AL883" i="25"/>
  <c r="AL884" i="25"/>
  <c r="AL885" i="25"/>
  <c r="AL886" i="25"/>
  <c r="AL887" i="25"/>
  <c r="AL888" i="25"/>
  <c r="AL889" i="25"/>
  <c r="AL890" i="25"/>
  <c r="AL891" i="25"/>
  <c r="AL892" i="25"/>
  <c r="AL893" i="25"/>
  <c r="AL894" i="25"/>
  <c r="AL895" i="25"/>
  <c r="AL896" i="25"/>
  <c r="AL897" i="25"/>
  <c r="AL898" i="25"/>
  <c r="AL899" i="25"/>
  <c r="AL900" i="25"/>
  <c r="AL901" i="25"/>
  <c r="AL902" i="25"/>
  <c r="AL903" i="25"/>
  <c r="AL904" i="25"/>
  <c r="AL905" i="25"/>
  <c r="AL906" i="25"/>
  <c r="AL907" i="25"/>
  <c r="AL908" i="25"/>
  <c r="AL909" i="25"/>
  <c r="AL910" i="25"/>
  <c r="AL911" i="25"/>
  <c r="AL912" i="25"/>
  <c r="AL913" i="25"/>
  <c r="AL914" i="25"/>
  <c r="AL915" i="25"/>
  <c r="AL916" i="25"/>
  <c r="AL917" i="25"/>
  <c r="AL918" i="25"/>
  <c r="AL919" i="25"/>
  <c r="AL920" i="25"/>
  <c r="AL921" i="25"/>
  <c r="AL922" i="25"/>
  <c r="AL923" i="25"/>
  <c r="AL924" i="25"/>
  <c r="AL925" i="25"/>
  <c r="AL926" i="25"/>
  <c r="AL927" i="25"/>
  <c r="AL928" i="25"/>
  <c r="AL929" i="25"/>
  <c r="AL930" i="25"/>
  <c r="AL931" i="25"/>
  <c r="AL932" i="25"/>
  <c r="AL933" i="25"/>
  <c r="AL934" i="25"/>
  <c r="AL935" i="25"/>
  <c r="AL936" i="25"/>
  <c r="AL937" i="25"/>
  <c r="AL938" i="25"/>
  <c r="AL939" i="25"/>
  <c r="AL940" i="25"/>
  <c r="AL941" i="25"/>
  <c r="AL942" i="25"/>
  <c r="AL943" i="25"/>
  <c r="AL944" i="25"/>
  <c r="AL945" i="25"/>
  <c r="AL946" i="25"/>
  <c r="AL947" i="25"/>
  <c r="AL948" i="25"/>
  <c r="AL949" i="25"/>
  <c r="AL950" i="25"/>
  <c r="AL951" i="25"/>
  <c r="AL952" i="25"/>
  <c r="AL953" i="25"/>
  <c r="AL954" i="25"/>
  <c r="AL955" i="25"/>
  <c r="AL956" i="25"/>
  <c r="AL957" i="25"/>
  <c r="AL958" i="25"/>
  <c r="AL959" i="25"/>
  <c r="AL960" i="25"/>
  <c r="AL961" i="25"/>
  <c r="AL962" i="25"/>
  <c r="AL963" i="25"/>
  <c r="AL964" i="25"/>
  <c r="AL965" i="25"/>
  <c r="AL966" i="25"/>
  <c r="AL967" i="25"/>
  <c r="AL968" i="25"/>
  <c r="AL969" i="25"/>
  <c r="AL970" i="25"/>
  <c r="AL971" i="25"/>
  <c r="AL972" i="25"/>
  <c r="AL973" i="25"/>
  <c r="AL974" i="25"/>
  <c r="AL975" i="25"/>
  <c r="AL976" i="25"/>
  <c r="AL977" i="25"/>
  <c r="AL978" i="25"/>
  <c r="AL979" i="25"/>
  <c r="AL980" i="25"/>
  <c r="AL981" i="25"/>
  <c r="AL982" i="25"/>
  <c r="AL983" i="25"/>
  <c r="AL984" i="25"/>
  <c r="AL985" i="25"/>
  <c r="AL986" i="25"/>
  <c r="AL987" i="25"/>
  <c r="AL988" i="25"/>
  <c r="AL989" i="25"/>
  <c r="AL990" i="25"/>
  <c r="AL991" i="25"/>
  <c r="AL992" i="25"/>
  <c r="AL993" i="25"/>
  <c r="AL994" i="25"/>
  <c r="AL995" i="25"/>
  <c r="AL996" i="25"/>
  <c r="AL997" i="25"/>
  <c r="AL998" i="25"/>
  <c r="AL999" i="25"/>
  <c r="AL1000" i="25"/>
  <c r="AL1001" i="25"/>
  <c r="AL1002" i="25"/>
  <c r="AL1003" i="25"/>
  <c r="AL1004" i="25"/>
  <c r="AL1005" i="25"/>
  <c r="AL1006" i="25"/>
  <c r="AL1007" i="25"/>
  <c r="AL1008" i="25"/>
  <c r="AL9" i="25"/>
  <c r="M10" i="25"/>
  <c r="M11" i="25"/>
  <c r="M12" i="25"/>
  <c r="M13" i="25"/>
  <c r="M14" i="25"/>
  <c r="M15" i="25"/>
  <c r="M16" i="25"/>
  <c r="M17" i="25"/>
  <c r="M18" i="25"/>
  <c r="M19" i="25"/>
  <c r="M20" i="25"/>
  <c r="M21" i="25"/>
  <c r="M22" i="25"/>
  <c r="M23" i="25"/>
  <c r="M24" i="25"/>
  <c r="M25" i="25"/>
  <c r="M26" i="25"/>
  <c r="M27" i="25"/>
  <c r="M28" i="25"/>
  <c r="M29" i="25"/>
  <c r="M30" i="25"/>
  <c r="M31" i="25"/>
  <c r="M32" i="25"/>
  <c r="M33" i="25"/>
  <c r="M34" i="25"/>
  <c r="M35" i="25"/>
  <c r="M36" i="25"/>
  <c r="M37" i="25"/>
  <c r="M38" i="25"/>
  <c r="M39" i="25"/>
  <c r="M40" i="25"/>
  <c r="M41" i="25"/>
  <c r="M42" i="25"/>
  <c r="M43" i="25"/>
  <c r="M44" i="25"/>
  <c r="M45" i="25"/>
  <c r="M46" i="25"/>
  <c r="M47" i="25"/>
  <c r="M48" i="25"/>
  <c r="M49" i="25"/>
  <c r="M50" i="25"/>
  <c r="M51" i="25"/>
  <c r="M52" i="25"/>
  <c r="M53" i="25"/>
  <c r="M54" i="25"/>
  <c r="M55" i="25"/>
  <c r="M56" i="25"/>
  <c r="M57" i="25"/>
  <c r="M58" i="25"/>
  <c r="M59" i="25"/>
  <c r="M60" i="25"/>
  <c r="M61" i="25"/>
  <c r="M62" i="25"/>
  <c r="M63" i="25"/>
  <c r="M64" i="25"/>
  <c r="M65" i="25"/>
  <c r="M66" i="25"/>
  <c r="M67" i="25"/>
  <c r="M68" i="25"/>
  <c r="M69" i="25"/>
  <c r="M70" i="25"/>
  <c r="M71" i="25"/>
  <c r="M72" i="25"/>
  <c r="M73" i="25"/>
  <c r="M74" i="25"/>
  <c r="M75" i="25"/>
  <c r="M76" i="25"/>
  <c r="M77" i="25"/>
  <c r="M78" i="25"/>
  <c r="M79" i="25"/>
  <c r="M80" i="25"/>
  <c r="M81" i="25"/>
  <c r="M82" i="25"/>
  <c r="M83" i="25"/>
  <c r="M84" i="25"/>
  <c r="M85" i="25"/>
  <c r="M86" i="25"/>
  <c r="M87" i="25"/>
  <c r="M88" i="25"/>
  <c r="M89" i="25"/>
  <c r="M90" i="25"/>
  <c r="M91" i="25"/>
  <c r="M92" i="25"/>
  <c r="M93" i="25"/>
  <c r="M94" i="25"/>
  <c r="M95" i="25"/>
  <c r="M96" i="25"/>
  <c r="M97" i="25"/>
  <c r="M98" i="25"/>
  <c r="M99" i="25"/>
  <c r="M100" i="25"/>
  <c r="M101" i="25"/>
  <c r="M102" i="25"/>
  <c r="M103" i="25"/>
  <c r="M104" i="25"/>
  <c r="M105" i="25"/>
  <c r="M106" i="25"/>
  <c r="M107" i="25"/>
  <c r="M108" i="25"/>
  <c r="M109" i="25"/>
  <c r="M110" i="25"/>
  <c r="M111" i="25"/>
  <c r="M112" i="25"/>
  <c r="M113" i="25"/>
  <c r="M114" i="25"/>
  <c r="M115" i="25"/>
  <c r="M116" i="25"/>
  <c r="M117" i="25"/>
  <c r="M118" i="25"/>
  <c r="M119" i="25"/>
  <c r="M120" i="25"/>
  <c r="M121" i="25"/>
  <c r="M122" i="25"/>
  <c r="M123" i="25"/>
  <c r="M124" i="25"/>
  <c r="M125" i="25"/>
  <c r="M126" i="25"/>
  <c r="M127" i="25"/>
  <c r="M128" i="25"/>
  <c r="M129" i="25"/>
  <c r="M130" i="25"/>
  <c r="M131" i="25"/>
  <c r="M132" i="25"/>
  <c r="M133" i="25"/>
  <c r="M134" i="25"/>
  <c r="M135" i="25"/>
  <c r="M136" i="25"/>
  <c r="M137" i="25"/>
  <c r="M138" i="25"/>
  <c r="M139" i="25"/>
  <c r="M140" i="25"/>
  <c r="M141" i="25"/>
  <c r="M142" i="25"/>
  <c r="M143" i="25"/>
  <c r="M144" i="25"/>
  <c r="M145" i="25"/>
  <c r="M146" i="25"/>
  <c r="M147" i="25"/>
  <c r="M148" i="25"/>
  <c r="M149" i="25"/>
  <c r="M150" i="25"/>
  <c r="M151" i="25"/>
  <c r="M152" i="25"/>
  <c r="M153" i="25"/>
  <c r="M154" i="25"/>
  <c r="M155" i="25"/>
  <c r="M156" i="25"/>
  <c r="M157" i="25"/>
  <c r="M158" i="25"/>
  <c r="M159" i="25"/>
  <c r="M160" i="25"/>
  <c r="M161" i="25"/>
  <c r="M162" i="25"/>
  <c r="M163" i="25"/>
  <c r="M164" i="25"/>
  <c r="M165" i="25"/>
  <c r="M166" i="25"/>
  <c r="M167" i="25"/>
  <c r="M168" i="25"/>
  <c r="M169" i="25"/>
  <c r="M170" i="25"/>
  <c r="M171" i="25"/>
  <c r="M172" i="25"/>
  <c r="M173" i="25"/>
  <c r="M174" i="25"/>
  <c r="M175" i="25"/>
  <c r="M176" i="25"/>
  <c r="M177" i="25"/>
  <c r="M178" i="25"/>
  <c r="M179" i="25"/>
  <c r="M180" i="25"/>
  <c r="M181" i="25"/>
  <c r="M182" i="25"/>
  <c r="M183" i="25"/>
  <c r="M184" i="25"/>
  <c r="M185" i="25"/>
  <c r="M186" i="25"/>
  <c r="M187" i="25"/>
  <c r="M188" i="25"/>
  <c r="M189" i="25"/>
  <c r="M190" i="25"/>
  <c r="M191" i="25"/>
  <c r="M192" i="25"/>
  <c r="M193" i="25"/>
  <c r="M194" i="25"/>
  <c r="M195" i="25"/>
  <c r="M196" i="25"/>
  <c r="M197" i="25"/>
  <c r="M198" i="25"/>
  <c r="M199" i="25"/>
  <c r="M200" i="25"/>
  <c r="M201" i="25"/>
  <c r="M202" i="25"/>
  <c r="M203" i="25"/>
  <c r="M204" i="25"/>
  <c r="M205" i="25"/>
  <c r="M206" i="25"/>
  <c r="M207" i="25"/>
  <c r="M208" i="25"/>
  <c r="M209" i="25"/>
  <c r="M210" i="25"/>
  <c r="M211" i="25"/>
  <c r="M212" i="25"/>
  <c r="M213" i="25"/>
  <c r="M214" i="25"/>
  <c r="M215" i="25"/>
  <c r="M216" i="25"/>
  <c r="M217" i="25"/>
  <c r="M218" i="25"/>
  <c r="M219" i="25"/>
  <c r="M220" i="25"/>
  <c r="M221" i="25"/>
  <c r="M222" i="25"/>
  <c r="M223" i="25"/>
  <c r="M224" i="25"/>
  <c r="M225" i="25"/>
  <c r="M226" i="25"/>
  <c r="M227" i="25"/>
  <c r="M228" i="25"/>
  <c r="M229" i="25"/>
  <c r="M230" i="25"/>
  <c r="M231" i="25"/>
  <c r="M232" i="25"/>
  <c r="M233" i="25"/>
  <c r="M234" i="25"/>
  <c r="M235" i="25"/>
  <c r="M236" i="25"/>
  <c r="M237" i="25"/>
  <c r="M238" i="25"/>
  <c r="M239" i="25"/>
  <c r="M240" i="25"/>
  <c r="M241" i="25"/>
  <c r="M242" i="25"/>
  <c r="M243" i="25"/>
  <c r="M244" i="25"/>
  <c r="M245" i="25"/>
  <c r="M246" i="25"/>
  <c r="M247" i="25"/>
  <c r="M248" i="25"/>
  <c r="M249" i="25"/>
  <c r="M250" i="25"/>
  <c r="M251" i="25"/>
  <c r="M252" i="25"/>
  <c r="M253" i="25"/>
  <c r="M254" i="25"/>
  <c r="M255" i="25"/>
  <c r="M256" i="25"/>
  <c r="M257" i="25"/>
  <c r="M258" i="25"/>
  <c r="M259" i="25"/>
  <c r="M260" i="25"/>
  <c r="M261" i="25"/>
  <c r="M262" i="25"/>
  <c r="M263" i="25"/>
  <c r="M264" i="25"/>
  <c r="M265" i="25"/>
  <c r="M266" i="25"/>
  <c r="M267" i="25"/>
  <c r="M268" i="25"/>
  <c r="M269" i="25"/>
  <c r="M270" i="25"/>
  <c r="M271" i="25"/>
  <c r="M272" i="25"/>
  <c r="M273" i="25"/>
  <c r="M274" i="25"/>
  <c r="M275" i="25"/>
  <c r="M276" i="25"/>
  <c r="M277" i="25"/>
  <c r="M278" i="25"/>
  <c r="M279" i="25"/>
  <c r="M280" i="25"/>
  <c r="M281" i="25"/>
  <c r="M282" i="25"/>
  <c r="M283" i="25"/>
  <c r="M284" i="25"/>
  <c r="M285" i="25"/>
  <c r="M286" i="25"/>
  <c r="M287" i="25"/>
  <c r="M288" i="25"/>
  <c r="M289" i="25"/>
  <c r="M290" i="25"/>
  <c r="M291" i="25"/>
  <c r="M292" i="25"/>
  <c r="M293" i="25"/>
  <c r="M294" i="25"/>
  <c r="M295" i="25"/>
  <c r="M296" i="25"/>
  <c r="M297" i="25"/>
  <c r="M298" i="25"/>
  <c r="M299" i="25"/>
  <c r="M300" i="25"/>
  <c r="M301" i="25"/>
  <c r="M302" i="25"/>
  <c r="M303" i="25"/>
  <c r="M304" i="25"/>
  <c r="M305" i="25"/>
  <c r="M306" i="25"/>
  <c r="M307" i="25"/>
  <c r="M308" i="25"/>
  <c r="M309" i="25"/>
  <c r="M310" i="25"/>
  <c r="M311" i="25"/>
  <c r="M312" i="25"/>
  <c r="M313" i="25"/>
  <c r="M314" i="25"/>
  <c r="M315" i="25"/>
  <c r="M316" i="25"/>
  <c r="M317" i="25"/>
  <c r="M318" i="25"/>
  <c r="M319" i="25"/>
  <c r="M320" i="25"/>
  <c r="M321" i="25"/>
  <c r="M322" i="25"/>
  <c r="M323" i="25"/>
  <c r="M324" i="25"/>
  <c r="M325" i="25"/>
  <c r="M326" i="25"/>
  <c r="M327" i="25"/>
  <c r="M328" i="25"/>
  <c r="M329" i="25"/>
  <c r="M330" i="25"/>
  <c r="M331" i="25"/>
  <c r="M332" i="25"/>
  <c r="M333" i="25"/>
  <c r="M334" i="25"/>
  <c r="M335" i="25"/>
  <c r="M336" i="25"/>
  <c r="M337" i="25"/>
  <c r="M338" i="25"/>
  <c r="M339" i="25"/>
  <c r="M340" i="25"/>
  <c r="M341" i="25"/>
  <c r="M342" i="25"/>
  <c r="M343" i="25"/>
  <c r="M344" i="25"/>
  <c r="M345" i="25"/>
  <c r="M346" i="25"/>
  <c r="M347" i="25"/>
  <c r="M348" i="25"/>
  <c r="M349" i="25"/>
  <c r="M350" i="25"/>
  <c r="M351" i="25"/>
  <c r="M352" i="25"/>
  <c r="M353" i="25"/>
  <c r="M354" i="25"/>
  <c r="M355" i="25"/>
  <c r="M356" i="25"/>
  <c r="M357" i="25"/>
  <c r="M358" i="25"/>
  <c r="M359" i="25"/>
  <c r="M360" i="25"/>
  <c r="M361" i="25"/>
  <c r="M362" i="25"/>
  <c r="M363" i="25"/>
  <c r="M364" i="25"/>
  <c r="M365" i="25"/>
  <c r="M366" i="25"/>
  <c r="M367" i="25"/>
  <c r="M368" i="25"/>
  <c r="M369" i="25"/>
  <c r="M370" i="25"/>
  <c r="M371" i="25"/>
  <c r="M372" i="25"/>
  <c r="M373" i="25"/>
  <c r="M374" i="25"/>
  <c r="M375" i="25"/>
  <c r="M376" i="25"/>
  <c r="M377" i="25"/>
  <c r="M378" i="25"/>
  <c r="M379" i="25"/>
  <c r="M380" i="25"/>
  <c r="M381" i="25"/>
  <c r="M382" i="25"/>
  <c r="M383" i="25"/>
  <c r="M384" i="25"/>
  <c r="M385" i="25"/>
  <c r="M386" i="25"/>
  <c r="M387" i="25"/>
  <c r="M388" i="25"/>
  <c r="M389" i="25"/>
  <c r="M390" i="25"/>
  <c r="M391" i="25"/>
  <c r="M392" i="25"/>
  <c r="M393" i="25"/>
  <c r="M394" i="25"/>
  <c r="M395" i="25"/>
  <c r="M396" i="25"/>
  <c r="M397" i="25"/>
  <c r="M398" i="25"/>
  <c r="M399" i="25"/>
  <c r="M400" i="25"/>
  <c r="M401" i="25"/>
  <c r="M402" i="25"/>
  <c r="M403" i="25"/>
  <c r="M404" i="25"/>
  <c r="M405" i="25"/>
  <c r="M406" i="25"/>
  <c r="M407" i="25"/>
  <c r="M408" i="25"/>
  <c r="M409" i="25"/>
  <c r="M410" i="25"/>
  <c r="M411" i="25"/>
  <c r="M412" i="25"/>
  <c r="M413" i="25"/>
  <c r="M414" i="25"/>
  <c r="M415" i="25"/>
  <c r="M416" i="25"/>
  <c r="M417" i="25"/>
  <c r="M418" i="25"/>
  <c r="M419" i="25"/>
  <c r="M420" i="25"/>
  <c r="M421" i="25"/>
  <c r="M422" i="25"/>
  <c r="M423" i="25"/>
  <c r="M424" i="25"/>
  <c r="M425" i="25"/>
  <c r="M426" i="25"/>
  <c r="M427" i="25"/>
  <c r="M428" i="25"/>
  <c r="M429" i="25"/>
  <c r="M430" i="25"/>
  <c r="M431" i="25"/>
  <c r="M432" i="25"/>
  <c r="M433" i="25"/>
  <c r="M434" i="25"/>
  <c r="M435" i="25"/>
  <c r="M436" i="25"/>
  <c r="M437" i="25"/>
  <c r="M438" i="25"/>
  <c r="M439" i="25"/>
  <c r="M440" i="25"/>
  <c r="M441" i="25"/>
  <c r="M442" i="25"/>
  <c r="M443" i="25"/>
  <c r="M444" i="25"/>
  <c r="M445" i="25"/>
  <c r="M446" i="25"/>
  <c r="M447" i="25"/>
  <c r="M448" i="25"/>
  <c r="M449" i="25"/>
  <c r="M450" i="25"/>
  <c r="M451" i="25"/>
  <c r="M452" i="25"/>
  <c r="M453" i="25"/>
  <c r="M454" i="25"/>
  <c r="M455" i="25"/>
  <c r="M456" i="25"/>
  <c r="M457" i="25"/>
  <c r="M458" i="25"/>
  <c r="M459" i="25"/>
  <c r="M460" i="25"/>
  <c r="M461" i="25"/>
  <c r="M462" i="25"/>
  <c r="M463" i="25"/>
  <c r="M464" i="25"/>
  <c r="M465" i="25"/>
  <c r="M466" i="25"/>
  <c r="M467" i="25"/>
  <c r="M468" i="25"/>
  <c r="M469" i="25"/>
  <c r="M470" i="25"/>
  <c r="M471" i="25"/>
  <c r="M472" i="25"/>
  <c r="M473" i="25"/>
  <c r="M474" i="25"/>
  <c r="M475" i="25"/>
  <c r="M476" i="25"/>
  <c r="M477" i="25"/>
  <c r="M478" i="25"/>
  <c r="M479" i="25"/>
  <c r="M480" i="25"/>
  <c r="M481" i="25"/>
  <c r="M482" i="25"/>
  <c r="M483" i="25"/>
  <c r="M484" i="25"/>
  <c r="M485" i="25"/>
  <c r="M486" i="25"/>
  <c r="M487" i="25"/>
  <c r="M488" i="25"/>
  <c r="M489" i="25"/>
  <c r="M490" i="25"/>
  <c r="M491" i="25"/>
  <c r="M492" i="25"/>
  <c r="M493" i="25"/>
  <c r="M494" i="25"/>
  <c r="M495" i="25"/>
  <c r="M496" i="25"/>
  <c r="M497" i="25"/>
  <c r="M498" i="25"/>
  <c r="M499" i="25"/>
  <c r="M500" i="25"/>
  <c r="M501" i="25"/>
  <c r="M502" i="25"/>
  <c r="M503" i="25"/>
  <c r="M504" i="25"/>
  <c r="M505" i="25"/>
  <c r="M506" i="25"/>
  <c r="M507" i="25"/>
  <c r="M508" i="25"/>
  <c r="M509" i="25"/>
  <c r="M510" i="25"/>
  <c r="M511" i="25"/>
  <c r="M512" i="25"/>
  <c r="M513" i="25"/>
  <c r="M514" i="25"/>
  <c r="M515" i="25"/>
  <c r="M516" i="25"/>
  <c r="M517" i="25"/>
  <c r="M518" i="25"/>
  <c r="M519" i="25"/>
  <c r="M520" i="25"/>
  <c r="M521" i="25"/>
  <c r="M522" i="25"/>
  <c r="M523" i="25"/>
  <c r="M524" i="25"/>
  <c r="M525" i="25"/>
  <c r="M526" i="25"/>
  <c r="M527" i="25"/>
  <c r="M528" i="25"/>
  <c r="M529" i="25"/>
  <c r="M530" i="25"/>
  <c r="M531" i="25"/>
  <c r="M532" i="25"/>
  <c r="M533" i="25"/>
  <c r="M534" i="25"/>
  <c r="M535" i="25"/>
  <c r="M536" i="25"/>
  <c r="M537" i="25"/>
  <c r="M538" i="25"/>
  <c r="M539" i="25"/>
  <c r="M540" i="25"/>
  <c r="M541" i="25"/>
  <c r="M542" i="25"/>
  <c r="M543" i="25"/>
  <c r="M544" i="25"/>
  <c r="M545" i="25"/>
  <c r="M546" i="25"/>
  <c r="M547" i="25"/>
  <c r="M548" i="25"/>
  <c r="M549" i="25"/>
  <c r="M550" i="25"/>
  <c r="M551" i="25"/>
  <c r="M552" i="25"/>
  <c r="M553" i="25"/>
  <c r="M554" i="25"/>
  <c r="M555" i="25"/>
  <c r="M556" i="25"/>
  <c r="M557" i="25"/>
  <c r="M558" i="25"/>
  <c r="M559" i="25"/>
  <c r="M560" i="25"/>
  <c r="M561" i="25"/>
  <c r="M562" i="25"/>
  <c r="M563" i="25"/>
  <c r="M564" i="25"/>
  <c r="M565" i="25"/>
  <c r="M566" i="25"/>
  <c r="M567" i="25"/>
  <c r="M568" i="25"/>
  <c r="M569" i="25"/>
  <c r="M570" i="25"/>
  <c r="M571" i="25"/>
  <c r="M572" i="25"/>
  <c r="M573" i="25"/>
  <c r="M574" i="25"/>
  <c r="M575" i="25"/>
  <c r="M576" i="25"/>
  <c r="M577" i="25"/>
  <c r="M578" i="25"/>
  <c r="M579" i="25"/>
  <c r="M580" i="25"/>
  <c r="M581" i="25"/>
  <c r="M582" i="25"/>
  <c r="M583" i="25"/>
  <c r="M584" i="25"/>
  <c r="M585" i="25"/>
  <c r="M586" i="25"/>
  <c r="M587" i="25"/>
  <c r="M588" i="25"/>
  <c r="M589" i="25"/>
  <c r="M590" i="25"/>
  <c r="M591" i="25"/>
  <c r="M592" i="25"/>
  <c r="M593" i="25"/>
  <c r="M594" i="25"/>
  <c r="M595" i="25"/>
  <c r="M596" i="25"/>
  <c r="M597" i="25"/>
  <c r="M598" i="25"/>
  <c r="M599" i="25"/>
  <c r="M600" i="25"/>
  <c r="M601" i="25"/>
  <c r="M602" i="25"/>
  <c r="M603" i="25"/>
  <c r="M604" i="25"/>
  <c r="M605" i="25"/>
  <c r="M606" i="25"/>
  <c r="M607" i="25"/>
  <c r="M608" i="25"/>
  <c r="M609" i="25"/>
  <c r="M610" i="25"/>
  <c r="M611" i="25"/>
  <c r="M612" i="25"/>
  <c r="M613" i="25"/>
  <c r="M614" i="25"/>
  <c r="M615" i="25"/>
  <c r="M616" i="25"/>
  <c r="M617" i="25"/>
  <c r="M618" i="25"/>
  <c r="M619" i="25"/>
  <c r="M620" i="25"/>
  <c r="M621" i="25"/>
  <c r="M622" i="25"/>
  <c r="M623" i="25"/>
  <c r="M624" i="25"/>
  <c r="M625" i="25"/>
  <c r="M626" i="25"/>
  <c r="M627" i="25"/>
  <c r="M628" i="25"/>
  <c r="M629" i="25"/>
  <c r="M630" i="25"/>
  <c r="M631" i="25"/>
  <c r="M632" i="25"/>
  <c r="M633" i="25"/>
  <c r="M634" i="25"/>
  <c r="M635" i="25"/>
  <c r="M636" i="25"/>
  <c r="M637" i="25"/>
  <c r="M638" i="25"/>
  <c r="M639" i="25"/>
  <c r="M640" i="25"/>
  <c r="M641" i="25"/>
  <c r="M642" i="25"/>
  <c r="M643" i="25"/>
  <c r="M644" i="25"/>
  <c r="M645" i="25"/>
  <c r="M646" i="25"/>
  <c r="M647" i="25"/>
  <c r="M648" i="25"/>
  <c r="M649" i="25"/>
  <c r="M650" i="25"/>
  <c r="M651" i="25"/>
  <c r="M652" i="25"/>
  <c r="M653" i="25"/>
  <c r="M654" i="25"/>
  <c r="M655" i="25"/>
  <c r="M656" i="25"/>
  <c r="M657" i="25"/>
  <c r="M658" i="25"/>
  <c r="M659" i="25"/>
  <c r="M660" i="25"/>
  <c r="M661" i="25"/>
  <c r="M662" i="25"/>
  <c r="M663" i="25"/>
  <c r="M664" i="25"/>
  <c r="M665" i="25"/>
  <c r="M666" i="25"/>
  <c r="M667" i="25"/>
  <c r="M668" i="25"/>
  <c r="M669" i="25"/>
  <c r="M670" i="25"/>
  <c r="M671" i="25"/>
  <c r="M672" i="25"/>
  <c r="M673" i="25"/>
  <c r="M674" i="25"/>
  <c r="M675" i="25"/>
  <c r="M676" i="25"/>
  <c r="M677" i="25"/>
  <c r="M678" i="25"/>
  <c r="M679" i="25"/>
  <c r="M680" i="25"/>
  <c r="M681" i="25"/>
  <c r="M682" i="25"/>
  <c r="M683" i="25"/>
  <c r="M684" i="25"/>
  <c r="M685" i="25"/>
  <c r="M686" i="25"/>
  <c r="M687" i="25"/>
  <c r="M688" i="25"/>
  <c r="M689" i="25"/>
  <c r="M690" i="25"/>
  <c r="M691" i="25"/>
  <c r="M692" i="25"/>
  <c r="M693" i="25"/>
  <c r="M694" i="25"/>
  <c r="M695" i="25"/>
  <c r="M696" i="25"/>
  <c r="M697" i="25"/>
  <c r="M698" i="25"/>
  <c r="M699" i="25"/>
  <c r="M700" i="25"/>
  <c r="M701" i="25"/>
  <c r="M702" i="25"/>
  <c r="M703" i="25"/>
  <c r="M704" i="25"/>
  <c r="M705" i="25"/>
  <c r="M706" i="25"/>
  <c r="M707" i="25"/>
  <c r="M708" i="25"/>
  <c r="M709" i="25"/>
  <c r="M710" i="25"/>
  <c r="M711" i="25"/>
  <c r="M712" i="25"/>
  <c r="M713" i="25"/>
  <c r="M714" i="25"/>
  <c r="M715" i="25"/>
  <c r="M716" i="25"/>
  <c r="M717" i="25"/>
  <c r="M718" i="25"/>
  <c r="M719" i="25"/>
  <c r="M720" i="25"/>
  <c r="M721" i="25"/>
  <c r="M722" i="25"/>
  <c r="M723" i="25"/>
  <c r="M724" i="25"/>
  <c r="M725" i="25"/>
  <c r="M726" i="25"/>
  <c r="M727" i="25"/>
  <c r="M728" i="25"/>
  <c r="M729" i="25"/>
  <c r="M730" i="25"/>
  <c r="M731" i="25"/>
  <c r="M732" i="25"/>
  <c r="M733" i="25"/>
  <c r="M734" i="25"/>
  <c r="M735" i="25"/>
  <c r="M736" i="25"/>
  <c r="M737" i="25"/>
  <c r="M738" i="25"/>
  <c r="M739" i="25"/>
  <c r="M740" i="25"/>
  <c r="M741" i="25"/>
  <c r="M742" i="25"/>
  <c r="M743" i="25"/>
  <c r="M744" i="25"/>
  <c r="M745" i="25"/>
  <c r="M746" i="25"/>
  <c r="M747" i="25"/>
  <c r="M748" i="25"/>
  <c r="M749" i="25"/>
  <c r="M750" i="25"/>
  <c r="M751" i="25"/>
  <c r="M752" i="25"/>
  <c r="M753" i="25"/>
  <c r="M754" i="25"/>
  <c r="M755" i="25"/>
  <c r="M756" i="25"/>
  <c r="M757" i="25"/>
  <c r="M758" i="25"/>
  <c r="M759" i="25"/>
  <c r="M760" i="25"/>
  <c r="M761" i="25"/>
  <c r="M762" i="25"/>
  <c r="M763" i="25"/>
  <c r="M764" i="25"/>
  <c r="M765" i="25"/>
  <c r="M766" i="25"/>
  <c r="M767" i="25"/>
  <c r="M768" i="25"/>
  <c r="M769" i="25"/>
  <c r="M770" i="25"/>
  <c r="M771" i="25"/>
  <c r="M772" i="25"/>
  <c r="M773" i="25"/>
  <c r="M774" i="25"/>
  <c r="M775" i="25"/>
  <c r="M776" i="25"/>
  <c r="M777" i="25"/>
  <c r="M778" i="25"/>
  <c r="M779" i="25"/>
  <c r="M780" i="25"/>
  <c r="M781" i="25"/>
  <c r="M782" i="25"/>
  <c r="M783" i="25"/>
  <c r="M784" i="25"/>
  <c r="M785" i="25"/>
  <c r="M786" i="25"/>
  <c r="M787" i="25"/>
  <c r="M788" i="25"/>
  <c r="M789" i="25"/>
  <c r="M790" i="25"/>
  <c r="M791" i="25"/>
  <c r="M792" i="25"/>
  <c r="M793" i="25"/>
  <c r="M794" i="25"/>
  <c r="M795" i="25"/>
  <c r="M796" i="25"/>
  <c r="M797" i="25"/>
  <c r="M798" i="25"/>
  <c r="M799" i="25"/>
  <c r="M800" i="25"/>
  <c r="M801" i="25"/>
  <c r="M802" i="25"/>
  <c r="M803" i="25"/>
  <c r="M804" i="25"/>
  <c r="M805" i="25"/>
  <c r="M806" i="25"/>
  <c r="M807" i="25"/>
  <c r="M808" i="25"/>
  <c r="M809" i="25"/>
  <c r="M810" i="25"/>
  <c r="M811" i="25"/>
  <c r="M812" i="25"/>
  <c r="M813" i="25"/>
  <c r="M814" i="25"/>
  <c r="M815" i="25"/>
  <c r="M816" i="25"/>
  <c r="M817" i="25"/>
  <c r="M818" i="25"/>
  <c r="M819" i="25"/>
  <c r="M820" i="25"/>
  <c r="M821" i="25"/>
  <c r="M822" i="25"/>
  <c r="M823" i="25"/>
  <c r="M824" i="25"/>
  <c r="M825" i="25"/>
  <c r="M826" i="25"/>
  <c r="M827" i="25"/>
  <c r="M828" i="25"/>
  <c r="M829" i="25"/>
  <c r="M830" i="25"/>
  <c r="M831" i="25"/>
  <c r="M832" i="25"/>
  <c r="M833" i="25"/>
  <c r="M834" i="25"/>
  <c r="M835" i="25"/>
  <c r="M836" i="25"/>
  <c r="M837" i="25"/>
  <c r="M838" i="25"/>
  <c r="M839" i="25"/>
  <c r="M840" i="25"/>
  <c r="M841" i="25"/>
  <c r="M842" i="25"/>
  <c r="M843" i="25"/>
  <c r="M844" i="25"/>
  <c r="M845" i="25"/>
  <c r="M846" i="25"/>
  <c r="M847" i="25"/>
  <c r="M848" i="25"/>
  <c r="M849" i="25"/>
  <c r="M850" i="25"/>
  <c r="M851" i="25"/>
  <c r="M852" i="25"/>
  <c r="M853" i="25"/>
  <c r="M854" i="25"/>
  <c r="M855" i="25"/>
  <c r="M856" i="25"/>
  <c r="M857" i="25"/>
  <c r="M858" i="25"/>
  <c r="M859" i="25"/>
  <c r="M860" i="25"/>
  <c r="M861" i="25"/>
  <c r="M862" i="25"/>
  <c r="M863" i="25"/>
  <c r="M864" i="25"/>
  <c r="M865" i="25"/>
  <c r="M866" i="25"/>
  <c r="M867" i="25"/>
  <c r="M868" i="25"/>
  <c r="M869" i="25"/>
  <c r="M870" i="25"/>
  <c r="M871" i="25"/>
  <c r="M872" i="25"/>
  <c r="M873" i="25"/>
  <c r="M874" i="25"/>
  <c r="M875" i="25"/>
  <c r="M876" i="25"/>
  <c r="M877" i="25"/>
  <c r="M878" i="25"/>
  <c r="M879" i="25"/>
  <c r="M880" i="25"/>
  <c r="M881" i="25"/>
  <c r="M882" i="25"/>
  <c r="M883" i="25"/>
  <c r="M884" i="25"/>
  <c r="M885" i="25"/>
  <c r="M886" i="25"/>
  <c r="M887" i="25"/>
  <c r="M888" i="25"/>
  <c r="M889" i="25"/>
  <c r="M890" i="25"/>
  <c r="M891" i="25"/>
  <c r="M892" i="25"/>
  <c r="M893" i="25"/>
  <c r="M894" i="25"/>
  <c r="M895" i="25"/>
  <c r="M896" i="25"/>
  <c r="M897" i="25"/>
  <c r="M898" i="25"/>
  <c r="M899" i="25"/>
  <c r="M900" i="25"/>
  <c r="M901" i="25"/>
  <c r="M902" i="25"/>
  <c r="M903" i="25"/>
  <c r="M904" i="25"/>
  <c r="M905" i="25"/>
  <c r="M906" i="25"/>
  <c r="M907" i="25"/>
  <c r="M908" i="25"/>
  <c r="M909" i="25"/>
  <c r="M910" i="25"/>
  <c r="M911" i="25"/>
  <c r="M912" i="25"/>
  <c r="M913" i="25"/>
  <c r="M914" i="25"/>
  <c r="M915" i="25"/>
  <c r="M916" i="25"/>
  <c r="M917" i="25"/>
  <c r="M918" i="25"/>
  <c r="M919" i="25"/>
  <c r="M920" i="25"/>
  <c r="M921" i="25"/>
  <c r="M922" i="25"/>
  <c r="M923" i="25"/>
  <c r="M924" i="25"/>
  <c r="M925" i="25"/>
  <c r="M926" i="25"/>
  <c r="M927" i="25"/>
  <c r="M928" i="25"/>
  <c r="M929" i="25"/>
  <c r="M930" i="25"/>
  <c r="M931" i="25"/>
  <c r="M932" i="25"/>
  <c r="M933" i="25"/>
  <c r="M934" i="25"/>
  <c r="M935" i="25"/>
  <c r="M936" i="25"/>
  <c r="M937" i="25"/>
  <c r="M938" i="25"/>
  <c r="M939" i="25"/>
  <c r="M940" i="25"/>
  <c r="M941" i="25"/>
  <c r="M942" i="25"/>
  <c r="M943" i="25"/>
  <c r="M944" i="25"/>
  <c r="M945" i="25"/>
  <c r="M946" i="25"/>
  <c r="M947" i="25"/>
  <c r="M948" i="25"/>
  <c r="M949" i="25"/>
  <c r="M950" i="25"/>
  <c r="M951" i="25"/>
  <c r="M952" i="25"/>
  <c r="M953" i="25"/>
  <c r="M954" i="25"/>
  <c r="M955" i="25"/>
  <c r="M956" i="25"/>
  <c r="M957" i="25"/>
  <c r="M958" i="25"/>
  <c r="M959" i="25"/>
  <c r="M960" i="25"/>
  <c r="M961" i="25"/>
  <c r="M962" i="25"/>
  <c r="M963" i="25"/>
  <c r="M964" i="25"/>
  <c r="M965" i="25"/>
  <c r="M966" i="25"/>
  <c r="M967" i="25"/>
  <c r="M968" i="25"/>
  <c r="M969" i="25"/>
  <c r="M970" i="25"/>
  <c r="M971" i="25"/>
  <c r="M972" i="25"/>
  <c r="M973" i="25"/>
  <c r="M974" i="25"/>
  <c r="M975" i="25"/>
  <c r="M976" i="25"/>
  <c r="M977" i="25"/>
  <c r="M978" i="25"/>
  <c r="M979" i="25"/>
  <c r="M980" i="25"/>
  <c r="M981" i="25"/>
  <c r="M982" i="25"/>
  <c r="M983" i="25"/>
  <c r="M984" i="25"/>
  <c r="M985" i="25"/>
  <c r="M986" i="25"/>
  <c r="M987" i="25"/>
  <c r="M988" i="25"/>
  <c r="M989" i="25"/>
  <c r="M990" i="25"/>
  <c r="M991" i="25"/>
  <c r="M992" i="25"/>
  <c r="M993" i="25"/>
  <c r="M994" i="25"/>
  <c r="M995" i="25"/>
  <c r="M996" i="25"/>
  <c r="M997" i="25"/>
  <c r="M998" i="25"/>
  <c r="M999" i="25"/>
  <c r="M1000" i="25"/>
  <c r="M1001" i="25"/>
  <c r="M1002" i="25"/>
  <c r="M1003" i="25"/>
  <c r="M1004" i="25"/>
  <c r="M1005" i="25"/>
  <c r="M1006" i="25"/>
  <c r="M1007" i="25"/>
  <c r="M1008" i="25"/>
  <c r="M9" i="25"/>
  <c r="L17" i="25"/>
  <c r="L18" i="25"/>
  <c r="L19" i="25"/>
  <c r="L20" i="25"/>
  <c r="L21" i="25"/>
  <c r="L22" i="25"/>
  <c r="L23" i="25"/>
  <c r="L24" i="25"/>
  <c r="L25" i="25"/>
  <c r="L26" i="25"/>
  <c r="L27" i="25"/>
  <c r="L28" i="25"/>
  <c r="L29" i="25"/>
  <c r="L30" i="25"/>
  <c r="L31" i="25"/>
  <c r="L32" i="25"/>
  <c r="L33" i="25"/>
  <c r="L34" i="25"/>
  <c r="L35" i="25"/>
  <c r="L36" i="25"/>
  <c r="L37" i="25"/>
  <c r="L38" i="25"/>
  <c r="L39" i="25"/>
  <c r="L40" i="25"/>
  <c r="L41" i="25"/>
  <c r="L42" i="25"/>
  <c r="L43" i="25"/>
  <c r="L44" i="25"/>
  <c r="L45" i="25"/>
  <c r="L46" i="25"/>
  <c r="L47" i="25"/>
  <c r="L48" i="25"/>
  <c r="L49" i="25"/>
  <c r="L50" i="25"/>
  <c r="L51" i="25"/>
  <c r="L52" i="25"/>
  <c r="L53" i="25"/>
  <c r="L54" i="25"/>
  <c r="L55" i="25"/>
  <c r="L56" i="25"/>
  <c r="L57" i="25"/>
  <c r="L58" i="25"/>
  <c r="L59" i="25"/>
  <c r="L60" i="25"/>
  <c r="L61" i="25"/>
  <c r="L62" i="25"/>
  <c r="L63" i="25"/>
  <c r="L64" i="25"/>
  <c r="L65" i="25"/>
  <c r="L66" i="25"/>
  <c r="L67" i="25"/>
  <c r="L68" i="25"/>
  <c r="L69" i="25"/>
  <c r="L70" i="25"/>
  <c r="L71" i="25"/>
  <c r="L72" i="25"/>
  <c r="L73" i="25"/>
  <c r="L74" i="25"/>
  <c r="L75" i="25"/>
  <c r="L76" i="25"/>
  <c r="L77" i="25"/>
  <c r="L78" i="25"/>
  <c r="L79" i="25"/>
  <c r="L80" i="25"/>
  <c r="L81" i="25"/>
  <c r="L82" i="25"/>
  <c r="L83" i="25"/>
  <c r="L84" i="25"/>
  <c r="L85" i="25"/>
  <c r="L86" i="25"/>
  <c r="L87" i="25"/>
  <c r="L88" i="25"/>
  <c r="L89" i="25"/>
  <c r="L90" i="25"/>
  <c r="L91" i="25"/>
  <c r="L92" i="25"/>
  <c r="L93" i="25"/>
  <c r="L94" i="25"/>
  <c r="L95" i="25"/>
  <c r="L96" i="25"/>
  <c r="L97" i="25"/>
  <c r="L98" i="25"/>
  <c r="L99" i="25"/>
  <c r="L100" i="25"/>
  <c r="L101" i="25"/>
  <c r="L102" i="25"/>
  <c r="L103" i="25"/>
  <c r="L104" i="25"/>
  <c r="L105" i="25"/>
  <c r="L106" i="25"/>
  <c r="L107" i="25"/>
  <c r="L108" i="25"/>
  <c r="L109" i="25"/>
  <c r="L110" i="25"/>
  <c r="L111" i="25"/>
  <c r="L112" i="25"/>
  <c r="L113" i="25"/>
  <c r="L114" i="25"/>
  <c r="L115" i="25"/>
  <c r="L116" i="25"/>
  <c r="L117" i="25"/>
  <c r="L118" i="25"/>
  <c r="L119" i="25"/>
  <c r="L120" i="25"/>
  <c r="L121" i="25"/>
  <c r="L122" i="25"/>
  <c r="L123" i="25"/>
  <c r="L124" i="25"/>
  <c r="L125" i="25"/>
  <c r="L126" i="25"/>
  <c r="L127" i="25"/>
  <c r="L128" i="25"/>
  <c r="L129" i="25"/>
  <c r="L130" i="25"/>
  <c r="L131" i="25"/>
  <c r="L132" i="25"/>
  <c r="L133" i="25"/>
  <c r="L134" i="25"/>
  <c r="L135" i="25"/>
  <c r="L136" i="25"/>
  <c r="L137" i="25"/>
  <c r="L138" i="25"/>
  <c r="L139" i="25"/>
  <c r="L140" i="25"/>
  <c r="L141" i="25"/>
  <c r="L142" i="25"/>
  <c r="L143" i="25"/>
  <c r="L144" i="25"/>
  <c r="L145" i="25"/>
  <c r="L146" i="25"/>
  <c r="L147" i="25"/>
  <c r="L148" i="25"/>
  <c r="L149" i="25"/>
  <c r="L150" i="25"/>
  <c r="L151" i="25"/>
  <c r="L152" i="25"/>
  <c r="L153" i="25"/>
  <c r="L154" i="25"/>
  <c r="L155" i="25"/>
  <c r="L156" i="25"/>
  <c r="L157" i="25"/>
  <c r="L158" i="25"/>
  <c r="L159" i="25"/>
  <c r="L160" i="25"/>
  <c r="L161" i="25"/>
  <c r="L162" i="25"/>
  <c r="L163" i="25"/>
  <c r="L164" i="25"/>
  <c r="L165" i="25"/>
  <c r="L166" i="25"/>
  <c r="L167" i="25"/>
  <c r="L168" i="25"/>
  <c r="L169" i="25"/>
  <c r="L170" i="25"/>
  <c r="L171" i="25"/>
  <c r="L172" i="25"/>
  <c r="L173" i="25"/>
  <c r="L174" i="25"/>
  <c r="L175" i="25"/>
  <c r="L176" i="25"/>
  <c r="L177" i="25"/>
  <c r="L178" i="25"/>
  <c r="L179" i="25"/>
  <c r="L180" i="25"/>
  <c r="L181" i="25"/>
  <c r="L182" i="25"/>
  <c r="L183" i="25"/>
  <c r="L184" i="25"/>
  <c r="L185" i="25"/>
  <c r="L186" i="25"/>
  <c r="L187" i="25"/>
  <c r="L188" i="25"/>
  <c r="L189" i="25"/>
  <c r="L190" i="25"/>
  <c r="L191" i="25"/>
  <c r="L192" i="25"/>
  <c r="L193" i="25"/>
  <c r="L194" i="25"/>
  <c r="L195" i="25"/>
  <c r="L196" i="25"/>
  <c r="L197" i="25"/>
  <c r="L198" i="25"/>
  <c r="L199" i="25"/>
  <c r="L200" i="25"/>
  <c r="L201" i="25"/>
  <c r="L202" i="25"/>
  <c r="L203" i="25"/>
  <c r="L204" i="25"/>
  <c r="L205" i="25"/>
  <c r="L206" i="25"/>
  <c r="L207" i="25"/>
  <c r="L208" i="25"/>
  <c r="L209" i="25"/>
  <c r="L210" i="25"/>
  <c r="L211" i="25"/>
  <c r="L212" i="25"/>
  <c r="L213" i="25"/>
  <c r="L214" i="25"/>
  <c r="L215" i="25"/>
  <c r="L216" i="25"/>
  <c r="L217" i="25"/>
  <c r="L218" i="25"/>
  <c r="L219" i="25"/>
  <c r="L220" i="25"/>
  <c r="L221" i="25"/>
  <c r="L222" i="25"/>
  <c r="L223" i="25"/>
  <c r="L224" i="25"/>
  <c r="L225" i="25"/>
  <c r="L226" i="25"/>
  <c r="L227" i="25"/>
  <c r="L228" i="25"/>
  <c r="L229" i="25"/>
  <c r="L230" i="25"/>
  <c r="L231" i="25"/>
  <c r="L232" i="25"/>
  <c r="L233" i="25"/>
  <c r="L234" i="25"/>
  <c r="L235" i="25"/>
  <c r="L236" i="25"/>
  <c r="L237" i="25"/>
  <c r="L238" i="25"/>
  <c r="L239" i="25"/>
  <c r="L240" i="25"/>
  <c r="L241" i="25"/>
  <c r="L242" i="25"/>
  <c r="L243" i="25"/>
  <c r="L244" i="25"/>
  <c r="L245" i="25"/>
  <c r="L246" i="25"/>
  <c r="L247" i="25"/>
  <c r="L248" i="25"/>
  <c r="L249" i="25"/>
  <c r="L250" i="25"/>
  <c r="L251" i="25"/>
  <c r="L252" i="25"/>
  <c r="L253" i="25"/>
  <c r="L254" i="25"/>
  <c r="L255" i="25"/>
  <c r="L256" i="25"/>
  <c r="L257" i="25"/>
  <c r="L258" i="25"/>
  <c r="L259" i="25"/>
  <c r="L260" i="25"/>
  <c r="L261" i="25"/>
  <c r="L262" i="25"/>
  <c r="L263" i="25"/>
  <c r="L264" i="25"/>
  <c r="L265" i="25"/>
  <c r="L266" i="25"/>
  <c r="L267" i="25"/>
  <c r="L268" i="25"/>
  <c r="L269" i="25"/>
  <c r="L270" i="25"/>
  <c r="L271" i="25"/>
  <c r="L272" i="25"/>
  <c r="L273" i="25"/>
  <c r="L274" i="25"/>
  <c r="L275" i="25"/>
  <c r="L276" i="25"/>
  <c r="L277" i="25"/>
  <c r="L278" i="25"/>
  <c r="L279" i="25"/>
  <c r="L280" i="25"/>
  <c r="L281" i="25"/>
  <c r="L282" i="25"/>
  <c r="L283" i="25"/>
  <c r="L284" i="25"/>
  <c r="L285" i="25"/>
  <c r="L286" i="25"/>
  <c r="L287" i="25"/>
  <c r="L288" i="25"/>
  <c r="L289" i="25"/>
  <c r="L290" i="25"/>
  <c r="L291" i="25"/>
  <c r="L292" i="25"/>
  <c r="L293" i="25"/>
  <c r="L294" i="25"/>
  <c r="L295" i="25"/>
  <c r="L296" i="25"/>
  <c r="L297" i="25"/>
  <c r="L298" i="25"/>
  <c r="L299" i="25"/>
  <c r="L300" i="25"/>
  <c r="L301" i="25"/>
  <c r="L302" i="25"/>
  <c r="L303" i="25"/>
  <c r="L304" i="25"/>
  <c r="L305" i="25"/>
  <c r="L306" i="25"/>
  <c r="L307" i="25"/>
  <c r="L308" i="25"/>
  <c r="L309" i="25"/>
  <c r="L310" i="25"/>
  <c r="L311" i="25"/>
  <c r="L312" i="25"/>
  <c r="L313" i="25"/>
  <c r="L314" i="25"/>
  <c r="L315" i="25"/>
  <c r="L316" i="25"/>
  <c r="L317" i="25"/>
  <c r="L318" i="25"/>
  <c r="L319" i="25"/>
  <c r="L320" i="25"/>
  <c r="L321" i="25"/>
  <c r="L322" i="25"/>
  <c r="L323" i="25"/>
  <c r="L324" i="25"/>
  <c r="L325" i="25"/>
  <c r="L326" i="25"/>
  <c r="L327" i="25"/>
  <c r="L328" i="25"/>
  <c r="L329" i="25"/>
  <c r="L330" i="25"/>
  <c r="L331" i="25"/>
  <c r="L332" i="25"/>
  <c r="L333" i="25"/>
  <c r="L334" i="25"/>
  <c r="L335" i="25"/>
  <c r="L336" i="25"/>
  <c r="L337" i="25"/>
  <c r="L338" i="25"/>
  <c r="L339" i="25"/>
  <c r="L340" i="25"/>
  <c r="L341" i="25"/>
  <c r="L342" i="25"/>
  <c r="L343" i="25"/>
  <c r="L344" i="25"/>
  <c r="L345" i="25"/>
  <c r="L346" i="25"/>
  <c r="L347" i="25"/>
  <c r="L348" i="25"/>
  <c r="L349" i="25"/>
  <c r="L350" i="25"/>
  <c r="L351" i="25"/>
  <c r="L352" i="25"/>
  <c r="L353" i="25"/>
  <c r="L354" i="25"/>
  <c r="L355" i="25"/>
  <c r="L356" i="25"/>
  <c r="L357" i="25"/>
  <c r="L358" i="25"/>
  <c r="L359" i="25"/>
  <c r="L360" i="25"/>
  <c r="L361" i="25"/>
  <c r="L362" i="25"/>
  <c r="L363" i="25"/>
  <c r="L364" i="25"/>
  <c r="L365" i="25"/>
  <c r="L366" i="25"/>
  <c r="L367" i="25"/>
  <c r="L368" i="25"/>
  <c r="L369" i="25"/>
  <c r="L370" i="25"/>
  <c r="L371" i="25"/>
  <c r="L372" i="25"/>
  <c r="L373" i="25"/>
  <c r="L374" i="25"/>
  <c r="L375" i="25"/>
  <c r="L376" i="25"/>
  <c r="L377" i="25"/>
  <c r="L378" i="25"/>
  <c r="L379" i="25"/>
  <c r="L380" i="25"/>
  <c r="L381" i="25"/>
  <c r="L382" i="25"/>
  <c r="L383" i="25"/>
  <c r="L384" i="25"/>
  <c r="L385" i="25"/>
  <c r="L386" i="25"/>
  <c r="L387" i="25"/>
  <c r="L388" i="25"/>
  <c r="L389" i="25"/>
  <c r="L390" i="25"/>
  <c r="L391" i="25"/>
  <c r="L392" i="25"/>
  <c r="L393" i="25"/>
  <c r="L394" i="25"/>
  <c r="L395" i="25"/>
  <c r="L396" i="25"/>
  <c r="L397" i="25"/>
  <c r="L398" i="25"/>
  <c r="L399" i="25"/>
  <c r="L400" i="25"/>
  <c r="L401" i="25"/>
  <c r="L402" i="25"/>
  <c r="L403" i="25"/>
  <c r="L404" i="25"/>
  <c r="L405" i="25"/>
  <c r="L406" i="25"/>
  <c r="L407" i="25"/>
  <c r="L408" i="25"/>
  <c r="L409" i="25"/>
  <c r="L410" i="25"/>
  <c r="L411" i="25"/>
  <c r="L412" i="25"/>
  <c r="L413" i="25"/>
  <c r="L414" i="25"/>
  <c r="L415" i="25"/>
  <c r="L416" i="25"/>
  <c r="L417" i="25"/>
  <c r="L418" i="25"/>
  <c r="L419" i="25"/>
  <c r="L420" i="25"/>
  <c r="L421" i="25"/>
  <c r="L422" i="25"/>
  <c r="L423" i="25"/>
  <c r="L424" i="25"/>
  <c r="L425" i="25"/>
  <c r="L426" i="25"/>
  <c r="L427" i="25"/>
  <c r="L428" i="25"/>
  <c r="L429" i="25"/>
  <c r="L430" i="25"/>
  <c r="L431" i="25"/>
  <c r="L432" i="25"/>
  <c r="L433" i="25"/>
  <c r="L434" i="25"/>
  <c r="L435" i="25"/>
  <c r="L436" i="25"/>
  <c r="L437" i="25"/>
  <c r="L438" i="25"/>
  <c r="L439" i="25"/>
  <c r="L440" i="25"/>
  <c r="L441" i="25"/>
  <c r="L442" i="25"/>
  <c r="L443" i="25"/>
  <c r="L444" i="25"/>
  <c r="L445" i="25"/>
  <c r="L446" i="25"/>
  <c r="L447" i="25"/>
  <c r="L448" i="25"/>
  <c r="L449" i="25"/>
  <c r="L450" i="25"/>
  <c r="L451" i="25"/>
  <c r="L452" i="25"/>
  <c r="L453" i="25"/>
  <c r="L454" i="25"/>
  <c r="L455" i="25"/>
  <c r="L456" i="25"/>
  <c r="L457" i="25"/>
  <c r="L458" i="25"/>
  <c r="L459" i="25"/>
  <c r="L460" i="25"/>
  <c r="L461" i="25"/>
  <c r="L462" i="25"/>
  <c r="L463" i="25"/>
  <c r="L464" i="25"/>
  <c r="L465" i="25"/>
  <c r="L466" i="25"/>
  <c r="L467" i="25"/>
  <c r="L468" i="25"/>
  <c r="L469" i="25"/>
  <c r="L470" i="25"/>
  <c r="L471" i="25"/>
  <c r="L472" i="25"/>
  <c r="L473" i="25"/>
  <c r="L474" i="25"/>
  <c r="L475" i="25"/>
  <c r="L476" i="25"/>
  <c r="L477" i="25"/>
  <c r="L478" i="25"/>
  <c r="L479" i="25"/>
  <c r="L480" i="25"/>
  <c r="L481" i="25"/>
  <c r="L482" i="25"/>
  <c r="L483" i="25"/>
  <c r="L484" i="25"/>
  <c r="L485" i="25"/>
  <c r="L486" i="25"/>
  <c r="L487" i="25"/>
  <c r="L488" i="25"/>
  <c r="L489" i="25"/>
  <c r="L490" i="25"/>
  <c r="L491" i="25"/>
  <c r="L492" i="25"/>
  <c r="L493" i="25"/>
  <c r="L494" i="25"/>
  <c r="L495" i="25"/>
  <c r="L496" i="25"/>
  <c r="L497" i="25"/>
  <c r="L498" i="25"/>
  <c r="L499" i="25"/>
  <c r="L500" i="25"/>
  <c r="L501" i="25"/>
  <c r="L502" i="25"/>
  <c r="L503" i="25"/>
  <c r="L504" i="25"/>
  <c r="L505" i="25"/>
  <c r="L506" i="25"/>
  <c r="L507" i="25"/>
  <c r="L508" i="25"/>
  <c r="L509" i="25"/>
  <c r="L510" i="25"/>
  <c r="L511" i="25"/>
  <c r="L512" i="25"/>
  <c r="L513" i="25"/>
  <c r="L514" i="25"/>
  <c r="L515" i="25"/>
  <c r="L516" i="25"/>
  <c r="L517" i="25"/>
  <c r="L518" i="25"/>
  <c r="L519" i="25"/>
  <c r="L520" i="25"/>
  <c r="L521" i="25"/>
  <c r="L522" i="25"/>
  <c r="L523" i="25"/>
  <c r="L524" i="25"/>
  <c r="L525" i="25"/>
  <c r="L526" i="25"/>
  <c r="L527" i="25"/>
  <c r="L528" i="25"/>
  <c r="L529" i="25"/>
  <c r="L530" i="25"/>
  <c r="L531" i="25"/>
  <c r="L532" i="25"/>
  <c r="L533" i="25"/>
  <c r="L534" i="25"/>
  <c r="L535" i="25"/>
  <c r="L536" i="25"/>
  <c r="L537" i="25"/>
  <c r="L538" i="25"/>
  <c r="L539" i="25"/>
  <c r="L540" i="25"/>
  <c r="L541" i="25"/>
  <c r="L542" i="25"/>
  <c r="L543" i="25"/>
  <c r="L544" i="25"/>
  <c r="L545" i="25"/>
  <c r="L546" i="25"/>
  <c r="L547" i="25"/>
  <c r="L548" i="25"/>
  <c r="L549" i="25"/>
  <c r="L550" i="25"/>
  <c r="L551" i="25"/>
  <c r="L552" i="25"/>
  <c r="L553" i="25"/>
  <c r="L554" i="25"/>
  <c r="L555" i="25"/>
  <c r="L556" i="25"/>
  <c r="L557" i="25"/>
  <c r="L558" i="25"/>
  <c r="L559" i="25"/>
  <c r="L560" i="25"/>
  <c r="L561" i="25"/>
  <c r="L562" i="25"/>
  <c r="L563" i="25"/>
  <c r="L564" i="25"/>
  <c r="L565" i="25"/>
  <c r="L566" i="25"/>
  <c r="L567" i="25"/>
  <c r="L568" i="25"/>
  <c r="L569" i="25"/>
  <c r="L570" i="25"/>
  <c r="L571" i="25"/>
  <c r="L572" i="25"/>
  <c r="L573" i="25"/>
  <c r="L574" i="25"/>
  <c r="L575" i="25"/>
  <c r="L576" i="25"/>
  <c r="L577" i="25"/>
  <c r="L578" i="25"/>
  <c r="L579" i="25"/>
  <c r="L580" i="25"/>
  <c r="L581" i="25"/>
  <c r="L582" i="25"/>
  <c r="L583" i="25"/>
  <c r="L584" i="25"/>
  <c r="L585" i="25"/>
  <c r="L586" i="25"/>
  <c r="L587" i="25"/>
  <c r="L588" i="25"/>
  <c r="L589" i="25"/>
  <c r="L590" i="25"/>
  <c r="L591" i="25"/>
  <c r="L592" i="25"/>
  <c r="L593" i="25"/>
  <c r="L594" i="25"/>
  <c r="L595" i="25"/>
  <c r="L596" i="25"/>
  <c r="L597" i="25"/>
  <c r="L598" i="25"/>
  <c r="L599" i="25"/>
  <c r="L600" i="25"/>
  <c r="L601" i="25"/>
  <c r="L602" i="25"/>
  <c r="L603" i="25"/>
  <c r="L604" i="25"/>
  <c r="L605" i="25"/>
  <c r="L606" i="25"/>
  <c r="L607" i="25"/>
  <c r="L608" i="25"/>
  <c r="L609" i="25"/>
  <c r="L610" i="25"/>
  <c r="L611" i="25"/>
  <c r="L612" i="25"/>
  <c r="L613" i="25"/>
  <c r="L614" i="25"/>
  <c r="L615" i="25"/>
  <c r="L616" i="25"/>
  <c r="L617" i="25"/>
  <c r="L618" i="25"/>
  <c r="L619" i="25"/>
  <c r="L620" i="25"/>
  <c r="L621" i="25"/>
  <c r="L622" i="25"/>
  <c r="L623" i="25"/>
  <c r="L624" i="25"/>
  <c r="L625" i="25"/>
  <c r="L626" i="25"/>
  <c r="L627" i="25"/>
  <c r="L628" i="25"/>
  <c r="L629" i="25"/>
  <c r="L630" i="25"/>
  <c r="L631" i="25"/>
  <c r="L632" i="25"/>
  <c r="L633" i="25"/>
  <c r="L634" i="25"/>
  <c r="L635" i="25"/>
  <c r="L636" i="25"/>
  <c r="L637" i="25"/>
  <c r="L638" i="25"/>
  <c r="L639" i="25"/>
  <c r="L640" i="25"/>
  <c r="L641" i="25"/>
  <c r="L642" i="25"/>
  <c r="L643" i="25"/>
  <c r="L644" i="25"/>
  <c r="L645" i="25"/>
  <c r="L646" i="25"/>
  <c r="L647" i="25"/>
  <c r="L648" i="25"/>
  <c r="L649" i="25"/>
  <c r="L650" i="25"/>
  <c r="L651" i="25"/>
  <c r="L652" i="25"/>
  <c r="L653" i="25"/>
  <c r="L654" i="25"/>
  <c r="L655" i="25"/>
  <c r="L656" i="25"/>
  <c r="L657" i="25"/>
  <c r="L658" i="25"/>
  <c r="L659" i="25"/>
  <c r="L660" i="25"/>
  <c r="L661" i="25"/>
  <c r="L662" i="25"/>
  <c r="L663" i="25"/>
  <c r="L664" i="25"/>
  <c r="L665" i="25"/>
  <c r="L666" i="25"/>
  <c r="L667" i="25"/>
  <c r="L668" i="25"/>
  <c r="L669" i="25"/>
  <c r="L670" i="25"/>
  <c r="L671" i="25"/>
  <c r="L672" i="25"/>
  <c r="L673" i="25"/>
  <c r="L674" i="25"/>
  <c r="L675" i="25"/>
  <c r="L676" i="25"/>
  <c r="L677" i="25"/>
  <c r="L678" i="25"/>
  <c r="L679" i="25"/>
  <c r="L680" i="25"/>
  <c r="L681" i="25"/>
  <c r="L682" i="25"/>
  <c r="L683" i="25"/>
  <c r="L684" i="25"/>
  <c r="L685" i="25"/>
  <c r="L686" i="25"/>
  <c r="L687" i="25"/>
  <c r="L688" i="25"/>
  <c r="L689" i="25"/>
  <c r="L690" i="25"/>
  <c r="L691" i="25"/>
  <c r="L692" i="25"/>
  <c r="L693" i="25"/>
  <c r="L694" i="25"/>
  <c r="L695" i="25"/>
  <c r="L696" i="25"/>
  <c r="L697" i="25"/>
  <c r="L698" i="25"/>
  <c r="L699" i="25"/>
  <c r="L700" i="25"/>
  <c r="L701" i="25"/>
  <c r="L702" i="25"/>
  <c r="L703" i="25"/>
  <c r="L704" i="25"/>
  <c r="L705" i="25"/>
  <c r="L706" i="25"/>
  <c r="L707" i="25"/>
  <c r="L708" i="25"/>
  <c r="L709" i="25"/>
  <c r="L710" i="25"/>
  <c r="L711" i="25"/>
  <c r="L712" i="25"/>
  <c r="L713" i="25"/>
  <c r="L714" i="25"/>
  <c r="L715" i="25"/>
  <c r="L716" i="25"/>
  <c r="L717" i="25"/>
  <c r="L718" i="25"/>
  <c r="L719" i="25"/>
  <c r="L720" i="25"/>
  <c r="L721" i="25"/>
  <c r="L722" i="25"/>
  <c r="L723" i="25"/>
  <c r="L724" i="25"/>
  <c r="L725" i="25"/>
  <c r="L726" i="25"/>
  <c r="L727" i="25"/>
  <c r="L728" i="25"/>
  <c r="L729" i="25"/>
  <c r="L730" i="25"/>
  <c r="L731" i="25"/>
  <c r="L732" i="25"/>
  <c r="L733" i="25"/>
  <c r="L734" i="25"/>
  <c r="L735" i="25"/>
  <c r="L736" i="25"/>
  <c r="L737" i="25"/>
  <c r="L738" i="25"/>
  <c r="L739" i="25"/>
  <c r="L740" i="25"/>
  <c r="L741" i="25"/>
  <c r="L742" i="25"/>
  <c r="L743" i="25"/>
  <c r="L744" i="25"/>
  <c r="L745" i="25"/>
  <c r="L746" i="25"/>
  <c r="L747" i="25"/>
  <c r="L748" i="25"/>
  <c r="L749" i="25"/>
  <c r="L750" i="25"/>
  <c r="L751" i="25"/>
  <c r="L752" i="25"/>
  <c r="L753" i="25"/>
  <c r="L754" i="25"/>
  <c r="L755" i="25"/>
  <c r="L756" i="25"/>
  <c r="L757" i="25"/>
  <c r="L758" i="25"/>
  <c r="L759" i="25"/>
  <c r="L760" i="25"/>
  <c r="L761" i="25"/>
  <c r="L762" i="25"/>
  <c r="L763" i="25"/>
  <c r="L764" i="25"/>
  <c r="L765" i="25"/>
  <c r="L766" i="25"/>
  <c r="L767" i="25"/>
  <c r="L768" i="25"/>
  <c r="L769" i="25"/>
  <c r="L770" i="25"/>
  <c r="L771" i="25"/>
  <c r="L772" i="25"/>
  <c r="L773" i="25"/>
  <c r="L774" i="25"/>
  <c r="L775" i="25"/>
  <c r="L776" i="25"/>
  <c r="L777" i="25"/>
  <c r="L778" i="25"/>
  <c r="L779" i="25"/>
  <c r="L780" i="25"/>
  <c r="L781" i="25"/>
  <c r="L782" i="25"/>
  <c r="L783" i="25"/>
  <c r="L784" i="25"/>
  <c r="L785" i="25"/>
  <c r="L786" i="25"/>
  <c r="L787" i="25"/>
  <c r="L788" i="25"/>
  <c r="L789" i="25"/>
  <c r="L790" i="25"/>
  <c r="L791" i="25"/>
  <c r="L792" i="25"/>
  <c r="L793" i="25"/>
  <c r="L794" i="25"/>
  <c r="L795" i="25"/>
  <c r="L796" i="25"/>
  <c r="L797" i="25"/>
  <c r="L798" i="25"/>
  <c r="L799" i="25"/>
  <c r="L800" i="25"/>
  <c r="L801" i="25"/>
  <c r="L802" i="25"/>
  <c r="L803" i="25"/>
  <c r="L804" i="25"/>
  <c r="L805" i="25"/>
  <c r="L806" i="25"/>
  <c r="L807" i="25"/>
  <c r="L808" i="25"/>
  <c r="L809" i="25"/>
  <c r="L810" i="25"/>
  <c r="L811" i="25"/>
  <c r="L812" i="25"/>
  <c r="L813" i="25"/>
  <c r="L814" i="25"/>
  <c r="L815" i="25"/>
  <c r="L816" i="25"/>
  <c r="L817" i="25"/>
  <c r="L818" i="25"/>
  <c r="L819" i="25"/>
  <c r="L820" i="25"/>
  <c r="L821" i="25"/>
  <c r="L822" i="25"/>
  <c r="L823" i="25"/>
  <c r="L824" i="25"/>
  <c r="L825" i="25"/>
  <c r="L826" i="25"/>
  <c r="L827" i="25"/>
  <c r="L828" i="25"/>
  <c r="L829" i="25"/>
  <c r="L830" i="25"/>
  <c r="L831" i="25"/>
  <c r="L832" i="25"/>
  <c r="L833" i="25"/>
  <c r="L834" i="25"/>
  <c r="L835" i="25"/>
  <c r="L836" i="25"/>
  <c r="L837" i="25"/>
  <c r="L838" i="25"/>
  <c r="L839" i="25"/>
  <c r="L840" i="25"/>
  <c r="L841" i="25"/>
  <c r="L842" i="25"/>
  <c r="L843" i="25"/>
  <c r="L844" i="25"/>
  <c r="L845" i="25"/>
  <c r="L846" i="25"/>
  <c r="L847" i="25"/>
  <c r="L848" i="25"/>
  <c r="L849" i="25"/>
  <c r="L850" i="25"/>
  <c r="L851" i="25"/>
  <c r="L852" i="25"/>
  <c r="L853" i="25"/>
  <c r="L854" i="25"/>
  <c r="L855" i="25"/>
  <c r="L856" i="25"/>
  <c r="L857" i="25"/>
  <c r="L858" i="25"/>
  <c r="L859" i="25"/>
  <c r="L860" i="25"/>
  <c r="L861" i="25"/>
  <c r="L862" i="25"/>
  <c r="L863" i="25"/>
  <c r="L864" i="25"/>
  <c r="L865" i="25"/>
  <c r="L866" i="25"/>
  <c r="L867" i="25"/>
  <c r="L868" i="25"/>
  <c r="L869" i="25"/>
  <c r="L870" i="25"/>
  <c r="L871" i="25"/>
  <c r="L872" i="25"/>
  <c r="L873" i="25"/>
  <c r="L874" i="25"/>
  <c r="L875" i="25"/>
  <c r="L876" i="25"/>
  <c r="L877" i="25"/>
  <c r="L878" i="25"/>
  <c r="L879" i="25"/>
  <c r="L880" i="25"/>
  <c r="L881" i="25"/>
  <c r="L882" i="25"/>
  <c r="L883" i="25"/>
  <c r="L884" i="25"/>
  <c r="L885" i="25"/>
  <c r="L886" i="25"/>
  <c r="L887" i="25"/>
  <c r="L888" i="25"/>
  <c r="L889" i="25"/>
  <c r="L890" i="25"/>
  <c r="L891" i="25"/>
  <c r="L892" i="25"/>
  <c r="L893" i="25"/>
  <c r="L894" i="25"/>
  <c r="L895" i="25"/>
  <c r="L896" i="25"/>
  <c r="L897" i="25"/>
  <c r="L898" i="25"/>
  <c r="L899" i="25"/>
  <c r="L900" i="25"/>
  <c r="L901" i="25"/>
  <c r="L902" i="25"/>
  <c r="L903" i="25"/>
  <c r="L904" i="25"/>
  <c r="L905" i="25"/>
  <c r="L906" i="25"/>
  <c r="L907" i="25"/>
  <c r="L908" i="25"/>
  <c r="L909" i="25"/>
  <c r="L910" i="25"/>
  <c r="L911" i="25"/>
  <c r="L912" i="25"/>
  <c r="L913" i="25"/>
  <c r="L914" i="25"/>
  <c r="L915" i="25"/>
  <c r="L916" i="25"/>
  <c r="L917" i="25"/>
  <c r="L918" i="25"/>
  <c r="L919" i="25"/>
  <c r="L920" i="25"/>
  <c r="L921" i="25"/>
  <c r="L922" i="25"/>
  <c r="L923" i="25"/>
  <c r="L924" i="25"/>
  <c r="L925" i="25"/>
  <c r="L926" i="25"/>
  <c r="L927" i="25"/>
  <c r="L928" i="25"/>
  <c r="L929" i="25"/>
  <c r="L930" i="25"/>
  <c r="L931" i="25"/>
  <c r="L932" i="25"/>
  <c r="L933" i="25"/>
  <c r="L934" i="25"/>
  <c r="L935" i="25"/>
  <c r="L936" i="25"/>
  <c r="L937" i="25"/>
  <c r="L938" i="25"/>
  <c r="L939" i="25"/>
  <c r="L940" i="25"/>
  <c r="L941" i="25"/>
  <c r="L942" i="25"/>
  <c r="L943" i="25"/>
  <c r="L944" i="25"/>
  <c r="L945" i="25"/>
  <c r="L946" i="25"/>
  <c r="L947" i="25"/>
  <c r="L948" i="25"/>
  <c r="L949" i="25"/>
  <c r="L950" i="25"/>
  <c r="L951" i="25"/>
  <c r="L952" i="25"/>
  <c r="L953" i="25"/>
  <c r="L954" i="25"/>
  <c r="L955" i="25"/>
  <c r="L956" i="25"/>
  <c r="L957" i="25"/>
  <c r="L958" i="25"/>
  <c r="L959" i="25"/>
  <c r="L960" i="25"/>
  <c r="L961" i="25"/>
  <c r="L962" i="25"/>
  <c r="L963" i="25"/>
  <c r="L964" i="25"/>
  <c r="L965" i="25"/>
  <c r="L966" i="25"/>
  <c r="L967" i="25"/>
  <c r="L968" i="25"/>
  <c r="L969" i="25"/>
  <c r="L970" i="25"/>
  <c r="L971" i="25"/>
  <c r="L972" i="25"/>
  <c r="L973" i="25"/>
  <c r="L974" i="25"/>
  <c r="L975" i="25"/>
  <c r="L976" i="25"/>
  <c r="L977" i="25"/>
  <c r="L978" i="25"/>
  <c r="L979" i="25"/>
  <c r="L980" i="25"/>
  <c r="L981" i="25"/>
  <c r="L982" i="25"/>
  <c r="L983" i="25"/>
  <c r="L984" i="25"/>
  <c r="L985" i="25"/>
  <c r="L986" i="25"/>
  <c r="L987" i="25"/>
  <c r="L988" i="25"/>
  <c r="L989" i="25"/>
  <c r="L990" i="25"/>
  <c r="L991" i="25"/>
  <c r="L992" i="25"/>
  <c r="L993" i="25"/>
  <c r="L994" i="25"/>
  <c r="L995" i="25"/>
  <c r="L996" i="25"/>
  <c r="L997" i="25"/>
  <c r="L998" i="25"/>
  <c r="L999" i="25"/>
  <c r="L1000" i="25"/>
  <c r="L1001" i="25"/>
  <c r="L1002" i="25"/>
  <c r="L1003" i="25"/>
  <c r="L1004" i="25"/>
  <c r="L1005" i="25"/>
  <c r="L1006" i="25"/>
  <c r="L1007" i="25"/>
  <c r="L1008" i="25"/>
  <c r="L10" i="25"/>
  <c r="L11" i="25"/>
  <c r="L12" i="25"/>
  <c r="L13" i="25"/>
  <c r="L14" i="25"/>
  <c r="L15" i="25"/>
  <c r="L16" i="25"/>
  <c r="L9" i="25"/>
  <c r="F5" i="42"/>
  <c r="AO11" i="3" l="1"/>
  <c r="AJ11" i="3"/>
  <c r="AQ11" i="3"/>
  <c r="AP11" i="3"/>
  <c r="AN11" i="3"/>
  <c r="AM11" i="3"/>
  <c r="AL11" i="3"/>
  <c r="AK11" i="3"/>
  <c r="AQ10" i="3"/>
  <c r="AP10" i="3"/>
  <c r="AO10" i="3"/>
  <c r="AN10" i="3"/>
  <c r="AM10" i="3"/>
  <c r="AL10" i="3"/>
  <c r="AK10" i="3"/>
  <c r="AJ10" i="3"/>
  <c r="AQ9" i="3"/>
  <c r="AP9" i="3"/>
  <c r="AO9" i="3"/>
  <c r="AN9" i="3"/>
  <c r="AM9" i="3"/>
  <c r="AL9" i="3"/>
  <c r="AK9" i="3"/>
  <c r="AJ9" i="3"/>
  <c r="AQ8" i="3"/>
  <c r="AP8" i="3"/>
  <c r="AO8" i="3"/>
  <c r="AN8" i="3"/>
  <c r="AM8" i="3"/>
  <c r="AL8" i="3"/>
  <c r="AK8" i="3"/>
  <c r="AJ8" i="3"/>
  <c r="V22" i="3"/>
  <c r="W22" i="3" s="1"/>
  <c r="F8" i="35" s="1"/>
  <c r="M22" i="3"/>
  <c r="N22" i="3" s="1"/>
  <c r="F7" i="35" s="1"/>
  <c r="N16" i="3"/>
  <c r="M16" i="3"/>
  <c r="N15" i="3"/>
  <c r="M15" i="3"/>
  <c r="N14" i="3"/>
  <c r="M14" i="3"/>
  <c r="N13" i="3"/>
  <c r="M13" i="3"/>
  <c r="N12" i="3"/>
  <c r="M12" i="3"/>
  <c r="N11" i="3"/>
  <c r="M11" i="3"/>
  <c r="P8" i="3"/>
  <c r="O8" i="3"/>
  <c r="D17" i="3"/>
  <c r="D18" i="3"/>
  <c r="D19" i="3"/>
  <c r="D20" i="3"/>
  <c r="D16" i="3"/>
  <c r="C17" i="3"/>
  <c r="C18" i="3"/>
  <c r="C19" i="3"/>
  <c r="C20" i="3"/>
  <c r="C16" i="3"/>
  <c r="F9" i="3"/>
  <c r="C24" i="3"/>
  <c r="D24" i="3" s="1"/>
  <c r="F6" i="35" s="1"/>
  <c r="C23" i="3"/>
  <c r="D23" i="3" s="1"/>
  <c r="F5" i="35" s="1"/>
  <c r="D13" i="3"/>
  <c r="G13" i="3" s="1"/>
  <c r="C13" i="3"/>
  <c r="D12" i="3"/>
  <c r="G12" i="3" s="1"/>
  <c r="C12" i="3"/>
  <c r="D11" i="3"/>
  <c r="G11" i="3" s="1"/>
  <c r="C11" i="3"/>
  <c r="D10" i="3"/>
  <c r="G10" i="3" s="1"/>
  <c r="C10" i="3"/>
  <c r="D9" i="3"/>
  <c r="F10" i="3" s="1"/>
  <c r="C9" i="3"/>
  <c r="E8" i="25" l="1"/>
  <c r="D8" i="42"/>
  <c r="D8" i="25"/>
  <c r="C8" i="42"/>
  <c r="C8" i="25"/>
  <c r="F8" i="42"/>
  <c r="F8" i="25"/>
  <c r="C6" i="35"/>
  <c r="C11" i="35" s="1"/>
  <c r="E8" i="42"/>
  <c r="C5" i="35"/>
  <c r="F13" i="3"/>
  <c r="G9" i="3"/>
  <c r="F12" i="3"/>
  <c r="F11" i="3"/>
  <c r="C7" i="35" l="1"/>
  <c r="G8" i="42" l="1"/>
  <c r="G8" i="25"/>
  <c r="C8" i="35"/>
  <c r="C10" i="35" s="1"/>
  <c r="C9" i="35"/>
  <c r="C12" i="35"/>
  <c r="C16" i="35"/>
  <c r="I8" i="42" l="1"/>
  <c r="I8" i="25"/>
  <c r="C13" i="35"/>
  <c r="C15" i="35" s="1"/>
  <c r="H8" i="42" l="1"/>
  <c r="H8" i="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<sst xmlns="http://schemas.openxmlformats.org/spreadsheetml/2006/main" count="2481" uniqueCount="257">
  <si>
    <t>INPUTS</t>
  </si>
  <si>
    <t>OUTPUT</t>
  </si>
  <si>
    <t>Decision Variables</t>
  </si>
  <si>
    <t>Fixed Inputs</t>
  </si>
  <si>
    <t>Intermediate Variables</t>
  </si>
  <si>
    <t>Stochastic model with  Baseline values</t>
  </si>
  <si>
    <t>Name of Stochastic Inputs</t>
  </si>
  <si>
    <t xml:space="preserve">Desription </t>
  </si>
  <si>
    <t>Any Assumptions and Jstifications</t>
  </si>
  <si>
    <t>Daily Online Reservations</t>
  </si>
  <si>
    <t>Number of room reservation requests received each day via OTA &amp; direct booking</t>
  </si>
  <si>
    <t>Poisson(λ=45) — count data, independent arrivals. Mt Buller 150 operators peak Jul–Aug; 50-room property captures ~45 bookings/day. Source: Momondo (2025).</t>
  </si>
  <si>
    <t>Daily Walk-in Guests</t>
  </si>
  <si>
    <t>Number of guests arriving without prior reservation on any given day</t>
  </si>
  <si>
    <t>Poisson(λ=6) — rare, independent count events. Mt Buller's 3-hr proximity to Melbourne drives spontaneous overnight stays. Source: Mt Buller reviews (Booking.com, 2025).</t>
  </si>
  <si>
    <t>Daily Late Cancellations</t>
  </si>
  <si>
    <t>Number of confirmed bookings cancelled within 30 days of arrival date</t>
  </si>
  <si>
    <t>Daily Miscellaneous Expenses</t>
  </si>
  <si>
    <t>Variable daily operational costs: emergency repairs, overtime, supplies, amenities</t>
  </si>
  <si>
    <t>Normal(μ=$800, σ=$150) — aggregated costs symmetric around mean by CLT. Alpine premium for remote location. Source: BusinessDojo hotel benchmark (2024).</t>
  </si>
  <si>
    <t>Room Rate per Night  (AUD)</t>
  </si>
  <si>
    <t>Nightly room charge per occupied room — two levels tested</t>
  </si>
  <si>
    <t>Level 1: $350/night  |  Level 2: $450/night
Source: Mt Buller Chalet peak July ~$440/night (TripAdvisor 2024); standard rooms $300–$400 (Arlberg/Alpine Retreat). Range brackets realistic market.</t>
  </si>
  <si>
    <t>Overbooking Rate  (% above capacity)</t>
  </si>
  <si>
    <t>Maximum reservations accepted above the 50-room physical capacity</t>
  </si>
  <si>
    <t>Level 1: 5%  → accept up to 53 reservations
Level 2: 10% → accept up to 55 reservations
Source: SiteMinder (2025) — hotels overbook 2–10% based on historical cancellation data.</t>
  </si>
  <si>
    <t>Number of Rooms</t>
  </si>
  <si>
    <t>Total physical rooms available at Alpine Peak Snow Resort</t>
  </si>
  <si>
    <t>50 rooms — representative of mid-tier Mt Buller boutique property (Arlberg ~40 rooms, Chalet Hotel 62 rooms). Source: Expedia (2025).</t>
  </si>
  <si>
    <t>Housekeeping Cost per Occupied Room  (AUD/night)</t>
  </si>
  <si>
    <t>Labour, linen, amenities and cleaning supplies per occupied room per night</t>
  </si>
  <si>
    <t>$65/room/night — FWC Hospitality Award housekeeper ~$25–28/hr; 1.5 hrs/room + linen &amp; amenities + alpine supply premium. Source: Mews (2023), FWC Pay Guide.</t>
  </si>
  <si>
    <t>Daily Fixed Operating Cost  (AUD/day)</t>
  </si>
  <si>
    <t>Constant daily overheads regardless of occupancy: front desk, management, heating, resort levy, insurance</t>
  </si>
  <si>
    <t>$3,200/day — based on 5–10% of revenue rule for 50-room property at $400 avg rate. Includes Mt Buller resort management levy. Source: BusinessDojo (2024).</t>
  </si>
  <si>
    <t>Late Cancellation Fee Retained  (AUD/booking)</t>
  </si>
  <si>
    <t>Fee charged and retained when a guest cancels within 30 days of arrival</t>
  </si>
  <si>
    <t>$250/booking — Mt Buller Accommodation Booking Conditions: cancellations within 30 days are non-refundable. Flat fee at mid-point of room rate range.</t>
  </si>
  <si>
    <t>Overbooking Compensation  (= 1 × Room Rate)</t>
  </si>
  <si>
    <t>Amount paid to guests displaced due to overbooking</t>
  </si>
  <si>
    <t>1 × nightly room rate per displaced guest — per assignment specification. Standard hotel industry 'walking' compensation practice. Source: SiteMinder (2025).</t>
  </si>
  <si>
    <t>Total Reservations Accepted</t>
  </si>
  <si>
    <t>Online reservations + Walk-ins, capped at capacity + overbooking limit</t>
  </si>
  <si>
    <t>MIN(Online Res + Walk-ins, Rooms + Overbooking Limit)
Ensures resort never accepts beyond its overbooking ceiling.</t>
  </si>
  <si>
    <t>Net Occupied Rooms</t>
  </si>
  <si>
    <t>Final rooms occupied after late cancellations are subtracted</t>
  </si>
  <si>
    <t>Total Reservations Accepted − Late Cancellations
Represents actual rooms generating housekeeping cost and room revenue.</t>
  </si>
  <si>
    <t>Overbooking Count</t>
  </si>
  <si>
    <t>Number of guests that cannot be accommodated (net occupied exceeds capacity)</t>
  </si>
  <si>
    <t>MAX(0, Net Occupied Rooms − Number of Rooms)
Triggers compensation cost when positive.</t>
  </si>
  <si>
    <t>Total Housekeeping Cost  (AUD)</t>
  </si>
  <si>
    <t>Total cost to service all occupied rooms on the day</t>
  </si>
  <si>
    <t>Net Occupied Rooms × Housekeeping Cost per Room</t>
  </si>
  <si>
    <t>Overbooking Compensation Cost  (AUD)</t>
  </si>
  <si>
    <t>Total compensation paid to displaced guests</t>
  </si>
  <si>
    <t>Overbooking Count × Room Rate
(One night's rate per displaced guest per assignment spec.)</t>
  </si>
  <si>
    <t>Cancellation Revenue  (AUD)</t>
  </si>
  <si>
    <t>Revenue retained from guests who cancel within the 30-day window</t>
  </si>
  <si>
    <t>Late Cancellations × Late Cancellation Fee ($250)</t>
  </si>
  <si>
    <t>Total Daily Revenue  (AUD)</t>
  </si>
  <si>
    <t>All revenue earned in the day: room revenue + cancellation fees</t>
  </si>
  <si>
    <t>(Net Occupied Rooms × Room Rate) + Cancellation Revenue</t>
  </si>
  <si>
    <t>Total Daily Cost  (AUD)</t>
  </si>
  <si>
    <t>Sum of all costs incurred: housekeeping + fixed ops + misc + overbooking comp</t>
  </si>
  <si>
    <t>Housekeeping Cost + Fixed Operating Cost + Misc Expenses + Overbooking Comp</t>
  </si>
  <si>
    <t>Daily Net Profit  (AUD)</t>
  </si>
  <si>
    <t>Net profit for the day = Total Revenue minus Total Cost</t>
  </si>
  <si>
    <t>Total Daily Revenue − Total Daily Cost
Primary objective: MAXIMISE this value across simulation trials.</t>
  </si>
  <si>
    <t>Sold Out Status</t>
  </si>
  <si>
    <t>Indicator of whether the resort reached full physical capacity on the day</t>
  </si>
  <si>
    <t>IF(Net Occupied Rooms &gt;= Number of Rooms, "Yes", "No")
Supports occupancy management decisions.</t>
  </si>
  <si>
    <t>Poisson  Distribution</t>
  </si>
  <si>
    <t>Random number range</t>
  </si>
  <si>
    <t>k</t>
  </si>
  <si>
    <t>P(X=k)</t>
  </si>
  <si>
    <t>Lower
limit</t>
  </si>
  <si>
    <t>Upper
limit</t>
  </si>
  <si>
    <t>Walk-in Guests: Poisson(λ=6)</t>
  </si>
  <si>
    <t>Uncertain inputs subject to random variation</t>
  </si>
  <si>
    <t>Poisson distribution (λ=45)</t>
  </si>
  <si>
    <t>Poisson distribution (λ=6)</t>
  </si>
  <si>
    <t xml:space="preserve">Online Reservations: </t>
  </si>
  <si>
    <t>Poisson</t>
  </si>
  <si>
    <t>Cumulative Probability</t>
  </si>
  <si>
    <t>Binomial  Distribution</t>
  </si>
  <si>
    <t>n</t>
  </si>
  <si>
    <t>p</t>
  </si>
  <si>
    <t>Mean</t>
  </si>
  <si>
    <t>Std Dev</t>
  </si>
  <si>
    <t>Binomial</t>
  </si>
  <si>
    <t>Cum P</t>
  </si>
  <si>
    <t xml:space="preserve">Late Cancellations: </t>
  </si>
  <si>
    <t>Normal  Distribution</t>
  </si>
  <si>
    <t>Standard
deviation</t>
  </si>
  <si>
    <t>Misc. Expenses</t>
  </si>
  <si>
    <t>Daily Misc. Expenses ($)</t>
  </si>
  <si>
    <t xml:space="preserve">Misc. Expenses: </t>
  </si>
  <si>
    <t>Normal</t>
  </si>
  <si>
    <t>Binomial distribution</t>
  </si>
  <si>
    <t>Normal distribution</t>
  </si>
  <si>
    <t>Stochastic Input</t>
  </si>
  <si>
    <t>Distribution Chosen</t>
  </si>
  <si>
    <t>Parameters</t>
  </si>
  <si>
    <t>Why This Distribution</t>
  </si>
  <si>
    <t>Source / Justification</t>
  </si>
  <si>
    <t>95% Range</t>
  </si>
  <si>
    <t>Daily Online
Reservations</t>
  </si>
  <si>
    <t>Poisson
(λ = 45)</t>
  </si>
  <si>
    <t>λ = 45
Mean = 45
SD = 6.71</t>
  </si>
  <si>
    <t>Reservations are discrete independent count arrivals occurring at a constant average rate during peak season — the three classic Poisson conditions. Each booking arrives independently and the average rate is stable during July–August peak. λ=45 chosen as expected daily bookings for a 50-room Mt Buller property across direct + OTA channels during peak season.</t>
  </si>
  <si>
    <t>Mt Buller has ~150 accommodation operators in peak season (Momondo, 2025). A 50-room mid-tier property (comparable to Arlberg Hotel or Alpine Retreat) is estimated to capture ~45 online booking requests per day in July–August peak window.</t>
  </si>
  <si>
    <t>Daily Walk-in
Guests</t>
  </si>
  <si>
    <t>Poisson
(λ = 6)</t>
  </si>
  <si>
    <t>λ = 6
Mean = 6
SD = 2.45</t>
  </si>
  <si>
    <t>Walk-ins are rare, independent arrivals — a low-rate Poisson process. Mt Buller is a seasonal ski resort with strong advance-booking culture; most guests plan months ahead. Walk-ins arise from spontaneous overnight decisions, primarily from Melbourne day-trippers (3hrs away). λ=6 represents a conservative peak-day estimate reflecting these infrequent but independent arrivals.</t>
  </si>
  <si>
    <t>Mt Buller proximity to Melbourne (3hrs) drives spontaneous overnight stays. Booking.com (2025) reviews note 'bus loads of day trippers', some of whom convert to overnight guests. Peak season walk-in rate estimated at ~6/day for a 50-room property.</t>
  </si>
  <si>
    <t>DISTRIBUTION JUSTIFICATION</t>
  </si>
  <si>
    <t>ALPINE PEAK SNOW RESORT — Manager Page (Conceptual Model) (Data Reference: Mt Buller)</t>
  </si>
  <si>
    <t>Daily Late
Cancellations</t>
  </si>
  <si>
    <t>Binomial
(n=50, p=0.05)</t>
  </si>
  <si>
    <t>n = 50
p = 0.05
Mean = 2.5
SD = 1.54</t>
  </si>
  <si>
    <t>Each of the n=50 existing bookings either cancels (success) or does not — a binary outcome with fixed probability p for each booking independently. This is the textbook definition of a Binomial distribution. p=0.05 reflects Mt Buller's peak season context: non-refundable 30-day cancellation policy financially deters late cancellations, and July school holiday bookings represent highly committed family trips unlikely to cancel.</t>
  </si>
  <si>
    <t>Mt Buller Accommodation Booking Conditions: cancellations within 30 days are non-refundable (mtbulleraccommodation.com). General hotel industry cancellation rate is 15–20% (year-round); peak ski season with financial penalties reduces this to ~5%. Binomial p=0.05 is well-justified for peak season.</t>
  </si>
  <si>
    <t>Daily Misc.
Expenses ($)</t>
  </si>
  <si>
    <t>Normal
(μ=800, σ=150)</t>
  </si>
  <si>
    <t>μ = $800
σ = $150
Mean = $800
SD = $150</t>
  </si>
  <si>
    <t>Miscellaneous daily costs are the aggregate of many small independent cost items: emergency repairs, overtime wages, snow equipment maintenance, guest amenity replenishment, and incidental supplies. By the Central Limit Theorem, the sum of many small independent random variables converges to a Normal distribution regardless of individual item distributions. The distribution is continuous and approximately symmetric around the mean. MAX(0,...) prevents negative costs.</t>
  </si>
  <si>
    <t>BusinessDojo (2024) hotel benchmark: $500/room/year maintenance × 50 rooms = $68/day base maintenance. Added alpine-specific costs (snow equipment, heating premium, remote supply delivery) to reach μ=$800/day. σ=$150 produces a realistic 95% range of $506–$1,094, consistent with day-to-day alpine operational variability.</t>
  </si>
  <si>
    <t>0 – 6
cancellations
(μ +- 3σ)</t>
  </si>
  <si>
    <t>$506 – $1,094
per day
(μ +- 1.96σ)</t>
  </si>
  <si>
    <t>32 – 58
bookings/day
(μ +-  3σ)</t>
  </si>
  <si>
    <t>0 – 13
guests/day
(μ +- 3σ)</t>
  </si>
  <si>
    <t>DESCRIPTIVE STATISTICS SUMMARY</t>
  </si>
  <si>
    <t>Distribution</t>
  </si>
  <si>
    <t>Min</t>
  </si>
  <si>
    <t>Q1 (25th %ile)</t>
  </si>
  <si>
    <t>Mean (μ)</t>
  </si>
  <si>
    <t>Median</t>
  </si>
  <si>
    <t>Q3 (75th %ile)</t>
  </si>
  <si>
    <t>Max</t>
  </si>
  <si>
    <t>Std Dev (σ)</t>
  </si>
  <si>
    <t>Skewness</t>
  </si>
  <si>
    <t>Poisson(λ=45)</t>
  </si>
  <si>
    <t>Poisson(λ=6)</t>
  </si>
  <si>
    <t>Binomial(n=50,p=0.05)</t>
  </si>
  <si>
    <t>Normal(μ=800,σ=150)</t>
  </si>
  <si>
    <t>Binomial(n=50, p=0.05) — each booking has fixed cancellation probability. Mt Buller non-refundable 30-day policy reduces rate to ~5%. Source: Mt Buller Booking Conditions.</t>
  </si>
  <si>
    <t>Late Cancellations</t>
  </si>
  <si>
    <t>Total Housekeeping Cost  ($)</t>
  </si>
  <si>
    <t>Overbooking Compensation ($)</t>
  </si>
  <si>
    <t>Cancellation Revenue  ($)</t>
  </si>
  <si>
    <t>Total Daily Revenue  ($)</t>
  </si>
  <si>
    <t>Total Daily Cost  ($)</t>
  </si>
  <si>
    <t>Daily Misc. Expenses  ($)</t>
  </si>
  <si>
    <t>Room Rate per Night  (AUD $)</t>
  </si>
  <si>
    <t>Overbooking Limit  (extra rooms)</t>
  </si>
  <si>
    <t>COMPUTED VALUES &amp; OUTPUT</t>
  </si>
  <si>
    <t>Stochastic Inputs  (live RAND formulas — press F9)</t>
  </si>
  <si>
    <t>Poisson(λ=45) — Sheet 2!E23</t>
  </si>
  <si>
    <t>Poisson(λ=6) — Sheet 2!E24</t>
  </si>
  <si>
    <t>Binomial(n=50,p=0.05) — Sheet 2!N22</t>
  </si>
  <si>
    <t>Normal(μ=800,σ=150) — Sheet 2!T22</t>
  </si>
  <si>
    <t>Decision Variables  (change to test scenarios)</t>
  </si>
  <si>
    <t>Level 1=$350  |  Level 2=$450</t>
  </si>
  <si>
    <t>Level 1=3 rooms (5%)  |  Level 2=5 rooms (10%)</t>
  </si>
  <si>
    <t>Mt Buller mid-tier property</t>
  </si>
  <si>
    <t>Housekeeping Cost / Occupied Room  ($)</t>
  </si>
  <si>
    <t>FWC Award wages + alpine premium</t>
  </si>
  <si>
    <t>Daily Net Profit  ($)</t>
  </si>
  <si>
    <t>Daily Fixed Operating Cost  ($)</t>
  </si>
  <si>
    <t>Front desk, heating, resort levy</t>
  </si>
  <si>
    <t>Late Cancellation Fee  ($)</t>
  </si>
  <si>
    <t>Mt Buller 30-day non-refundable policy</t>
  </si>
  <si>
    <t>Best Case</t>
  </si>
  <si>
    <t>Base Case</t>
  </si>
  <si>
    <t>Worst Case</t>
  </si>
  <si>
    <t>High demand, low costs,
few cancellations</t>
  </si>
  <si>
    <t>Expected (mean) values
for each variable</t>
  </si>
  <si>
    <t>Low demand, high costs,
many cancellations</t>
  </si>
  <si>
    <t>Justification / Source</t>
  </si>
  <si>
    <t>Online Reservations</t>
  </si>
  <si>
    <t>Best=peak school hols; Base=Poisson λ=45 mean; Worst=poor snow season</t>
  </si>
  <si>
    <t>Walk-in Guests</t>
  </si>
  <si>
    <t>Best=weekend day-tripper surge; Base=λ=6 mean; Worst=midweek off-peak</t>
  </si>
  <si>
    <t>Misc. Expenses ($)</t>
  </si>
  <si>
    <t>Best=μ−1.67σ; Base=Normal mean $800; Worst=μ+2σ (equipment failure etc.)</t>
  </si>
  <si>
    <t>Scenario Summary</t>
  </si>
  <si>
    <t>Changing Cells:</t>
  </si>
  <si>
    <t>Best case</t>
  </si>
  <si>
    <t>Base case</t>
  </si>
  <si>
    <t>Worst case</t>
  </si>
  <si>
    <t>When Room Rate per Night = $350</t>
  </si>
  <si>
    <t>When Room Rate per Night = $450</t>
  </si>
  <si>
    <t>Overbooking Limit=5</t>
  </si>
  <si>
    <t>Scenario Summary Based on Changing Price and fixing Overbooking Limit</t>
  </si>
  <si>
    <t>Overbooking Limit=3</t>
  </si>
  <si>
    <t>Best=2 cancellations (p≈4%, excellent snow forecast); Base=4 cancellations (conservative base, Binomial n=50, p=0.05); Worst=7 cancellations (p≈14%, poor snow forecast, adverse conditions)</t>
  </si>
  <si>
    <t>No</t>
  </si>
  <si>
    <t>Yes</t>
  </si>
  <si>
    <t>SIMULATION OF 1,000 TRIALS  —  Alpine Peak Snow Resort</t>
  </si>
  <si>
    <t>Primary Decision Variable:</t>
  </si>
  <si>
    <t>Room Rate per Night</t>
  </si>
  <si>
    <t>Run 1: Room Rate = $350  (Level 1 — Conservative)</t>
  </si>
  <si>
    <t>Secondary DV Fixed at:</t>
  </si>
  <si>
    <t>Simulation
Trial</t>
  </si>
  <si>
    <t>OB Limit = 3 rooms</t>
  </si>
  <si>
    <t xml:space="preserve">Room Rate Per Night: </t>
  </si>
  <si>
    <t>Daily Net Profit ($)</t>
  </si>
  <si>
    <t>TRACKING CONVERGENCE OF OUTPUT MEANS</t>
  </si>
  <si>
    <t>Run 1: Room Rate = $450  (Level 1 — Conservative)</t>
  </si>
  <si>
    <t>Mean Occupied Rooms</t>
  </si>
  <si>
    <t>Mean Daily Net Profit</t>
  </si>
  <si>
    <t>Bin</t>
  </si>
  <si>
    <t>Frequency</t>
  </si>
  <si>
    <t xml:space="preserve">Frequency </t>
  </si>
  <si>
    <t>% Frequency</t>
  </si>
  <si>
    <t>Column1</t>
  </si>
  <si>
    <t>Standard Error</t>
  </si>
  <si>
    <t>Mode</t>
  </si>
  <si>
    <t>Standard Deviation</t>
  </si>
  <si>
    <t>Sample Variance</t>
  </si>
  <si>
    <t>Kurtosis</t>
  </si>
  <si>
    <t>Range</t>
  </si>
  <si>
    <t>Minimum</t>
  </si>
  <si>
    <t>Maximum</t>
  </si>
  <si>
    <t>Sum</t>
  </si>
  <si>
    <t>Count</t>
  </si>
  <si>
    <t>DESCRIPTIVE STATISTICS   (based on 5 SIMULATED OUTPUT -Fixed values)</t>
  </si>
  <si>
    <t>95% Confidence limits for the mean</t>
  </si>
  <si>
    <t>UCL</t>
  </si>
  <si>
    <t>LCL</t>
  </si>
  <si>
    <t xml:space="preserve">First Year Profit ($'000) when Selling Price is </t>
  </si>
  <si>
    <t>Q1</t>
  </si>
  <si>
    <t>Q2</t>
  </si>
  <si>
    <t>Q3</t>
  </si>
  <si>
    <t>IQR (middle 50%</t>
  </si>
  <si>
    <t>Room Rate is $350</t>
  </si>
  <si>
    <t>Room Rate is $450</t>
  </si>
  <si>
    <t>Bins</t>
  </si>
  <si>
    <t>Output/Profit</t>
  </si>
  <si>
    <t>Total</t>
  </si>
  <si>
    <t>Probability</t>
  </si>
  <si>
    <t>Under $6,000</t>
  </si>
  <si>
    <t>$6,000–$8,000</t>
  </si>
  <si>
    <t>$8,000–$10,000</t>
  </si>
  <si>
    <t>$10,000–$12,000</t>
  </si>
  <si>
    <t>Max Net Occupied Rooms</t>
  </si>
  <si>
    <t>Daily Net Profit intervals when Room Rate is $350</t>
  </si>
  <si>
    <t>Under $9,000</t>
  </si>
  <si>
    <t>$9,000–$11,000</t>
  </si>
  <si>
    <t>$11,000–$13,000</t>
  </si>
  <si>
    <t>$13,000–$15,000</t>
  </si>
  <si>
    <t>Over $15,000</t>
  </si>
  <si>
    <t>RISK PROFILING  (Based on SIMULATED OUTPUT-on Fixed values)</t>
  </si>
  <si>
    <r>
      <t>Daily Net Profit when Room Rate is</t>
    </r>
    <r>
      <rPr>
        <b/>
        <sz val="16"/>
        <color rgb="FFFF0000"/>
        <rFont val="Calibri"/>
        <family val="2"/>
        <scheme val="minor"/>
      </rPr>
      <t xml:space="preserve">  $350</t>
    </r>
  </si>
  <si>
    <r>
      <t>Daily Net Profit when Room Rate is</t>
    </r>
    <r>
      <rPr>
        <b/>
        <sz val="16"/>
        <color rgb="FFFF0000"/>
        <rFont val="Calibri"/>
        <family val="2"/>
        <scheme val="minor"/>
      </rPr>
      <t xml:space="preserve">  $450</t>
    </r>
  </si>
  <si>
    <t>Daily Net Profit intervals when Room Rate is $450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</si>
</sst>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6" formatCode="&quot;$&quot;#,##0;[Red]\-&quot;$&quot;#,##0"/>
    <numFmt numFmtId="164" formatCode="0.0000"/>
    <numFmt numFmtId="165" formatCode="\$#,##0"/>
    <numFmt numFmtId="166" formatCode="\$#,##0.00"/>
    <numFmt numFmtId="167" formatCode="&quot;$&quot;#,##0.00"/>
    <numFmt numFmtId="168" formatCode="0.0%"/>
    <numFmt numFmtId="169" formatCode="&quot;$&quot;#,##0"/>
  </numFmts>
  <fonts count="66" x14ac:knownFonts="1">
    <font>
      <sz val="11"/>
      <color theme="1"/>
      <name val="Calibri"/>
      <family val="2"/>
      <scheme val="minor"/>
    </font>
    <font>
      <b/>
      <sz val="14"/>
      <color theme="1"/>
      <name val="Calibri"/>
      <family val="2"/>
      <scheme val="minor"/>
    </font>
    <font>
      <sz val="14"/>
      <color theme="1"/>
      <name val="Calibri"/>
      <family val="2"/>
      <scheme val="minor"/>
    </font>
    <font>
      <sz val="12"/>
      <color theme="1"/>
      <name val="Times New Roman"/>
      <family val="1"/>
    </font>
    <font>
      <sz val="12"/>
      <color theme="1"/>
      <name val="Calibri"/>
      <family val="2"/>
      <scheme val="minor"/>
    </font>
    <font>
      <sz val="8"/>
      <name val="Calibri"/>
      <family val="2"/>
      <scheme val="minor"/>
    </font>
    <font>
      <sz val="10"/>
      <name val="Arial"/>
      <family val="2"/>
    </font>
    <font>
      <b/>
      <sz val="14"/>
      <name val="Calibri"/>
      <family val="2"/>
      <scheme val="minor"/>
    </font>
    <font>
      <sz val="14"/>
      <color rgb="FF000000"/>
      <name val="Calibri"/>
      <family val="2"/>
      <scheme val="minor"/>
    </font>
    <font>
      <b/>
      <sz val="16"/>
      <color theme="1"/>
      <name val="Calibri"/>
      <family val="2"/>
      <scheme val="minor"/>
    </font>
    <font>
      <b/>
      <sz val="16"/>
      <color rgb="FF0000FF"/>
      <name val="Calibri"/>
      <family val="2"/>
      <scheme val="minor"/>
    </font>
    <font>
      <b/>
      <sz val="14"/>
      <color theme="1"/>
      <name val="Times New Roman"/>
      <family val="1"/>
    </font>
    <font>
      <b/>
      <sz val="14"/>
      <color rgb="FF000000"/>
      <name val="Aptos"/>
      <family val="2"/>
    </font>
    <font>
      <sz val="14"/>
      <color rgb="FF000000"/>
      <name val="Aptos"/>
      <family val="2"/>
    </font>
    <font>
      <b/>
      <sz val="10"/>
      <color rgb="FF000000"/>
      <name val="Aptos"/>
      <family val="2"/>
    </font>
    <font>
      <sz val="10"/>
      <color rgb="FF000000"/>
      <name val="Aptos"/>
      <family val="2"/>
    </font>
    <font>
      <b/>
      <sz val="11"/>
      <color theme="1"/>
      <name val="Calibri"/>
      <family val="2"/>
      <scheme val="minor"/>
    </font>
    <font>
      <b/>
      <sz val="12"/>
      <color rgb="FF000000"/>
      <name val="Calibri"/>
      <family val="2"/>
    </font>
    <font>
      <b/>
      <sz val="11"/>
      <color rgb="FF000000"/>
      <name val="Calibri"/>
      <family val="2"/>
    </font>
    <font>
      <sz val="10"/>
      <color rgb="FF000000"/>
      <name val="Calibri"/>
      <family val="2"/>
    </font>
    <font>
      <b/>
      <sz val="10"/>
      <color rgb="FF000000"/>
      <name val="Calibri"/>
      <family val="2"/>
    </font>
    <font>
      <i/>
      <sz val="10"/>
      <color rgb="FF000000"/>
      <name val="Calibri"/>
      <family val="2"/>
    </font>
    <font>
      <b/>
      <u/>
      <sz val="10"/>
      <color rgb="FF000000"/>
      <name val="Calibri"/>
      <family val="2"/>
    </font>
    <font>
      <b/>
      <sz val="14"/>
      <color rgb="FF000000"/>
      <name val="Calibri"/>
      <family val="2"/>
    </font>
    <font>
      <b/>
      <u/>
      <sz val="11"/>
      <color rgb="FF000000"/>
      <name val="Calibri"/>
      <family val="2"/>
    </font>
    <font>
      <b/>
      <sz val="10"/>
      <color rgb="FFFFFFFF"/>
      <name val="Calibri"/>
      <family val="2"/>
    </font>
    <font>
      <b/>
      <sz val="9"/>
      <color rgb="FF000000"/>
      <name val="Calibri"/>
      <family val="2"/>
    </font>
    <font>
      <sz val="9"/>
      <color rgb="FF000000"/>
      <name val="Calibri"/>
      <family val="2"/>
    </font>
    <font>
      <b/>
      <sz val="13"/>
      <color rgb="FFFFFFFF"/>
      <name val="Aptos"/>
      <family val="2"/>
    </font>
    <font>
      <b/>
      <sz val="12"/>
      <color rgb="FFFFFFFF"/>
      <name val="Calibri"/>
      <family val="2"/>
    </font>
    <font>
      <b/>
      <sz val="9"/>
      <color rgb="FFFFFFFF"/>
      <name val="Calibri"/>
      <family val="2"/>
    </font>
    <font>
      <b/>
      <sz val="11"/>
      <color rgb="FFFFFFFF"/>
      <name val="Aptos"/>
      <family val="2"/>
    </font>
    <font>
      <b/>
      <sz val="10"/>
      <color rgb="FFFFFFFF"/>
      <name val="Aptos"/>
      <family val="2"/>
    </font>
    <font>
      <i/>
      <sz val="9"/>
      <name val="Calibri"/>
      <family val="2"/>
    </font>
    <font>
      <i/>
      <sz val="9"/>
      <color rgb="FF000000"/>
      <name val="Aptos"/>
      <family val="2"/>
    </font>
    <font>
      <b/>
      <sz val="11"/>
      <color rgb="FF000000"/>
      <name val="Aptos"/>
      <family val="2"/>
    </font>
    <font>
      <sz val="9"/>
      <color rgb="FF7F6000"/>
      <name val="Aptos"/>
      <family val="2"/>
    </font>
    <font>
      <sz val="9"/>
      <color rgb="FF000000"/>
      <name val="Aptos"/>
      <family val="2"/>
    </font>
    <font>
      <i/>
      <sz val="8"/>
      <color rgb="FF000000"/>
      <name val="Aptos"/>
      <family val="2"/>
    </font>
    <font>
      <b/>
      <sz val="9"/>
      <color rgb="FFFFFFFF"/>
      <name val="Aptos"/>
      <family val="2"/>
    </font>
    <font>
      <b/>
      <sz val="12"/>
      <color indexed="9"/>
      <name val="Calibri"/>
      <family val="2"/>
      <scheme val="minor"/>
    </font>
    <font>
      <b/>
      <sz val="11"/>
      <color indexed="8"/>
      <name val="Calibri"/>
      <family val="2"/>
      <scheme val="minor"/>
    </font>
    <font>
      <sz val="10"/>
      <color indexed="9"/>
      <name val="Calibri"/>
      <family val="2"/>
      <scheme val="minor"/>
    </font>
    <font>
      <b/>
      <sz val="16"/>
      <color indexed="9"/>
      <name val="Calibri"/>
      <family val="2"/>
      <scheme val="minor"/>
    </font>
    <font>
      <sz val="16"/>
      <color indexed="9"/>
      <name val="Calibri"/>
      <family val="2"/>
      <scheme val="minor"/>
    </font>
    <font>
      <b/>
      <sz val="16"/>
      <color indexed="18"/>
      <name val="Calibri"/>
      <family val="2"/>
      <scheme val="minor"/>
    </font>
    <font>
      <sz val="16"/>
      <color theme="1"/>
      <name val="Calibri"/>
      <family val="2"/>
      <scheme val="minor"/>
    </font>
    <font>
      <b/>
      <sz val="12"/>
      <name val="Calibri"/>
      <family val="2"/>
      <scheme val="minor"/>
    </font>
    <font>
      <b/>
      <sz val="13"/>
      <color rgb="FFFFFFFF"/>
      <name val="Calibri"/>
      <family val="2"/>
    </font>
    <font>
      <i/>
      <sz val="9"/>
      <color rgb="FF000000"/>
      <name val="Calibri"/>
      <family val="2"/>
    </font>
    <font>
      <b/>
      <sz val="10"/>
      <name val="Calibri"/>
      <family val="2"/>
    </font>
    <font>
      <b/>
      <i/>
      <sz val="9"/>
      <color rgb="FF000000"/>
      <name val="Calibri"/>
      <family val="2"/>
    </font>
    <font>
      <b/>
      <sz val="12"/>
      <color theme="1"/>
      <name val="Calibri"/>
      <family val="2"/>
      <scheme val="minor"/>
    </font>
    <font>
      <b/>
      <sz val="11"/>
      <color rgb="FF0000FF"/>
      <name val="Calibri"/>
      <family val="2"/>
      <scheme val="minor"/>
    </font>
    <font>
      <b/>
      <sz val="10"/>
      <color rgb="FF0000FF"/>
      <name val="Calibri"/>
      <family val="2"/>
    </font>
    <font>
      <b/>
      <sz val="16"/>
      <name val="Calibri"/>
      <family val="2"/>
    </font>
    <font>
      <sz val="11"/>
      <color theme="1"/>
      <name val="Calibri"/>
      <family val="2"/>
      <scheme val="minor"/>
    </font>
    <font>
      <b/>
      <i/>
      <sz val="14"/>
      <color rgb="FF0000FF"/>
      <name val="Calibri"/>
      <family val="2"/>
      <scheme val="minor"/>
    </font>
    <font>
      <i/>
      <sz val="14"/>
      <color theme="1"/>
      <name val="Calibri"/>
      <family val="2"/>
      <scheme val="minor"/>
    </font>
    <font>
      <i/>
      <sz val="11"/>
      <color theme="1"/>
      <name val="Calibri"/>
      <family val="2"/>
      <scheme val="minor"/>
    </font>
    <font>
      <b/>
      <sz val="16"/>
      <color rgb="FFFF0000"/>
      <name val="Calibri"/>
      <family val="2"/>
      <scheme val="minor"/>
    </font>
    <font>
      <b/>
      <sz val="14"/>
      <color rgb="FF0000FF"/>
      <name val="Calibri"/>
      <family val="2"/>
      <scheme val="minor"/>
    </font>
    <font>
      <b/>
      <sz val="24"/>
      <color rgb="FF0000FF"/>
      <name val="Calibri"/>
      <family val="2"/>
      <scheme val="minor"/>
    </font>
    <font>
      <sz val="14"/>
      <name val="Calibri"/>
      <family val="2"/>
      <scheme val="minor"/>
    </font>
    <font>
      <b/>
      <u/>
      <sz val="14"/>
      <color rgb="FF0000FF"/>
      <name val="Calibri"/>
      <family val="2"/>
      <scheme val="minor"/>
    </font>
    <font>
      <b/>
      <u/>
      <sz val="24"/>
      <color rgb="FFFFFFFF"/>
      <name val="Calibri"/>
      <family val="2"/>
    </font>
  </fonts>
  <fills count="53">
    <fill>
      <patternFill patternType="none"/>
    </fill>
    <fill>
      <patternFill patternType="gray125"/>
    </fill>
    <fill>
      <patternFill patternType="solid">
        <fgColor theme="0" tint="-0.14999847407452621"/>
        <bgColor indexed="64"/>
      </patternFill>
    </fill>
    <fill>
      <patternFill patternType="solid">
        <fgColor theme="5" tint="0.79998168889431442"/>
        <bgColor indexed="64"/>
      </patternFill>
    </fill>
    <fill>
      <patternFill patternType="solid">
        <fgColor rgb="FF99CCFF"/>
        <bgColor indexed="64"/>
      </patternFill>
    </fill>
    <fill>
      <patternFill patternType="solid">
        <fgColor rgb="FFF3F5D5"/>
        <bgColor indexed="64"/>
      </patternFill>
    </fill>
    <fill>
      <patternFill patternType="solid">
        <fgColor theme="1"/>
        <bgColor indexed="64"/>
      </patternFill>
    </fill>
    <fill>
      <patternFill patternType="solid">
        <fgColor rgb="FF92D050"/>
        <bgColor indexed="64"/>
      </patternFill>
    </fill>
    <fill>
      <patternFill patternType="solid">
        <fgColor rgb="FFFF7C80"/>
        <bgColor rgb="FFFF99CC"/>
      </patternFill>
    </fill>
    <fill>
      <patternFill patternType="solid">
        <fgColor rgb="FF99CCFF"/>
        <bgColor rgb="FFB8CCE4"/>
      </patternFill>
    </fill>
    <fill>
      <patternFill patternType="solid">
        <fgColor rgb="FFFFFF00"/>
        <bgColor rgb="FFFFFF00"/>
      </patternFill>
    </fill>
    <fill>
      <patternFill patternType="solid">
        <fgColor rgb="FF92D050"/>
        <bgColor rgb="FF969696"/>
      </patternFill>
    </fill>
    <fill>
      <patternFill patternType="solid">
        <fgColor rgb="FFFFFFCC"/>
        <bgColor rgb="FFFFFACD"/>
      </patternFill>
    </fill>
    <fill>
      <patternFill patternType="solid">
        <fgColor rgb="FFB8CCE4"/>
        <bgColor rgb="FF99CCFF"/>
      </patternFill>
    </fill>
    <fill>
      <patternFill patternType="solid">
        <fgColor rgb="FFFF7474"/>
        <bgColor indexed="64"/>
      </patternFill>
    </fill>
    <fill>
      <patternFill patternType="solid">
        <fgColor rgb="FFDCE6F1"/>
        <bgColor rgb="FFD9E1F2"/>
      </patternFill>
    </fill>
    <fill>
      <patternFill patternType="solid">
        <fgColor theme="3" tint="0.79998168889431442"/>
        <bgColor indexed="64"/>
      </patternFill>
    </fill>
    <fill>
      <patternFill patternType="solid">
        <fgColor rgb="FF2E75B6"/>
        <bgColor rgb="FF4472C4"/>
      </patternFill>
    </fill>
    <fill>
      <patternFill patternType="solid">
        <fgColor rgb="FFD9D9D9"/>
        <bgColor rgb="FFD9E1F2"/>
      </patternFill>
    </fill>
    <fill>
      <patternFill patternType="solid">
        <fgColor rgb="FFE2EFDA"/>
        <bgColor rgb="FFDCE6F1"/>
      </patternFill>
    </fill>
    <fill>
      <patternFill patternType="solid">
        <fgColor rgb="FFD9E1F2"/>
        <bgColor rgb="FFDCE6F1"/>
      </patternFill>
    </fill>
    <fill>
      <patternFill patternType="solid">
        <fgColor rgb="FF2F4F8F"/>
        <bgColor rgb="FF1F4E79"/>
      </patternFill>
    </fill>
    <fill>
      <patternFill patternType="solid">
        <fgColor rgb="FF1F4E79"/>
        <bgColor rgb="FF2F4F8F"/>
      </patternFill>
    </fill>
    <fill>
      <patternFill patternType="solid">
        <fgColor rgb="FFFFFFFF"/>
        <bgColor rgb="FFFFFFCC"/>
      </patternFill>
    </fill>
    <fill>
      <patternFill patternType="solid">
        <fgColor rgb="FF4472C4"/>
        <bgColor rgb="FF2E75B6"/>
      </patternFill>
    </fill>
    <fill>
      <patternFill patternType="solid">
        <fgColor rgb="FF595959"/>
        <bgColor rgb="FF404040"/>
      </patternFill>
    </fill>
    <fill>
      <patternFill patternType="solid">
        <fgColor rgb="FF7030A0"/>
        <bgColor rgb="FF993366"/>
      </patternFill>
    </fill>
    <fill>
      <patternFill patternType="solid">
        <fgColor rgb="FF0070C0"/>
        <bgColor rgb="FF008080"/>
      </patternFill>
    </fill>
    <fill>
      <patternFill patternType="solid">
        <fgColor rgb="FF404040"/>
        <bgColor rgb="FF375623"/>
      </patternFill>
    </fill>
    <fill>
      <patternFill patternType="solid">
        <fgColor rgb="FF375623"/>
        <bgColor rgb="FF404040"/>
      </patternFill>
    </fill>
    <fill>
      <patternFill patternType="solid">
        <fgColor rgb="FFFFFACD"/>
        <bgColor rgb="FFFFFFCC"/>
      </patternFill>
    </fill>
    <fill>
      <patternFill patternType="solid">
        <fgColor rgb="FF7F6000"/>
        <bgColor rgb="FF833C00"/>
      </patternFill>
    </fill>
    <fill>
      <patternFill patternType="solid">
        <fgColor rgb="FF9C0006"/>
        <bgColor rgb="FF800000"/>
      </patternFill>
    </fill>
    <fill>
      <patternFill patternType="solid">
        <fgColor rgb="FFFFD966"/>
        <bgColor rgb="FFFFC7CE"/>
      </patternFill>
    </fill>
    <fill>
      <patternFill patternType="solid">
        <fgColor rgb="FFFFC7CE"/>
        <bgColor rgb="FFD9D9D9"/>
      </patternFill>
    </fill>
    <fill>
      <patternFill patternType="solid">
        <fgColor indexed="20"/>
        <bgColor indexed="24"/>
      </patternFill>
    </fill>
    <fill>
      <patternFill patternType="solid">
        <fgColor indexed="22"/>
        <bgColor indexed="24"/>
      </patternFill>
    </fill>
    <fill>
      <patternFill patternType="solid">
        <fgColor indexed="22"/>
        <bgColor indexed="7"/>
      </patternFill>
    </fill>
    <fill>
      <patternFill patternType="solid">
        <fgColor rgb="FF7CEB99"/>
        <bgColor indexed="64"/>
      </patternFill>
    </fill>
    <fill>
      <patternFill patternType="solid">
        <fgColor rgb="FFFFC000"/>
        <bgColor indexed="64"/>
      </patternFill>
    </fill>
    <fill>
      <patternFill patternType="solid">
        <fgColor rgb="FFFF7474"/>
        <bgColor rgb="FF2E75B6"/>
      </patternFill>
    </fill>
    <fill>
      <patternFill patternType="solid">
        <fgColor rgb="FFFF7474"/>
        <bgColor rgb="FFD9E1F2"/>
      </patternFill>
    </fill>
    <fill>
      <patternFill patternType="solid">
        <fgColor rgb="FFFF0000"/>
        <bgColor rgb="FF9C0006"/>
      </patternFill>
    </fill>
    <fill>
      <patternFill patternType="solid">
        <fgColor theme="2"/>
        <bgColor rgb="FF9C0006"/>
      </patternFill>
    </fill>
    <fill>
      <patternFill patternType="solid">
        <fgColor theme="2"/>
        <bgColor rgb="FFFFFF00"/>
      </patternFill>
    </fill>
    <fill>
      <patternFill patternType="solid">
        <fgColor theme="2"/>
        <bgColor rgb="FF969696"/>
      </patternFill>
    </fill>
    <fill>
      <patternFill patternType="solid">
        <fgColor rgb="FFFFFF00"/>
        <bgColor indexed="64"/>
      </patternFill>
    </fill>
    <fill>
      <patternFill patternType="solid">
        <fgColor theme="5" tint="0.59999389629810485"/>
        <bgColor indexed="64"/>
      </patternFill>
    </fill>
    <fill>
      <patternFill patternType="solid">
        <fgColor theme="0" tint="-4.9989318521683403E-2"/>
        <bgColor indexed="64"/>
      </patternFill>
    </fill>
    <fill>
      <patternFill patternType="solid">
        <fgColor rgb="FFFFFFCC"/>
        <bgColor indexed="64"/>
      </patternFill>
    </fill>
    <fill>
      <patternFill patternType="solid">
        <fgColor theme="8" tint="0.79998168889431442"/>
        <bgColor indexed="64"/>
      </patternFill>
    </fill>
    <fill>
      <patternFill patternType="solid">
        <fgColor theme="0"/>
        <bgColor indexed="64"/>
      </patternFill>
    </fill>
    <fill>
      <patternFill patternType="solid">
        <fgColor theme="0" tint="-0.34998626667073579"/>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right/>
      <top style="thin">
        <color indexed="64"/>
      </top>
      <bottom style="thin">
        <color indexed="64"/>
      </bottom>
      <diagonal/>
    </border>
    <border>
      <left/>
      <right/>
      <top style="medium">
        <color indexed="64"/>
      </top>
      <bottom/>
      <diagonal/>
    </border>
    <border>
      <left/>
      <right/>
      <top/>
      <bottom style="medium">
        <color indexed="64"/>
      </bottom>
      <diagonal/>
    </border>
    <border>
      <left/>
      <right/>
      <top style="thin">
        <color indexed="64"/>
      </top>
      <bottom style="medium">
        <color indexed="64"/>
      </bottom>
      <diagonal/>
    </border>
    <border>
      <left style="thin">
        <color indexed="64"/>
      </left>
      <right/>
      <top/>
      <bottom/>
      <diagonal/>
    </border>
    <border>
      <left style="thin">
        <color indexed="64"/>
      </left>
      <right style="thin">
        <color indexed="64"/>
      </right>
      <top style="thin">
        <color indexed="64"/>
      </top>
      <bottom/>
      <diagonal/>
    </border>
    <border>
      <left/>
      <right/>
      <top style="medium">
        <color indexed="64"/>
      </top>
      <bottom style="thin">
        <color indexed="64"/>
      </bottom>
      <diagonal/>
    </border>
  </borders>
  <cellStyleXfs count="3">
    <xf numFmtId="0" fontId="0" fillId="0" borderId="0"/>
    <xf numFmtId="0" fontId="6" fillId="0" borderId="0"/>
    <xf numFmtId="9" fontId="56" fillId="0" borderId="0" applyFont="0" applyFill="0" applyBorder="0" applyAlignment="0" applyProtection="0"/>
  </cellStyleXfs>
  <cellXfs count="278">
    <xf numFmtId="0" fontId="0" fillId="0" borderId="0" xfId="0"/>
    <xf numFmtId="0" fontId="1" fillId="0" borderId="0" xfId="0" applyFont="1"/>
    <xf numFmtId="0" fontId="2" fillId="0" borderId="0" xfId="0" applyFont="1"/>
    <xf numFmtId="0" fontId="3" fillId="0" borderId="0" xfId="0" applyFont="1"/>
    <xf numFmtId="0" fontId="4" fillId="0" borderId="0" xfId="0" applyFont="1"/>
    <xf numFmtId="0" fontId="4" fillId="0" borderId="1" xfId="0" applyFont="1" applyBorder="1"/>
    <xf numFmtId="0" fontId="3" fillId="0" borderId="0" xfId="0" applyFont="1" applyAlignment="1">
      <alignment horizontal="left"/>
    </xf>
    <xf numFmtId="0" fontId="4" fillId="0" borderId="0" xfId="0" applyFont="1" applyAlignment="1">
      <alignment vertical="top" wrapText="1"/>
    </xf>
    <xf numFmtId="0" fontId="4" fillId="0" borderId="0" xfId="0" applyFont="1" applyAlignment="1">
      <alignment horizontal="left" vertical="top" wrapText="1"/>
    </xf>
    <xf numFmtId="0" fontId="4" fillId="6" borderId="4" xfId="0" applyFont="1" applyFill="1" applyBorder="1"/>
    <xf numFmtId="0" fontId="0" fillId="6" borderId="4" xfId="0" applyFill="1" applyBorder="1"/>
    <xf numFmtId="0" fontId="3" fillId="6" borderId="0" xfId="0" applyFont="1" applyFill="1"/>
    <xf numFmtId="0" fontId="7" fillId="0" borderId="0" xfId="0" applyFont="1"/>
    <xf numFmtId="0" fontId="9" fillId="0" borderId="0" xfId="0" applyFont="1"/>
    <xf numFmtId="0" fontId="10" fillId="2" borderId="0" xfId="0" applyFont="1" applyFill="1"/>
    <xf numFmtId="0" fontId="4" fillId="6" borderId="0" xfId="0" applyFont="1" applyFill="1"/>
    <xf numFmtId="0" fontId="4" fillId="6" borderId="0" xfId="0" applyFont="1" applyFill="1" applyAlignment="1">
      <alignment horizontal="left" vertical="top" wrapText="1"/>
    </xf>
    <xf numFmtId="0" fontId="2" fillId="3" borderId="1" xfId="0" applyFont="1" applyFill="1" applyBorder="1" applyAlignment="1">
      <alignment horizontal="left" wrapText="1"/>
    </xf>
    <xf numFmtId="0" fontId="1" fillId="0" borderId="2" xfId="0" applyFont="1" applyBorder="1" applyAlignment="1">
      <alignment horizontal="left"/>
    </xf>
    <xf numFmtId="0" fontId="1" fillId="0" borderId="2" xfId="0" applyFont="1" applyBorder="1" applyAlignment="1">
      <alignment horizontal="center"/>
    </xf>
    <xf numFmtId="0" fontId="2" fillId="0" borderId="0" xfId="0" applyFont="1" applyAlignment="1">
      <alignment wrapText="1"/>
    </xf>
    <xf numFmtId="0" fontId="1" fillId="0" borderId="2" xfId="0" applyFont="1" applyBorder="1" applyAlignment="1">
      <alignment horizontal="left" wrapText="1"/>
    </xf>
    <xf numFmtId="0" fontId="8" fillId="0" borderId="0" xfId="0" applyFont="1" applyAlignment="1">
      <alignment wrapText="1"/>
    </xf>
    <xf numFmtId="0" fontId="0" fillId="0" borderId="0" xfId="0" applyAlignment="1">
      <alignment wrapText="1"/>
    </xf>
    <xf numFmtId="0" fontId="2" fillId="3" borderId="1" xfId="0" applyFont="1" applyFill="1" applyBorder="1" applyAlignment="1">
      <alignment horizontal="left"/>
    </xf>
    <xf numFmtId="0" fontId="8" fillId="0" borderId="0" xfId="0" applyFont="1"/>
    <xf numFmtId="0" fontId="11" fillId="0" borderId="0" xfId="0" applyFont="1"/>
    <xf numFmtId="0" fontId="12" fillId="8" borderId="1" xfId="0" applyFont="1" applyFill="1" applyBorder="1" applyAlignment="1">
      <alignment horizontal="left" vertical="center" wrapText="1"/>
    </xf>
    <xf numFmtId="0" fontId="13" fillId="8" borderId="1" xfId="0" applyFont="1" applyFill="1" applyBorder="1" applyAlignment="1">
      <alignment horizontal="left" vertical="center" wrapText="1"/>
    </xf>
    <xf numFmtId="0" fontId="14" fillId="0" borderId="0" xfId="0" applyFont="1" applyAlignment="1">
      <alignment horizontal="left" vertical="center" wrapText="1"/>
    </xf>
    <xf numFmtId="0" fontId="15" fillId="0" borderId="0" xfId="0" applyFont="1" applyAlignment="1">
      <alignment horizontal="left" vertical="center" wrapText="1"/>
    </xf>
    <xf numFmtId="0" fontId="12" fillId="9" borderId="1" xfId="0" applyFont="1" applyFill="1" applyBorder="1" applyAlignment="1">
      <alignment horizontal="left" vertical="center" wrapText="1"/>
    </xf>
    <xf numFmtId="0" fontId="13" fillId="9" borderId="1" xfId="0" applyFont="1" applyFill="1" applyBorder="1" applyAlignment="1">
      <alignment horizontal="left" vertical="center" wrapText="1"/>
    </xf>
    <xf numFmtId="0" fontId="7" fillId="3" borderId="1" xfId="0" applyFont="1" applyFill="1" applyBorder="1"/>
    <xf numFmtId="0" fontId="12" fillId="10" borderId="1" xfId="0" applyFont="1" applyFill="1" applyBorder="1" applyAlignment="1">
      <alignment horizontal="left" vertical="center" wrapText="1"/>
    </xf>
    <xf numFmtId="0" fontId="13" fillId="10" borderId="1" xfId="0" applyFont="1" applyFill="1" applyBorder="1" applyAlignment="1">
      <alignment horizontal="left" vertical="center" wrapText="1"/>
    </xf>
    <xf numFmtId="0" fontId="12" fillId="11" borderId="1" xfId="0" applyFont="1" applyFill="1" applyBorder="1" applyAlignment="1">
      <alignment horizontal="left" vertical="center" wrapText="1"/>
    </xf>
    <xf numFmtId="0" fontId="13" fillId="11" borderId="1" xfId="0" applyFont="1" applyFill="1" applyBorder="1" applyAlignment="1">
      <alignment horizontal="left" vertical="center" wrapText="1"/>
    </xf>
    <xf numFmtId="0" fontId="19" fillId="0" borderId="0" xfId="0" applyFont="1" applyAlignment="1">
      <alignment horizontal="center" vertical="center" wrapText="1"/>
    </xf>
    <xf numFmtId="1" fontId="20" fillId="13" borderId="1" xfId="0" applyNumberFormat="1" applyFont="1" applyFill="1" applyBorder="1" applyAlignment="1">
      <alignment horizontal="center" vertical="center" wrapText="1"/>
    </xf>
    <xf numFmtId="164" fontId="20" fillId="13" borderId="1" xfId="0" applyNumberFormat="1" applyFont="1" applyFill="1" applyBorder="1" applyAlignment="1">
      <alignment horizontal="center" vertical="center" wrapText="1"/>
    </xf>
    <xf numFmtId="0" fontId="18" fillId="8" borderId="1" xfId="0" applyFont="1" applyFill="1" applyBorder="1" applyAlignment="1">
      <alignment horizontal="left" vertical="center" wrapText="1"/>
    </xf>
    <xf numFmtId="0" fontId="18" fillId="8" borderId="1" xfId="0" applyFont="1" applyFill="1" applyBorder="1" applyAlignment="1">
      <alignment horizontal="center" vertical="center" wrapText="1"/>
    </xf>
    <xf numFmtId="0" fontId="18" fillId="10" borderId="1" xfId="0" applyFont="1" applyFill="1" applyBorder="1" applyAlignment="1">
      <alignment horizontal="center" vertical="center" wrapText="1"/>
    </xf>
    <xf numFmtId="0" fontId="20" fillId="12" borderId="1" xfId="0" applyFont="1" applyFill="1" applyBorder="1" applyAlignment="1">
      <alignment horizontal="left" vertical="center" wrapText="1"/>
    </xf>
    <xf numFmtId="0" fontId="0" fillId="0" borderId="0" xfId="0" applyAlignment="1">
      <alignment horizontal="center"/>
    </xf>
    <xf numFmtId="0" fontId="19" fillId="0" borderId="1" xfId="0" applyFont="1" applyBorder="1" applyAlignment="1">
      <alignment horizontal="center" vertical="center" wrapText="1"/>
    </xf>
    <xf numFmtId="0" fontId="20" fillId="5" borderId="1" xfId="0" applyFont="1" applyFill="1" applyBorder="1" applyAlignment="1">
      <alignment horizontal="center" vertical="center" wrapText="1"/>
    </xf>
    <xf numFmtId="0" fontId="17" fillId="0" borderId="0" xfId="0" applyFont="1" applyAlignment="1">
      <alignment vertical="center" wrapText="1"/>
    </xf>
    <xf numFmtId="0" fontId="18" fillId="14" borderId="1" xfId="0" applyFont="1" applyFill="1" applyBorder="1" applyAlignment="1">
      <alignment horizontal="left" vertical="center" wrapText="1"/>
    </xf>
    <xf numFmtId="0" fontId="16" fillId="14" borderId="1" xfId="0" applyFont="1" applyFill="1" applyBorder="1" applyAlignment="1">
      <alignment horizontal="center" vertical="center"/>
    </xf>
    <xf numFmtId="1" fontId="18" fillId="15" borderId="1" xfId="0" applyNumberFormat="1" applyFont="1" applyFill="1" applyBorder="1" applyAlignment="1">
      <alignment horizontal="center" vertical="center" wrapText="1"/>
    </xf>
    <xf numFmtId="2" fontId="18" fillId="15" borderId="1" xfId="0" applyNumberFormat="1" applyFont="1" applyFill="1" applyBorder="1" applyAlignment="1">
      <alignment horizontal="center" vertical="center" wrapText="1"/>
    </xf>
    <xf numFmtId="165" fontId="18" fillId="15" borderId="1" xfId="0" applyNumberFormat="1" applyFont="1" applyFill="1" applyBorder="1" applyAlignment="1">
      <alignment horizontal="center" vertical="center" wrapText="1"/>
    </xf>
    <xf numFmtId="0" fontId="16" fillId="14" borderId="1" xfId="0" applyFont="1" applyFill="1" applyBorder="1" applyAlignment="1">
      <alignment horizontal="left" vertical="center"/>
    </xf>
    <xf numFmtId="0" fontId="19" fillId="5" borderId="1" xfId="0" applyFont="1" applyFill="1" applyBorder="1" applyAlignment="1">
      <alignment horizontal="center" vertical="center" wrapText="1"/>
    </xf>
    <xf numFmtId="2" fontId="19" fillId="16" borderId="1" xfId="0" applyNumberFormat="1" applyFont="1" applyFill="1" applyBorder="1" applyAlignment="1">
      <alignment horizontal="center" vertical="center" wrapText="1"/>
    </xf>
    <xf numFmtId="0" fontId="25" fillId="17" borderId="1" xfId="0" applyFont="1" applyFill="1" applyBorder="1" applyAlignment="1">
      <alignment vertical="center" wrapText="1"/>
    </xf>
    <xf numFmtId="0" fontId="0" fillId="6" borderId="5" xfId="0" applyFill="1" applyBorder="1"/>
    <xf numFmtId="0" fontId="0" fillId="6" borderId="6" xfId="0" applyFill="1" applyBorder="1"/>
    <xf numFmtId="0" fontId="25" fillId="0" borderId="0" xfId="0" applyFont="1" applyAlignment="1">
      <alignment vertical="center" wrapText="1"/>
    </xf>
    <xf numFmtId="0" fontId="27" fillId="0" borderId="0" xfId="0" applyFont="1" applyAlignment="1">
      <alignment vertical="center" wrapText="1"/>
    </xf>
    <xf numFmtId="0" fontId="4" fillId="0" borderId="0" xfId="0" applyFont="1" applyAlignment="1">
      <alignment horizontal="center"/>
    </xf>
    <xf numFmtId="0" fontId="0" fillId="6" borderId="7" xfId="0" applyFill="1" applyBorder="1"/>
    <xf numFmtId="0" fontId="27" fillId="19" borderId="3" xfId="0" applyFont="1" applyFill="1" applyBorder="1" applyAlignment="1">
      <alignment horizontal="center" vertical="center" wrapText="1"/>
    </xf>
    <xf numFmtId="0" fontId="26" fillId="8" borderId="3" xfId="0" applyFont="1" applyFill="1" applyBorder="1" applyAlignment="1">
      <alignment horizontal="left" vertical="top" wrapText="1"/>
    </xf>
    <xf numFmtId="0" fontId="27" fillId="12" borderId="3" xfId="0" applyFont="1" applyFill="1" applyBorder="1" applyAlignment="1">
      <alignment horizontal="left" vertical="top" wrapText="1"/>
    </xf>
    <xf numFmtId="0" fontId="27" fillId="18" borderId="3" xfId="0" applyFont="1" applyFill="1" applyBorder="1" applyAlignment="1">
      <alignment horizontal="left" vertical="top" wrapText="1"/>
    </xf>
    <xf numFmtId="0" fontId="27" fillId="19" borderId="3" xfId="0" applyFont="1" applyFill="1" applyBorder="1" applyAlignment="1">
      <alignment horizontal="left" vertical="top" wrapText="1"/>
    </xf>
    <xf numFmtId="0" fontId="27" fillId="20" borderId="3" xfId="0" applyFont="1" applyFill="1" applyBorder="1" applyAlignment="1">
      <alignment horizontal="left" vertical="top" wrapText="1"/>
    </xf>
    <xf numFmtId="0" fontId="26" fillId="8" borderId="1" xfId="0" applyFont="1" applyFill="1" applyBorder="1" applyAlignment="1">
      <alignment horizontal="left" vertical="top" wrapText="1"/>
    </xf>
    <xf numFmtId="0" fontId="27" fillId="12" borderId="1" xfId="0" applyFont="1" applyFill="1" applyBorder="1" applyAlignment="1">
      <alignment horizontal="left" vertical="top" wrapText="1"/>
    </xf>
    <xf numFmtId="0" fontId="27" fillId="18" borderId="1" xfId="0" applyFont="1" applyFill="1" applyBorder="1" applyAlignment="1">
      <alignment horizontal="left" vertical="top" wrapText="1"/>
    </xf>
    <xf numFmtId="0" fontId="27" fillId="19" borderId="1" xfId="0" applyFont="1" applyFill="1" applyBorder="1" applyAlignment="1">
      <alignment horizontal="left" vertical="top" wrapText="1"/>
    </xf>
    <xf numFmtId="0" fontId="27" fillId="20" borderId="1" xfId="0" applyFont="1" applyFill="1" applyBorder="1" applyAlignment="1">
      <alignment horizontal="left" vertical="top" wrapText="1"/>
    </xf>
    <xf numFmtId="0" fontId="26" fillId="8" borderId="1" xfId="0" applyFont="1" applyFill="1" applyBorder="1" applyAlignment="1">
      <alignment vertical="top" wrapText="1"/>
    </xf>
    <xf numFmtId="0" fontId="27" fillId="12" borderId="1" xfId="0" applyFont="1" applyFill="1" applyBorder="1" applyAlignment="1">
      <alignment vertical="top" wrapText="1"/>
    </xf>
    <xf numFmtId="0" fontId="27" fillId="18" borderId="1" xfId="0" applyFont="1" applyFill="1" applyBorder="1" applyAlignment="1">
      <alignment vertical="top" wrapText="1"/>
    </xf>
    <xf numFmtId="0" fontId="27" fillId="19" borderId="1" xfId="0" applyFont="1" applyFill="1" applyBorder="1" applyAlignment="1">
      <alignment vertical="top" wrapText="1"/>
    </xf>
    <xf numFmtId="0" fontId="27" fillId="20" borderId="1" xfId="0" applyFont="1" applyFill="1" applyBorder="1" applyAlignment="1">
      <alignment vertical="top" wrapText="1"/>
    </xf>
    <xf numFmtId="0" fontId="30" fillId="17" borderId="1" xfId="0" applyFont="1" applyFill="1" applyBorder="1" applyAlignment="1">
      <alignment horizontal="center" vertical="center" wrapText="1"/>
    </xf>
    <xf numFmtId="0" fontId="26" fillId="19" borderId="1" xfId="0" applyFont="1" applyFill="1" applyBorder="1" applyAlignment="1">
      <alignment horizontal="left" vertical="center" wrapText="1"/>
    </xf>
    <xf numFmtId="0" fontId="27" fillId="19" borderId="1" xfId="0" applyFont="1" applyFill="1" applyBorder="1" applyAlignment="1">
      <alignment horizontal="center" vertical="center" wrapText="1"/>
    </xf>
    <xf numFmtId="0" fontId="26" fillId="23" borderId="1" xfId="0" applyFont="1" applyFill="1" applyBorder="1" applyAlignment="1">
      <alignment horizontal="left" vertical="center" wrapText="1"/>
    </xf>
    <xf numFmtId="0" fontId="27" fillId="23" borderId="1" xfId="0" applyFont="1" applyFill="1" applyBorder="1" applyAlignment="1">
      <alignment horizontal="center" vertical="center" wrapText="1"/>
    </xf>
    <xf numFmtId="0" fontId="4" fillId="6" borderId="5" xfId="0" applyFont="1" applyFill="1" applyBorder="1"/>
    <xf numFmtId="0" fontId="4" fillId="6" borderId="6" xfId="0" applyFont="1" applyFill="1" applyBorder="1"/>
    <xf numFmtId="0" fontId="29" fillId="0" borderId="0" xfId="0" applyFont="1" applyAlignment="1">
      <alignment vertical="center" wrapText="1"/>
    </xf>
    <xf numFmtId="0" fontId="27" fillId="19" borderId="1" xfId="0" applyFont="1" applyFill="1" applyBorder="1" applyAlignment="1">
      <alignment horizontal="left" vertical="center" wrapText="1"/>
    </xf>
    <xf numFmtId="0" fontId="27" fillId="23" borderId="1" xfId="0" applyFont="1" applyFill="1" applyBorder="1" applyAlignment="1">
      <alignment horizontal="left" vertical="center" wrapText="1"/>
    </xf>
    <xf numFmtId="0" fontId="4" fillId="6" borderId="4" xfId="0" applyFont="1" applyFill="1" applyBorder="1" applyAlignment="1">
      <alignment horizontal="center"/>
    </xf>
    <xf numFmtId="0" fontId="3" fillId="0" borderId="0" xfId="0" applyFont="1" applyAlignment="1">
      <alignment horizontal="center"/>
    </xf>
    <xf numFmtId="0" fontId="30" fillId="17" borderId="3" xfId="0" applyFont="1" applyFill="1" applyBorder="1" applyAlignment="1">
      <alignment horizontal="center" vertical="center" wrapText="1"/>
    </xf>
    <xf numFmtId="0" fontId="4" fillId="6" borderId="5" xfId="0" applyFont="1" applyFill="1" applyBorder="1" applyAlignment="1">
      <alignment horizontal="center"/>
    </xf>
    <xf numFmtId="0" fontId="30" fillId="0" borderId="0" xfId="0" applyFont="1" applyAlignment="1">
      <alignment horizontal="center" vertical="center" wrapText="1"/>
    </xf>
    <xf numFmtId="0" fontId="4" fillId="0" borderId="1" xfId="0" applyFont="1" applyBorder="1" applyAlignment="1">
      <alignment horizontal="center"/>
    </xf>
    <xf numFmtId="0" fontId="27" fillId="0" borderId="0" xfId="0" applyFont="1" applyAlignment="1">
      <alignment horizontal="center" vertical="center" wrapText="1"/>
    </xf>
    <xf numFmtId="0" fontId="4" fillId="0" borderId="0" xfId="0" applyFont="1" applyAlignment="1">
      <alignment horizontal="center" vertical="top" wrapText="1"/>
    </xf>
    <xf numFmtId="0" fontId="27" fillId="23" borderId="3" xfId="0" applyFont="1" applyFill="1" applyBorder="1" applyAlignment="1">
      <alignment horizontal="center" vertical="center" wrapText="1"/>
    </xf>
    <xf numFmtId="0" fontId="14" fillId="10" borderId="1" xfId="0" applyFont="1" applyFill="1" applyBorder="1" applyAlignment="1">
      <alignment horizontal="left" vertical="center" wrapText="1"/>
    </xf>
    <xf numFmtId="3" fontId="15" fillId="10" borderId="1" xfId="0" applyNumberFormat="1" applyFont="1" applyFill="1" applyBorder="1" applyAlignment="1">
      <alignment horizontal="left" vertical="center" wrapText="1"/>
    </xf>
    <xf numFmtId="165" fontId="15" fillId="10" borderId="1" xfId="0" applyNumberFormat="1" applyFont="1" applyFill="1" applyBorder="1" applyAlignment="1">
      <alignment horizontal="left" vertical="center" wrapText="1"/>
    </xf>
    <xf numFmtId="0" fontId="14" fillId="8" borderId="1" xfId="0" applyFont="1" applyFill="1" applyBorder="1" applyAlignment="1">
      <alignment horizontal="left" vertical="center" wrapText="1"/>
    </xf>
    <xf numFmtId="4" fontId="15" fillId="8" borderId="1" xfId="0" applyNumberFormat="1" applyFont="1" applyFill="1" applyBorder="1" applyAlignment="1">
      <alignment horizontal="left" vertical="center" wrapText="1"/>
    </xf>
    <xf numFmtId="0" fontId="14" fillId="13" borderId="1" xfId="0" applyFont="1" applyFill="1" applyBorder="1" applyAlignment="1">
      <alignment horizontal="left" vertical="center" wrapText="1"/>
    </xf>
    <xf numFmtId="165" fontId="15" fillId="13" borderId="1" xfId="0" applyNumberFormat="1" applyFont="1" applyFill="1" applyBorder="1" applyAlignment="1">
      <alignment horizontal="left" vertical="center" wrapText="1"/>
    </xf>
    <xf numFmtId="0" fontId="33" fillId="12" borderId="1" xfId="0" applyFont="1" applyFill="1" applyBorder="1" applyAlignment="1">
      <alignment horizontal="left" vertical="center" wrapText="1"/>
    </xf>
    <xf numFmtId="0" fontId="34" fillId="12" borderId="1" xfId="0" applyFont="1" applyFill="1" applyBorder="1" applyAlignment="1">
      <alignment horizontal="left" vertical="center" wrapText="1"/>
    </xf>
    <xf numFmtId="0" fontId="14" fillId="18" borderId="1" xfId="0" applyFont="1" applyFill="1" applyBorder="1" applyAlignment="1">
      <alignment horizontal="left" vertical="center" wrapText="1"/>
    </xf>
    <xf numFmtId="3" fontId="15" fillId="18" borderId="1" xfId="0" applyNumberFormat="1" applyFont="1" applyFill="1" applyBorder="1" applyAlignment="1">
      <alignment horizontal="left" vertical="center" wrapText="1"/>
    </xf>
    <xf numFmtId="165" fontId="15" fillId="18" borderId="1" xfId="0" applyNumberFormat="1" applyFont="1" applyFill="1" applyBorder="1" applyAlignment="1">
      <alignment horizontal="left" vertical="center" wrapText="1"/>
    </xf>
    <xf numFmtId="0" fontId="35" fillId="11" borderId="1" xfId="0" applyFont="1" applyFill="1" applyBorder="1" applyAlignment="1">
      <alignment horizontal="left" vertical="center" wrapText="1"/>
    </xf>
    <xf numFmtId="166" fontId="35" fillId="11" borderId="1" xfId="0" applyNumberFormat="1" applyFont="1" applyFill="1" applyBorder="1" applyAlignment="1">
      <alignment horizontal="left" vertical="center" wrapText="1"/>
    </xf>
    <xf numFmtId="0" fontId="14" fillId="11" borderId="1" xfId="0" applyFont="1" applyFill="1" applyBorder="1" applyAlignment="1">
      <alignment horizontal="left" vertical="center" wrapText="1"/>
    </xf>
    <xf numFmtId="0" fontId="15" fillId="11" borderId="1" xfId="0" applyFont="1" applyFill="1" applyBorder="1" applyAlignment="1">
      <alignment horizontal="center" vertical="center" wrapText="1"/>
    </xf>
    <xf numFmtId="0" fontId="32" fillId="29" borderId="1" xfId="0" applyFont="1" applyFill="1" applyBorder="1" applyAlignment="1">
      <alignment horizontal="center" vertical="center" wrapText="1"/>
    </xf>
    <xf numFmtId="0" fontId="32" fillId="31" borderId="1" xfId="0" applyFont="1" applyFill="1" applyBorder="1" applyAlignment="1">
      <alignment horizontal="center" vertical="center" wrapText="1"/>
    </xf>
    <xf numFmtId="0" fontId="32" fillId="32" borderId="1" xfId="0" applyFont="1" applyFill="1" applyBorder="1" applyAlignment="1">
      <alignment horizontal="center" vertical="center" wrapText="1"/>
    </xf>
    <xf numFmtId="0" fontId="38" fillId="19" borderId="1" xfId="0" applyFont="1" applyFill="1" applyBorder="1" applyAlignment="1">
      <alignment horizontal="center" vertical="center" wrapText="1"/>
    </xf>
    <xf numFmtId="0" fontId="38" fillId="33" borderId="1" xfId="0" applyFont="1" applyFill="1" applyBorder="1" applyAlignment="1">
      <alignment horizontal="center" vertical="center" wrapText="1"/>
    </xf>
    <xf numFmtId="0" fontId="38" fillId="34" borderId="1" xfId="0" applyFont="1" applyFill="1" applyBorder="1" applyAlignment="1">
      <alignment horizontal="center" vertical="center" wrapText="1"/>
    </xf>
    <xf numFmtId="0" fontId="15" fillId="19" borderId="1" xfId="0" applyFont="1" applyFill="1" applyBorder="1" applyAlignment="1">
      <alignment horizontal="center" vertical="center" wrapText="1"/>
    </xf>
    <xf numFmtId="0" fontId="15" fillId="33" borderId="1" xfId="0" applyFont="1" applyFill="1" applyBorder="1" applyAlignment="1">
      <alignment horizontal="center" vertical="center" wrapText="1"/>
    </xf>
    <xf numFmtId="0" fontId="15" fillId="34" borderId="1" xfId="0" applyFont="1" applyFill="1" applyBorder="1" applyAlignment="1">
      <alignment horizontal="center" vertical="center" wrapText="1"/>
    </xf>
    <xf numFmtId="1" fontId="15" fillId="13" borderId="1" xfId="0" applyNumberFormat="1" applyFont="1" applyFill="1" applyBorder="1" applyAlignment="1">
      <alignment horizontal="left" vertical="center" wrapText="1"/>
    </xf>
    <xf numFmtId="4" fontId="0" fillId="0" borderId="0" xfId="0" applyNumberFormat="1"/>
    <xf numFmtId="0" fontId="40" fillId="0" borderId="0" xfId="0" applyFont="1"/>
    <xf numFmtId="4" fontId="0" fillId="37" borderId="0" xfId="0" applyNumberFormat="1" applyFill="1"/>
    <xf numFmtId="166" fontId="0" fillId="0" borderId="10" xfId="0" applyNumberFormat="1" applyBorder="1"/>
    <xf numFmtId="0" fontId="43" fillId="35" borderId="9" xfId="0" applyFont="1" applyFill="1" applyBorder="1" applyAlignment="1">
      <alignment horizontal="left"/>
    </xf>
    <xf numFmtId="0" fontId="44" fillId="35" borderId="2" xfId="0" applyFont="1" applyFill="1" applyBorder="1" applyAlignment="1">
      <alignment horizontal="center"/>
    </xf>
    <xf numFmtId="0" fontId="45" fillId="36" borderId="8" xfId="0" applyFont="1" applyFill="1" applyBorder="1" applyAlignment="1">
      <alignment horizontal="left"/>
    </xf>
    <xf numFmtId="0" fontId="46" fillId="0" borderId="8" xfId="0" applyFont="1" applyBorder="1" applyAlignment="1">
      <alignment horizontal="center"/>
    </xf>
    <xf numFmtId="0" fontId="42" fillId="0" borderId="0" xfId="0" applyFont="1" applyAlignment="1">
      <alignment horizontal="right"/>
    </xf>
    <xf numFmtId="166" fontId="0" fillId="0" borderId="0" xfId="0" applyNumberFormat="1"/>
    <xf numFmtId="166" fontId="0" fillId="38" borderId="10" xfId="0" applyNumberFormat="1" applyFill="1" applyBorder="1"/>
    <xf numFmtId="0" fontId="42" fillId="6" borderId="0" xfId="0" applyFont="1" applyFill="1" applyAlignment="1">
      <alignment horizontal="right"/>
    </xf>
    <xf numFmtId="4" fontId="0" fillId="6" borderId="0" xfId="0" applyNumberFormat="1" applyFill="1"/>
    <xf numFmtId="0" fontId="0" fillId="6" borderId="0" xfId="0" applyFill="1"/>
    <xf numFmtId="0" fontId="44" fillId="0" borderId="0" xfId="0" applyFont="1" applyAlignment="1">
      <alignment horizontal="center"/>
    </xf>
    <xf numFmtId="0" fontId="46" fillId="0" borderId="0" xfId="0" applyFont="1" applyAlignment="1">
      <alignment horizontal="center"/>
    </xf>
    <xf numFmtId="0" fontId="0" fillId="37" borderId="0" xfId="0" applyFill="1"/>
    <xf numFmtId="167" fontId="0" fillId="37" borderId="0" xfId="0" applyNumberFormat="1" applyFill="1"/>
    <xf numFmtId="3" fontId="0" fillId="37" borderId="0" xfId="0" applyNumberFormat="1" applyFill="1"/>
    <xf numFmtId="0" fontId="32" fillId="0" borderId="0" xfId="0" applyFont="1" applyAlignment="1">
      <alignment horizontal="center" vertical="center" wrapText="1"/>
    </xf>
    <xf numFmtId="0" fontId="31" fillId="0" borderId="0" xfId="0" applyFont="1" applyAlignment="1">
      <alignment horizontal="center" vertical="center" wrapText="1"/>
    </xf>
    <xf numFmtId="165" fontId="31" fillId="0" borderId="0" xfId="0" applyNumberFormat="1" applyFont="1" applyAlignment="1">
      <alignment horizontal="center" vertical="center" wrapText="1"/>
    </xf>
    <xf numFmtId="167" fontId="0" fillId="0" borderId="10" xfId="0" applyNumberFormat="1" applyBorder="1"/>
    <xf numFmtId="6" fontId="0" fillId="0" borderId="10" xfId="0" applyNumberFormat="1" applyBorder="1"/>
    <xf numFmtId="0" fontId="32" fillId="40" borderId="1" xfId="0" applyFont="1" applyFill="1" applyBorder="1" applyAlignment="1">
      <alignment horizontal="center" vertical="center" wrapText="1"/>
    </xf>
    <xf numFmtId="0" fontId="37" fillId="41" borderId="1" xfId="0" applyFont="1" applyFill="1" applyBorder="1" applyAlignment="1">
      <alignment horizontal="center" vertical="center" wrapText="1"/>
    </xf>
    <xf numFmtId="0" fontId="14" fillId="41" borderId="1" xfId="0" applyFont="1" applyFill="1" applyBorder="1" applyAlignment="1">
      <alignment horizontal="left" vertical="center" wrapText="1"/>
    </xf>
    <xf numFmtId="0" fontId="0" fillId="0" borderId="10" xfId="0" applyBorder="1"/>
    <xf numFmtId="166" fontId="0" fillId="14" borderId="0" xfId="0" applyNumberFormat="1" applyFill="1"/>
    <xf numFmtId="0" fontId="25" fillId="42" borderId="1" xfId="0" applyFont="1" applyFill="1" applyBorder="1" applyAlignment="1">
      <alignment horizontal="center" vertical="center" wrapText="1"/>
    </xf>
    <xf numFmtId="0" fontId="20" fillId="10" borderId="1" xfId="0" applyFont="1" applyFill="1" applyBorder="1" applyAlignment="1">
      <alignment horizontal="center" vertical="center" wrapText="1"/>
    </xf>
    <xf numFmtId="0" fontId="20" fillId="11" borderId="1" xfId="0" applyFont="1" applyFill="1" applyBorder="1" applyAlignment="1">
      <alignment horizontal="center" vertical="center" wrapText="1"/>
    </xf>
    <xf numFmtId="0" fontId="50" fillId="0" borderId="1" xfId="0" applyFont="1" applyBorder="1" applyAlignment="1">
      <alignment horizontal="right" wrapText="1"/>
    </xf>
    <xf numFmtId="3" fontId="19" fillId="43" borderId="1" xfId="0" applyNumberFormat="1" applyFont="1" applyFill="1" applyBorder="1" applyAlignment="1">
      <alignment horizontal="center" vertical="center" wrapText="1"/>
    </xf>
    <xf numFmtId="166" fontId="19" fillId="43" borderId="1" xfId="0" applyNumberFormat="1" applyFont="1" applyFill="1" applyBorder="1" applyAlignment="1">
      <alignment horizontal="center" vertical="center" wrapText="1"/>
    </xf>
    <xf numFmtId="3" fontId="19" fillId="44" borderId="1" xfId="0" applyNumberFormat="1" applyFont="1" applyFill="1" applyBorder="1" applyAlignment="1">
      <alignment horizontal="center" vertical="center" wrapText="1"/>
    </xf>
    <xf numFmtId="166" fontId="20" fillId="45" borderId="1" xfId="0" applyNumberFormat="1" applyFont="1" applyFill="1" applyBorder="1" applyAlignment="1">
      <alignment horizontal="center" vertical="center" wrapText="1"/>
    </xf>
    <xf numFmtId="0" fontId="20" fillId="7" borderId="0" xfId="0" applyFont="1" applyFill="1" applyAlignment="1">
      <alignment horizontal="center" vertical="center" wrapText="1"/>
    </xf>
    <xf numFmtId="0" fontId="51" fillId="2" borderId="0" xfId="0" applyFont="1" applyFill="1" applyAlignment="1">
      <alignment horizontal="center" vertical="center" wrapText="1"/>
    </xf>
    <xf numFmtId="0" fontId="48" fillId="0" borderId="0" xfId="0" applyFont="1" applyAlignment="1">
      <alignment horizontal="center" vertical="center" wrapText="1"/>
    </xf>
    <xf numFmtId="0" fontId="52" fillId="0" borderId="0" xfId="0" applyFont="1" applyAlignment="1">
      <alignment horizontal="left"/>
    </xf>
    <xf numFmtId="0" fontId="16" fillId="46" borderId="1" xfId="0" applyFont="1" applyFill="1" applyBorder="1" applyAlignment="1">
      <alignment horizontal="center" wrapText="1"/>
    </xf>
    <xf numFmtId="0" fontId="16" fillId="7" borderId="1" xfId="0" applyFont="1" applyFill="1" applyBorder="1" applyAlignment="1">
      <alignment horizontal="center" vertical="center" wrapText="1"/>
    </xf>
    <xf numFmtId="167" fontId="1" fillId="0" borderId="1" xfId="0" applyNumberFormat="1" applyFont="1" applyBorder="1" applyAlignment="1">
      <alignment horizontal="center"/>
    </xf>
    <xf numFmtId="167" fontId="0" fillId="2" borderId="1" xfId="0" applyNumberFormat="1" applyFill="1" applyBorder="1" applyAlignment="1">
      <alignment horizontal="center"/>
    </xf>
    <xf numFmtId="0" fontId="3" fillId="0" borderId="1" xfId="0" applyFont="1" applyBorder="1"/>
    <xf numFmtId="0" fontId="54" fillId="47" borderId="0" xfId="0" applyFont="1" applyFill="1" applyAlignment="1">
      <alignment vertical="center" wrapText="1"/>
    </xf>
    <xf numFmtId="0" fontId="55" fillId="47" borderId="0" xfId="0" applyFont="1" applyFill="1" applyAlignment="1">
      <alignment horizontal="center" vertical="center" wrapText="1"/>
    </xf>
    <xf numFmtId="0" fontId="48" fillId="0" borderId="0" xfId="0" applyFont="1" applyAlignment="1">
      <alignment horizontal="right" vertical="center" wrapText="1"/>
    </xf>
    <xf numFmtId="0" fontId="52" fillId="0" borderId="0" xfId="0" applyFont="1" applyAlignment="1">
      <alignment horizontal="right"/>
    </xf>
    <xf numFmtId="0" fontId="20" fillId="7" borderId="0" xfId="0" applyFont="1" applyFill="1" applyAlignment="1">
      <alignment horizontal="right" vertical="center" wrapText="1"/>
    </xf>
    <xf numFmtId="0" fontId="49" fillId="2" borderId="0" xfId="0" applyFont="1" applyFill="1" applyAlignment="1">
      <alignment horizontal="right" vertical="center" wrapText="1"/>
    </xf>
    <xf numFmtId="0" fontId="53" fillId="2" borderId="1" xfId="0" applyFont="1" applyFill="1" applyBorder="1" applyAlignment="1">
      <alignment horizontal="right"/>
    </xf>
    <xf numFmtId="0" fontId="0" fillId="0" borderId="1" xfId="0" applyBorder="1" applyAlignment="1">
      <alignment horizontal="right"/>
    </xf>
    <xf numFmtId="0" fontId="3" fillId="0" borderId="0" xfId="0" applyFont="1" applyAlignment="1">
      <alignment horizontal="right"/>
    </xf>
    <xf numFmtId="0" fontId="4" fillId="5" borderId="1" xfId="0" applyFont="1" applyFill="1" applyBorder="1" applyAlignment="1">
      <alignment horizontal="center"/>
    </xf>
    <xf numFmtId="0" fontId="4" fillId="5" borderId="1" xfId="0" applyFont="1" applyFill="1" applyBorder="1" applyAlignment="1">
      <alignment horizontal="center" vertical="top" wrapText="1"/>
    </xf>
    <xf numFmtId="0" fontId="3" fillId="5" borderId="1" xfId="0" applyFont="1" applyFill="1" applyBorder="1" applyAlignment="1">
      <alignment horizontal="center"/>
    </xf>
    <xf numFmtId="0" fontId="52" fillId="46" borderId="0" xfId="0" applyFont="1" applyFill="1"/>
    <xf numFmtId="0" fontId="4" fillId="46" borderId="0" xfId="0" applyFont="1" applyFill="1"/>
    <xf numFmtId="2" fontId="1" fillId="0" borderId="1" xfId="0" applyNumberFormat="1" applyFont="1" applyBorder="1" applyAlignment="1">
      <alignment horizontal="center"/>
    </xf>
    <xf numFmtId="167" fontId="4" fillId="5" borderId="1" xfId="0" applyNumberFormat="1" applyFont="1" applyFill="1" applyBorder="1" applyAlignment="1">
      <alignment horizontal="center"/>
    </xf>
    <xf numFmtId="167" fontId="4" fillId="5" borderId="1" xfId="0" applyNumberFormat="1" applyFont="1" applyFill="1" applyBorder="1" applyAlignment="1">
      <alignment horizontal="center" vertical="top" wrapText="1"/>
    </xf>
    <xf numFmtId="167" fontId="3" fillId="5" borderId="1" xfId="0" applyNumberFormat="1" applyFont="1" applyFill="1" applyBorder="1" applyAlignment="1">
      <alignment horizontal="center"/>
    </xf>
    <xf numFmtId="0" fontId="16" fillId="46" borderId="1" xfId="0" applyFont="1" applyFill="1" applyBorder="1" applyAlignment="1">
      <alignment horizontal="center" vertical="center" wrapText="1"/>
    </xf>
    <xf numFmtId="0" fontId="58" fillId="2" borderId="1" xfId="0" applyFont="1" applyFill="1" applyBorder="1" applyAlignment="1">
      <alignment horizontal="center"/>
    </xf>
    <xf numFmtId="1" fontId="1" fillId="2" borderId="1" xfId="0" applyNumberFormat="1" applyFont="1" applyFill="1" applyBorder="1" applyAlignment="1">
      <alignment horizontal="right"/>
    </xf>
    <xf numFmtId="0" fontId="1" fillId="2" borderId="1" xfId="0" applyFont="1" applyFill="1" applyBorder="1" applyAlignment="1">
      <alignment horizontal="right"/>
    </xf>
    <xf numFmtId="0" fontId="59" fillId="0" borderId="1" xfId="0" applyFont="1" applyBorder="1" applyAlignment="1">
      <alignment horizontal="centerContinuous"/>
    </xf>
    <xf numFmtId="0" fontId="2" fillId="0" borderId="1" xfId="0" applyFont="1" applyBorder="1" applyAlignment="1">
      <alignment horizontal="center"/>
    </xf>
    <xf numFmtId="1" fontId="2" fillId="0" borderId="1" xfId="0" applyNumberFormat="1" applyFont="1" applyBorder="1" applyAlignment="1">
      <alignment horizontal="center"/>
    </xf>
    <xf numFmtId="168" fontId="2" fillId="0" borderId="0" xfId="0" applyNumberFormat="1" applyFont="1" applyAlignment="1">
      <alignment horizontal="center"/>
    </xf>
    <xf numFmtId="0" fontId="2" fillId="0" borderId="1" xfId="0" applyFont="1" applyBorder="1" applyAlignment="1">
      <alignment horizontal="left" vertical="top" wrapText="1"/>
    </xf>
    <xf numFmtId="0" fontId="1" fillId="0" borderId="1" xfId="0" applyFont="1" applyBorder="1"/>
    <xf numFmtId="6" fontId="61" fillId="48" borderId="13" xfId="0" applyNumberFormat="1" applyFont="1" applyFill="1" applyBorder="1" applyAlignment="1">
      <alignment horizontal="center"/>
    </xf>
    <xf numFmtId="167" fontId="9" fillId="49" borderId="1" xfId="2" applyNumberFormat="1" applyFont="1" applyFill="1" applyBorder="1" applyAlignment="1">
      <alignment horizontal="center" vertical="center"/>
    </xf>
    <xf numFmtId="6" fontId="61" fillId="48" borderId="1" xfId="0" applyNumberFormat="1" applyFont="1" applyFill="1" applyBorder="1" applyAlignment="1">
      <alignment horizontal="center"/>
    </xf>
    <xf numFmtId="167" fontId="9" fillId="49" borderId="1" xfId="2" applyNumberFormat="1" applyFont="1" applyFill="1" applyBorder="1" applyAlignment="1">
      <alignment horizontal="center"/>
    </xf>
    <xf numFmtId="0" fontId="62" fillId="0" borderId="0" xfId="0" applyFont="1" applyAlignment="1">
      <alignment vertical="center"/>
    </xf>
    <xf numFmtId="0" fontId="59" fillId="0" borderId="14" xfId="0" applyFont="1" applyBorder="1" applyAlignment="1">
      <alignment horizontal="centerContinuous"/>
    </xf>
    <xf numFmtId="167" fontId="2" fillId="0" borderId="1" xfId="0" applyNumberFormat="1" applyFont="1" applyBorder="1" applyAlignment="1">
      <alignment horizontal="center"/>
    </xf>
    <xf numFmtId="1" fontId="1" fillId="2" borderId="1" xfId="0" applyNumberFormat="1" applyFont="1" applyFill="1" applyBorder="1" applyAlignment="1">
      <alignment horizontal="center"/>
    </xf>
    <xf numFmtId="2" fontId="63" fillId="0" borderId="1" xfId="0" applyNumberFormat="1" applyFont="1" applyBorder="1" applyAlignment="1">
      <alignment horizontal="center"/>
    </xf>
    <xf numFmtId="0" fontId="63" fillId="0" borderId="1" xfId="0" applyFont="1" applyBorder="1" applyAlignment="1">
      <alignment horizontal="center"/>
    </xf>
    <xf numFmtId="168" fontId="63" fillId="0" borderId="1" xfId="2" applyNumberFormat="1" applyFont="1" applyBorder="1" applyAlignment="1">
      <alignment horizontal="center"/>
    </xf>
    <xf numFmtId="0" fontId="4" fillId="0" borderId="0" xfId="0" applyFont="1" applyAlignment="1">
      <alignment horizontal="right"/>
    </xf>
    <xf numFmtId="0" fontId="1" fillId="0" borderId="0" xfId="0" applyFont="1" applyAlignment="1">
      <alignment horizontal="right"/>
    </xf>
    <xf numFmtId="0" fontId="4" fillId="51" borderId="0" xfId="0" applyFont="1" applyFill="1"/>
    <xf numFmtId="0" fontId="3" fillId="52" borderId="0" xfId="0" applyFont="1" applyFill="1"/>
    <xf numFmtId="0" fontId="1" fillId="0" borderId="1" xfId="0" applyFont="1" applyBorder="1" applyAlignment="1">
      <alignment horizontal="right"/>
    </xf>
    <xf numFmtId="0" fontId="4" fillId="51" borderId="0" xfId="0" applyFont="1" applyFill="1" applyAlignment="1">
      <alignment horizontal="center"/>
    </xf>
    <xf numFmtId="0" fontId="1" fillId="7" borderId="1" xfId="0" applyFont="1" applyFill="1" applyBorder="1" applyAlignment="1">
      <alignment horizontal="left"/>
    </xf>
    <xf numFmtId="0" fontId="1" fillId="7" borderId="1" xfId="0" quotePrefix="1" applyFont="1" applyFill="1" applyBorder="1" applyAlignment="1">
      <alignment horizontal="center" vertical="center"/>
    </xf>
    <xf numFmtId="0" fontId="1" fillId="7" borderId="1" xfId="0" applyFont="1" applyFill="1" applyBorder="1" applyAlignment="1">
      <alignment horizontal="center" vertical="center"/>
    </xf>
    <xf numFmtId="0" fontId="52" fillId="0" borderId="0" xfId="0" applyFont="1" applyAlignment="1">
      <alignment horizontal="center"/>
    </xf>
    <xf numFmtId="0" fontId="52" fillId="51" borderId="0" xfId="0" applyFont="1" applyFill="1" applyAlignment="1">
      <alignment horizontal="center"/>
    </xf>
    <xf numFmtId="0" fontId="1" fillId="49" borderId="1" xfId="0" applyFont="1" applyFill="1" applyBorder="1" applyAlignment="1">
      <alignment horizontal="left"/>
    </xf>
    <xf numFmtId="10" fontId="9" fillId="49" borderId="1" xfId="2" applyNumberFormat="1" applyFont="1" applyFill="1" applyBorder="1" applyAlignment="1">
      <alignment horizontal="center" vertical="center"/>
    </xf>
    <xf numFmtId="168" fontId="9" fillId="49" borderId="1" xfId="2" applyNumberFormat="1" applyFont="1" applyFill="1" applyBorder="1" applyAlignment="1">
      <alignment horizontal="center" vertical="center"/>
    </xf>
    <xf numFmtId="168" fontId="52" fillId="0" borderId="0" xfId="0" applyNumberFormat="1" applyFont="1" applyAlignment="1">
      <alignment horizontal="center"/>
    </xf>
    <xf numFmtId="168" fontId="52" fillId="51" borderId="0" xfId="0" applyNumberFormat="1" applyFont="1" applyFill="1" applyAlignment="1">
      <alignment horizontal="center"/>
    </xf>
    <xf numFmtId="0" fontId="1" fillId="46" borderId="1" xfId="0" applyFont="1" applyFill="1" applyBorder="1" applyAlignment="1">
      <alignment horizontal="left"/>
    </xf>
    <xf numFmtId="1" fontId="9" fillId="46" borderId="1" xfId="0" applyNumberFormat="1" applyFont="1" applyFill="1" applyBorder="1" applyAlignment="1">
      <alignment horizontal="center" vertical="center"/>
    </xf>
    <xf numFmtId="1" fontId="4" fillId="0" borderId="0" xfId="0" applyNumberFormat="1" applyFont="1" applyAlignment="1">
      <alignment horizontal="center"/>
    </xf>
    <xf numFmtId="0" fontId="4" fillId="0" borderId="3" xfId="0" applyFont="1" applyBorder="1"/>
    <xf numFmtId="0" fontId="1" fillId="7" borderId="3" xfId="0" applyFont="1" applyFill="1" applyBorder="1" applyAlignment="1">
      <alignment horizontal="center" vertical="center"/>
    </xf>
    <xf numFmtId="168" fontId="9" fillId="49" borderId="3" xfId="2" applyNumberFormat="1" applyFont="1" applyFill="1" applyBorder="1" applyAlignment="1">
      <alignment horizontal="center" vertical="center"/>
    </xf>
    <xf numFmtId="1" fontId="9" fillId="46" borderId="3" xfId="0" applyNumberFormat="1" applyFont="1" applyFill="1" applyBorder="1" applyAlignment="1">
      <alignment horizontal="center" vertical="center"/>
    </xf>
    <xf numFmtId="0" fontId="64" fillId="0" borderId="0" xfId="0" applyFont="1" applyAlignment="1">
      <alignment vertical="center" wrapText="1"/>
    </xf>
    <xf numFmtId="0" fontId="10" fillId="50" borderId="0" xfId="0" applyFont="1" applyFill="1" applyAlignment="1">
      <alignment horizontal="center" vertical="center" wrapText="1"/>
    </xf>
    <xf numFmtId="0" fontId="64" fillId="2" borderId="0" xfId="0" applyFont="1" applyFill="1" applyAlignment="1">
      <alignment horizontal="center" vertical="center" wrapText="1"/>
    </xf>
    <xf numFmtId="0" fontId="64" fillId="2" borderId="2" xfId="0" applyFont="1" applyFill="1" applyBorder="1" applyAlignment="1">
      <alignment horizontal="center" vertical="center" wrapText="1"/>
    </xf>
    <xf numFmtId="0" fontId="28" fillId="21" borderId="0" xfId="0" applyFont="1" applyFill="1" applyAlignment="1">
      <alignment horizontal="center" vertical="center" wrapText="1"/>
    </xf>
    <xf numFmtId="0" fontId="29" fillId="22" borderId="2" xfId="0" applyFont="1" applyFill="1" applyBorder="1" applyAlignment="1">
      <alignment horizontal="center" vertical="center" wrapText="1"/>
    </xf>
    <xf numFmtId="0" fontId="4" fillId="4" borderId="1" xfId="0" applyFont="1" applyFill="1" applyBorder="1" applyAlignment="1">
      <alignment horizontal="center"/>
    </xf>
    <xf numFmtId="0" fontId="4" fillId="4" borderId="3" xfId="0" applyFont="1" applyFill="1" applyBorder="1" applyAlignment="1">
      <alignment horizontal="center"/>
    </xf>
    <xf numFmtId="0" fontId="17" fillId="12" borderId="1" xfId="0" applyFont="1" applyFill="1" applyBorder="1" applyAlignment="1">
      <alignment horizontal="left" vertical="center" wrapText="1"/>
    </xf>
    <xf numFmtId="0" fontId="21" fillId="0" borderId="0" xfId="0" applyFont="1" applyAlignment="1">
      <alignment horizontal="left" vertical="center" wrapText="1"/>
    </xf>
    <xf numFmtId="0" fontId="18" fillId="0" borderId="0" xfId="0" applyFont="1" applyAlignment="1">
      <alignment horizontal="left" vertical="center" wrapText="1"/>
    </xf>
    <xf numFmtId="0" fontId="22" fillId="0" borderId="1" xfId="0" applyFont="1" applyBorder="1" applyAlignment="1">
      <alignment horizontal="center" vertical="center" wrapText="1"/>
    </xf>
    <xf numFmtId="0" fontId="23" fillId="12" borderId="1" xfId="0" applyFont="1" applyFill="1" applyBorder="1" applyAlignment="1">
      <alignment horizontal="left" vertical="center" wrapText="1"/>
    </xf>
    <xf numFmtId="0" fontId="24" fillId="14" borderId="1" xfId="0" applyFont="1" applyFill="1" applyBorder="1" applyAlignment="1">
      <alignment horizontal="left" vertical="center" wrapText="1"/>
    </xf>
    <xf numFmtId="0" fontId="37" fillId="0" borderId="0" xfId="0" applyFont="1" applyAlignment="1">
      <alignment horizontal="center" vertical="center" wrapText="1"/>
    </xf>
    <xf numFmtId="0" fontId="32" fillId="27" borderId="3" xfId="0" applyFont="1" applyFill="1" applyBorder="1" applyAlignment="1">
      <alignment horizontal="center" vertical="center" wrapText="1"/>
    </xf>
    <xf numFmtId="0" fontId="32" fillId="28" borderId="3" xfId="0" applyFont="1" applyFill="1" applyBorder="1" applyAlignment="1">
      <alignment horizontal="center" vertical="center" wrapText="1"/>
    </xf>
    <xf numFmtId="0" fontId="31" fillId="29" borderId="3" xfId="0" applyFont="1" applyFill="1" applyBorder="1" applyAlignment="1">
      <alignment horizontal="center" vertical="center" wrapText="1"/>
    </xf>
    <xf numFmtId="0" fontId="36" fillId="30" borderId="6" xfId="0" applyFont="1" applyFill="1" applyBorder="1" applyAlignment="1">
      <alignment horizontal="left" vertical="center" wrapText="1"/>
    </xf>
    <xf numFmtId="0" fontId="34" fillId="12" borderId="3" xfId="0" applyFont="1" applyFill="1" applyBorder="1" applyAlignment="1">
      <alignment horizontal="left" vertical="center" wrapText="1"/>
    </xf>
    <xf numFmtId="0" fontId="32" fillId="0" borderId="0" xfId="0" applyFont="1" applyAlignment="1">
      <alignment horizontal="center" vertical="center" wrapText="1"/>
    </xf>
    <xf numFmtId="0" fontId="31" fillId="24" borderId="3" xfId="0" applyFont="1" applyFill="1" applyBorder="1" applyAlignment="1">
      <alignment horizontal="center" vertical="center" wrapText="1"/>
    </xf>
    <xf numFmtId="0" fontId="32" fillId="25" borderId="3" xfId="0" applyFont="1" applyFill="1" applyBorder="1" applyAlignment="1">
      <alignment horizontal="center" vertical="center" wrapText="1"/>
    </xf>
    <xf numFmtId="0" fontId="32" fillId="26" borderId="3" xfId="0" applyFont="1" applyFill="1" applyBorder="1" applyAlignment="1">
      <alignment horizontal="center" vertical="center" wrapText="1"/>
    </xf>
    <xf numFmtId="0" fontId="39" fillId="24" borderId="3" xfId="0" applyFont="1" applyFill="1" applyBorder="1" applyAlignment="1">
      <alignment horizontal="center" vertical="center" wrapText="1"/>
    </xf>
    <xf numFmtId="0" fontId="41" fillId="36" borderId="9" xfId="0" applyFont="1" applyFill="1" applyBorder="1" applyAlignment="1">
      <alignment horizontal="center"/>
    </xf>
    <xf numFmtId="0" fontId="41" fillId="36" borderId="8" xfId="0" applyFont="1" applyFill="1" applyBorder="1" applyAlignment="1">
      <alignment horizontal="center"/>
    </xf>
    <xf numFmtId="0" fontId="41" fillId="36" borderId="11" xfId="0" applyFont="1" applyFill="1" applyBorder="1" applyAlignment="1">
      <alignment horizontal="center"/>
    </xf>
    <xf numFmtId="0" fontId="47" fillId="39" borderId="12" xfId="0" applyFont="1" applyFill="1" applyBorder="1" applyAlignment="1">
      <alignment horizontal="center"/>
    </xf>
    <xf numFmtId="0" fontId="47" fillId="39" borderId="0" xfId="0" applyFont="1" applyFill="1" applyAlignment="1">
      <alignment horizontal="center"/>
    </xf>
    <xf numFmtId="0" fontId="1" fillId="7" borderId="1" xfId="0" applyFont="1" applyFill="1" applyBorder="1" applyAlignment="1">
      <alignment horizontal="center"/>
    </xf>
    <xf numFmtId="0" fontId="1" fillId="7" borderId="3" xfId="0" applyFont="1" applyFill="1" applyBorder="1" applyAlignment="1">
      <alignment horizontal="center"/>
    </xf>
    <xf numFmtId="0" fontId="1" fillId="7" borderId="8" xfId="0" applyFont="1" applyFill="1" applyBorder="1" applyAlignment="1">
      <alignment horizontal="center"/>
    </xf>
    <xf numFmtId="0" fontId="1" fillId="7" borderId="4" xfId="0" applyFont="1" applyFill="1" applyBorder="1" applyAlignment="1">
      <alignment horizontal="center"/>
    </xf>
    <xf numFmtId="0" fontId="47" fillId="5" borderId="1" xfId="0" applyFont="1" applyFill="1" applyBorder="1" applyAlignment="1">
      <alignment horizontal="left"/>
    </xf>
    <xf numFmtId="0" fontId="48" fillId="21" borderId="3" xfId="0" applyFont="1" applyFill="1" applyBorder="1" applyAlignment="1">
      <alignment horizontal="center" vertical="center" wrapText="1"/>
    </xf>
    <xf numFmtId="0" fontId="48" fillId="21" borderId="8" xfId="0" applyFont="1" applyFill="1" applyBorder="1" applyAlignment="1">
      <alignment horizontal="center" vertical="center" wrapText="1"/>
    </xf>
    <xf numFmtId="0" fontId="52" fillId="46" borderId="0" xfId="0" applyFont="1" applyFill="1" applyAlignment="1">
      <alignment horizontal="left"/>
    </xf>
    <xf numFmtId="0" fontId="52" fillId="0" borderId="2" xfId="0" applyFont="1" applyBorder="1" applyAlignment="1">
      <alignment horizontal="center" vertical="top" wrapText="1"/>
    </xf>
    <xf numFmtId="0" fontId="65" fillId="21" borderId="12" xfId="0" applyFont="1" applyFill="1" applyBorder="1" applyAlignment="1">
      <alignment horizontal="center" vertical="center" wrapText="1"/>
    </xf>
    <xf numFmtId="0" fontId="65" fillId="21" borderId="0" xfId="0" applyFont="1" applyFill="1" applyAlignment="1">
      <alignment horizontal="center" vertical="center" wrapText="1"/>
    </xf>
    <xf numFmtId="0" fontId="62" fillId="2" borderId="0" xfId="0" applyFont="1" applyFill="1" applyAlignment="1">
      <alignment horizontal="center" vertical="center"/>
    </xf>
    <xf numFmtId="0" fontId="57" fillId="2" borderId="2" xfId="0" applyFont="1" applyFill="1" applyBorder="1" applyAlignment="1">
      <alignment horizontal="center"/>
    </xf>
    <xf numFmtId="0" fontId="1" fillId="0" borderId="1" xfId="0" applyFont="1" applyBorder="1" applyAlignment="1">
      <alignment horizontal="center" vertical="center" wrapText="1"/>
    </xf>
    <xf numFmtId="169" fontId="10" fillId="2" borderId="0" xfId="0" applyNumberFormat="1" applyFont="1" applyFill="1" applyAlignment="1">
      <alignment horizontal="center"/>
    </xf>
  </cellXfs>
  <cellStyles count="3">
    <cellStyle name="Normal" xfId="0" builtinId="0"/>
    <cellStyle name="Normal 3" xfId="1" xr:uid="{01369B4F-615F-6541-9BD6-64F42B862EFB}"/>
    <cellStyle name="Percent" xfId="2" builtinId="5"/>
  </cellStyles>
  <dxfs count="0"/>
  <tableStyles count="0" defaultTableStyle="TableStyleMedium2" defaultPivotStyle="PivotStyleLight16"/>
  <colors>
    <mruColors>
      <color rgb="FF0000FF"/>
      <color rgb="FF9966FF"/>
      <color rgb="FFF3F5D5"/>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Ex1.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a:t>Convergence of Mean Net Occupied Rooms — Room Rate $350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307336466197364"/>
          <c:y val="0.19672437670754286"/>
          <c:w val="0.52332588137520386"/>
          <c:h val="0.6322645978118292"/>
        </c:manualLayout>
      </c:layout>
      <c:lineChart>
        <c:grouping val="standard"/>
        <c:varyColors val="0"/>
        <c:ser>
          <c:idx val="0"/>
          <c:order val="0"/>
          <c:tx>
            <c:v>Running Mean — Net Occupied Rooms ($350)</c:v>
          </c:tx>
          <c:spPr>
            <a:ln w="28575" cap="rnd">
              <a:solidFill>
                <a:schemeClr val="accent1"/>
              </a:solidFill>
              <a:round/>
            </a:ln>
            <a:effectLst/>
          </c:spPr>
          <c:marker>
            <c:symbol val="none"/>
          </c:marker>
          <c:val>
            <c:numRef>
              <c:f>'5.Simulation-fixed values'!$L$9:$L$1008</c:f>
              <c:numCache>
                <c:formatCode>0.00</c:formatCode>
                <c:ptCount val="1000"/>
                <c:pt idx="0">
                  <c:v>39</c:v>
                </c:pt>
                <c:pt idx="1">
                  <c:v>45.5</c:v>
                </c:pt>
                <c:pt idx="2">
                  <c:v>44.333333333333336</c:v>
                </c:pt>
                <c:pt idx="3">
                  <c:v>44.25</c:v>
                </c:pt>
                <c:pt idx="4">
                  <c:v>44.8</c:v>
                </c:pt>
                <c:pt idx="5">
                  <c:v>46</c:v>
                </c:pt>
                <c:pt idx="6">
                  <c:v>46.714285714285715</c:v>
                </c:pt>
                <c:pt idx="7">
                  <c:v>47.375</c:v>
                </c:pt>
                <c:pt idx="8">
                  <c:v>46.333333333333336</c:v>
                </c:pt>
                <c:pt idx="9">
                  <c:v>47</c:v>
                </c:pt>
                <c:pt idx="10">
                  <c:v>47.454545454545453</c:v>
                </c:pt>
                <c:pt idx="11">
                  <c:v>47.25</c:v>
                </c:pt>
                <c:pt idx="12">
                  <c:v>47.307692307692307</c:v>
                </c:pt>
                <c:pt idx="13">
                  <c:v>47.5</c:v>
                </c:pt>
                <c:pt idx="14">
                  <c:v>47.733333333333334</c:v>
                </c:pt>
                <c:pt idx="15">
                  <c:v>47.4375</c:v>
                </c:pt>
                <c:pt idx="16">
                  <c:v>47.647058823529413</c:v>
                </c:pt>
                <c:pt idx="17">
                  <c:v>47.888888888888886</c:v>
                </c:pt>
                <c:pt idx="18">
                  <c:v>47.473684210526315</c:v>
                </c:pt>
                <c:pt idx="19">
                  <c:v>47.5</c:v>
                </c:pt>
                <c:pt idx="20">
                  <c:v>47.61904761904762</c:v>
                </c:pt>
                <c:pt idx="21">
                  <c:v>47.363636363636367</c:v>
                </c:pt>
                <c:pt idx="22">
                  <c:v>47.434782608695649</c:v>
                </c:pt>
                <c:pt idx="23">
                  <c:v>47.625</c:v>
                </c:pt>
                <c:pt idx="24">
                  <c:v>47.68</c:v>
                </c:pt>
                <c:pt idx="25">
                  <c:v>47.5</c:v>
                </c:pt>
                <c:pt idx="26">
                  <c:v>47.666666666666664</c:v>
                </c:pt>
                <c:pt idx="27">
                  <c:v>47.75</c:v>
                </c:pt>
                <c:pt idx="28">
                  <c:v>47.724137931034484</c:v>
                </c:pt>
                <c:pt idx="29">
                  <c:v>47.733333333333334</c:v>
                </c:pt>
                <c:pt idx="30">
                  <c:v>47.806451612903224</c:v>
                </c:pt>
                <c:pt idx="31">
                  <c:v>47.84375</c:v>
                </c:pt>
                <c:pt idx="32">
                  <c:v>47.848484848484851</c:v>
                </c:pt>
                <c:pt idx="33">
                  <c:v>47.970588235294116</c:v>
                </c:pt>
                <c:pt idx="34">
                  <c:v>48.057142857142857</c:v>
                </c:pt>
                <c:pt idx="35">
                  <c:v>47.611111111111114</c:v>
                </c:pt>
                <c:pt idx="36">
                  <c:v>47.729729729729726</c:v>
                </c:pt>
                <c:pt idx="37">
                  <c:v>47.789473684210527</c:v>
                </c:pt>
                <c:pt idx="38">
                  <c:v>47.692307692307693</c:v>
                </c:pt>
                <c:pt idx="39">
                  <c:v>47.774999999999999</c:v>
                </c:pt>
                <c:pt idx="40">
                  <c:v>47.560975609756099</c:v>
                </c:pt>
                <c:pt idx="41">
                  <c:v>47.666666666666664</c:v>
                </c:pt>
                <c:pt idx="42">
                  <c:v>47.697674418604649</c:v>
                </c:pt>
                <c:pt idx="43">
                  <c:v>47.704545454545453</c:v>
                </c:pt>
                <c:pt idx="44">
                  <c:v>47.68888888888889</c:v>
                </c:pt>
                <c:pt idx="45">
                  <c:v>47.630434782608695</c:v>
                </c:pt>
                <c:pt idx="46">
                  <c:v>47.680851063829785</c:v>
                </c:pt>
                <c:pt idx="47">
                  <c:v>47.583333333333336</c:v>
                </c:pt>
                <c:pt idx="48">
                  <c:v>47.653061224489797</c:v>
                </c:pt>
                <c:pt idx="49">
                  <c:v>47.46</c:v>
                </c:pt>
                <c:pt idx="50">
                  <c:v>47.372549019607845</c:v>
                </c:pt>
                <c:pt idx="51">
                  <c:v>47.46153846153846</c:v>
                </c:pt>
                <c:pt idx="52">
                  <c:v>47.452830188679243</c:v>
                </c:pt>
                <c:pt idx="53">
                  <c:v>47.370370370370374</c:v>
                </c:pt>
                <c:pt idx="54">
                  <c:v>47.454545454545453</c:v>
                </c:pt>
                <c:pt idx="55">
                  <c:v>47.5</c:v>
                </c:pt>
                <c:pt idx="56">
                  <c:v>47.543859649122808</c:v>
                </c:pt>
                <c:pt idx="57">
                  <c:v>47.586206896551722</c:v>
                </c:pt>
                <c:pt idx="58">
                  <c:v>47.406779661016948</c:v>
                </c:pt>
                <c:pt idx="59">
                  <c:v>47.31666666666667</c:v>
                </c:pt>
                <c:pt idx="60">
                  <c:v>47.344262295081968</c:v>
                </c:pt>
                <c:pt idx="61">
                  <c:v>47.354838709677416</c:v>
                </c:pt>
                <c:pt idx="62">
                  <c:v>47.349206349206348</c:v>
                </c:pt>
                <c:pt idx="63">
                  <c:v>47.28125</c:v>
                </c:pt>
                <c:pt idx="64">
                  <c:v>47.307692307692307</c:v>
                </c:pt>
                <c:pt idx="65">
                  <c:v>47.227272727272727</c:v>
                </c:pt>
                <c:pt idx="66">
                  <c:v>47.28358208955224</c:v>
                </c:pt>
                <c:pt idx="67">
                  <c:v>47.117647058823529</c:v>
                </c:pt>
                <c:pt idx="68">
                  <c:v>47.20289855072464</c:v>
                </c:pt>
                <c:pt idx="69">
                  <c:v>47.214285714285715</c:v>
                </c:pt>
                <c:pt idx="70">
                  <c:v>47.16901408450704</c:v>
                </c:pt>
                <c:pt idx="71">
                  <c:v>47.25</c:v>
                </c:pt>
                <c:pt idx="72">
                  <c:v>47.123287671232873</c:v>
                </c:pt>
                <c:pt idx="73">
                  <c:v>47.175675675675677</c:v>
                </c:pt>
                <c:pt idx="74">
                  <c:v>47.106666666666669</c:v>
                </c:pt>
                <c:pt idx="75">
                  <c:v>47.14473684210526</c:v>
                </c:pt>
                <c:pt idx="76">
                  <c:v>47.18181818181818</c:v>
                </c:pt>
                <c:pt idx="77">
                  <c:v>47.128205128205131</c:v>
                </c:pt>
                <c:pt idx="78">
                  <c:v>47.11392405063291</c:v>
                </c:pt>
                <c:pt idx="79">
                  <c:v>47.037500000000001</c:v>
                </c:pt>
                <c:pt idx="80">
                  <c:v>47.012345679012348</c:v>
                </c:pt>
                <c:pt idx="81">
                  <c:v>47.073170731707314</c:v>
                </c:pt>
                <c:pt idx="82">
                  <c:v>46.879518072289159</c:v>
                </c:pt>
                <c:pt idx="83">
                  <c:v>46.904761904761905</c:v>
                </c:pt>
                <c:pt idx="84">
                  <c:v>46.941176470588232</c:v>
                </c:pt>
                <c:pt idx="85">
                  <c:v>46.953488372093027</c:v>
                </c:pt>
                <c:pt idx="86">
                  <c:v>46.977011494252871</c:v>
                </c:pt>
                <c:pt idx="87">
                  <c:v>47.011363636363633</c:v>
                </c:pt>
                <c:pt idx="88">
                  <c:v>47.044943820224717</c:v>
                </c:pt>
                <c:pt idx="89">
                  <c:v>46.944444444444443</c:v>
                </c:pt>
                <c:pt idx="90">
                  <c:v>46.747252747252745</c:v>
                </c:pt>
                <c:pt idx="91">
                  <c:v>46.684782608695649</c:v>
                </c:pt>
                <c:pt idx="92">
                  <c:v>46.741935483870968</c:v>
                </c:pt>
                <c:pt idx="93">
                  <c:v>46.787234042553195</c:v>
                </c:pt>
                <c:pt idx="94">
                  <c:v>46.842105263157897</c:v>
                </c:pt>
                <c:pt idx="95">
                  <c:v>46.8125</c:v>
                </c:pt>
                <c:pt idx="96">
                  <c:v>46.855670103092784</c:v>
                </c:pt>
                <c:pt idx="97">
                  <c:v>46.908163265306122</c:v>
                </c:pt>
                <c:pt idx="98">
                  <c:v>46.929292929292927</c:v>
                </c:pt>
                <c:pt idx="99">
                  <c:v>46.96</c:v>
                </c:pt>
                <c:pt idx="100">
                  <c:v>46.970297029702969</c:v>
                </c:pt>
                <c:pt idx="101">
                  <c:v>47.009803921568626</c:v>
                </c:pt>
                <c:pt idx="102">
                  <c:v>47.029126213592235</c:v>
                </c:pt>
                <c:pt idx="103">
                  <c:v>46.990384615384613</c:v>
                </c:pt>
                <c:pt idx="104">
                  <c:v>46.857142857142854</c:v>
                </c:pt>
                <c:pt idx="105">
                  <c:v>46.801886792452834</c:v>
                </c:pt>
                <c:pt idx="106">
                  <c:v>46.803738317757009</c:v>
                </c:pt>
                <c:pt idx="107">
                  <c:v>46.833333333333336</c:v>
                </c:pt>
                <c:pt idx="108">
                  <c:v>46.871559633027523</c:v>
                </c:pt>
                <c:pt idx="109">
                  <c:v>46.827272727272728</c:v>
                </c:pt>
                <c:pt idx="110">
                  <c:v>46.864864864864863</c:v>
                </c:pt>
                <c:pt idx="111">
                  <c:v>46.892857142857146</c:v>
                </c:pt>
                <c:pt idx="112">
                  <c:v>46.920353982300888</c:v>
                </c:pt>
                <c:pt idx="113">
                  <c:v>46.859649122807021</c:v>
                </c:pt>
                <c:pt idx="114">
                  <c:v>46.895652173913042</c:v>
                </c:pt>
                <c:pt idx="115">
                  <c:v>46.913793103448278</c:v>
                </c:pt>
                <c:pt idx="116">
                  <c:v>46.897435897435898</c:v>
                </c:pt>
                <c:pt idx="117">
                  <c:v>46.83050847457627</c:v>
                </c:pt>
                <c:pt idx="118">
                  <c:v>46.806722689075627</c:v>
                </c:pt>
                <c:pt idx="119">
                  <c:v>46.80833333333333</c:v>
                </c:pt>
                <c:pt idx="120">
                  <c:v>46.809917355371901</c:v>
                </c:pt>
                <c:pt idx="121">
                  <c:v>46.778688524590166</c:v>
                </c:pt>
                <c:pt idx="122">
                  <c:v>46.788617886178862</c:v>
                </c:pt>
                <c:pt idx="123">
                  <c:v>46.661290322580648</c:v>
                </c:pt>
                <c:pt idx="124">
                  <c:v>46.6</c:v>
                </c:pt>
                <c:pt idx="125">
                  <c:v>46.626984126984127</c:v>
                </c:pt>
                <c:pt idx="126">
                  <c:v>46.669291338582674</c:v>
                </c:pt>
                <c:pt idx="127">
                  <c:v>46.71875</c:v>
                </c:pt>
                <c:pt idx="128">
                  <c:v>46.70542635658915</c:v>
                </c:pt>
                <c:pt idx="129">
                  <c:v>46.638461538461542</c:v>
                </c:pt>
                <c:pt idx="130">
                  <c:v>46.595419847328245</c:v>
                </c:pt>
                <c:pt idx="131">
                  <c:v>46.606060606060609</c:v>
                </c:pt>
                <c:pt idx="132">
                  <c:v>46.631578947368418</c:v>
                </c:pt>
                <c:pt idx="133">
                  <c:v>46.597014925373138</c:v>
                </c:pt>
                <c:pt idx="134">
                  <c:v>46.607407407407408</c:v>
                </c:pt>
                <c:pt idx="135">
                  <c:v>46.588235294117645</c:v>
                </c:pt>
                <c:pt idx="136">
                  <c:v>46.569343065693431</c:v>
                </c:pt>
                <c:pt idx="137">
                  <c:v>46.528985507246375</c:v>
                </c:pt>
                <c:pt idx="138">
                  <c:v>46.546762589928058</c:v>
                </c:pt>
                <c:pt idx="139">
                  <c:v>46.478571428571428</c:v>
                </c:pt>
                <c:pt idx="140">
                  <c:v>46.49645390070922</c:v>
                </c:pt>
                <c:pt idx="141">
                  <c:v>46.514084507042256</c:v>
                </c:pt>
                <c:pt idx="142">
                  <c:v>46.454545454545453</c:v>
                </c:pt>
                <c:pt idx="143">
                  <c:v>46.395833333333336</c:v>
                </c:pt>
                <c:pt idx="144">
                  <c:v>46.344827586206897</c:v>
                </c:pt>
                <c:pt idx="145">
                  <c:v>46.363013698630134</c:v>
                </c:pt>
                <c:pt idx="146">
                  <c:v>46.387755102040813</c:v>
                </c:pt>
                <c:pt idx="147">
                  <c:v>46.304054054054056</c:v>
                </c:pt>
                <c:pt idx="148">
                  <c:v>46.308724832214764</c:v>
                </c:pt>
                <c:pt idx="149">
                  <c:v>46.326666666666668</c:v>
                </c:pt>
                <c:pt idx="150">
                  <c:v>46.350993377483441</c:v>
                </c:pt>
                <c:pt idx="151">
                  <c:v>46.368421052631582</c:v>
                </c:pt>
                <c:pt idx="152">
                  <c:v>46.320261437908499</c:v>
                </c:pt>
                <c:pt idx="153">
                  <c:v>46.324675324675326</c:v>
                </c:pt>
                <c:pt idx="154">
                  <c:v>46.329032258064515</c:v>
                </c:pt>
                <c:pt idx="155">
                  <c:v>46.339743589743591</c:v>
                </c:pt>
                <c:pt idx="156">
                  <c:v>46.369426751592357</c:v>
                </c:pt>
                <c:pt idx="157">
                  <c:v>46.379746835443036</c:v>
                </c:pt>
                <c:pt idx="158">
                  <c:v>46.39622641509434</c:v>
                </c:pt>
                <c:pt idx="159">
                  <c:v>46.424999999999997</c:v>
                </c:pt>
                <c:pt idx="160">
                  <c:v>46.447204968944099</c:v>
                </c:pt>
                <c:pt idx="161">
                  <c:v>46.419753086419753</c:v>
                </c:pt>
                <c:pt idx="162">
                  <c:v>46.417177914110432</c:v>
                </c:pt>
                <c:pt idx="163">
                  <c:v>46.384146341463413</c:v>
                </c:pt>
                <c:pt idx="164">
                  <c:v>46.418181818181822</c:v>
                </c:pt>
                <c:pt idx="165">
                  <c:v>46.403614457831324</c:v>
                </c:pt>
                <c:pt idx="166">
                  <c:v>46.425149700598801</c:v>
                </c:pt>
                <c:pt idx="167">
                  <c:v>46.416666666666664</c:v>
                </c:pt>
                <c:pt idx="168">
                  <c:v>46.402366863905328</c:v>
                </c:pt>
                <c:pt idx="169">
                  <c:v>46.411764705882355</c:v>
                </c:pt>
                <c:pt idx="170">
                  <c:v>46.368421052631582</c:v>
                </c:pt>
                <c:pt idx="171">
                  <c:v>46.395348837209305</c:v>
                </c:pt>
                <c:pt idx="172">
                  <c:v>46.393063583815028</c:v>
                </c:pt>
                <c:pt idx="173">
                  <c:v>46.408045977011497</c:v>
                </c:pt>
                <c:pt idx="174">
                  <c:v>46.428571428571431</c:v>
                </c:pt>
                <c:pt idx="175">
                  <c:v>46.4375</c:v>
                </c:pt>
                <c:pt idx="176">
                  <c:v>46.429378531073446</c:v>
                </c:pt>
                <c:pt idx="177">
                  <c:v>46.460674157303373</c:v>
                </c:pt>
                <c:pt idx="178">
                  <c:v>46.469273743016757</c:v>
                </c:pt>
                <c:pt idx="179">
                  <c:v>46.45</c:v>
                </c:pt>
                <c:pt idx="180">
                  <c:v>46.469613259668506</c:v>
                </c:pt>
                <c:pt idx="181">
                  <c:v>46.483516483516482</c:v>
                </c:pt>
                <c:pt idx="182">
                  <c:v>46.480874316939889</c:v>
                </c:pt>
                <c:pt idx="183">
                  <c:v>46.494565217391305</c:v>
                </c:pt>
                <c:pt idx="184">
                  <c:v>46.518918918918921</c:v>
                </c:pt>
                <c:pt idx="185">
                  <c:v>46.532258064516128</c:v>
                </c:pt>
                <c:pt idx="186">
                  <c:v>46.508021390374331</c:v>
                </c:pt>
                <c:pt idx="187">
                  <c:v>46.521276595744681</c:v>
                </c:pt>
                <c:pt idx="188">
                  <c:v>46.534391534391531</c:v>
                </c:pt>
                <c:pt idx="189">
                  <c:v>46.536842105263155</c:v>
                </c:pt>
                <c:pt idx="190">
                  <c:v>46.565445026178011</c:v>
                </c:pt>
                <c:pt idx="191">
                  <c:v>46.572916666666664</c:v>
                </c:pt>
                <c:pt idx="192">
                  <c:v>46.559585492227981</c:v>
                </c:pt>
                <c:pt idx="193">
                  <c:v>46.587628865979383</c:v>
                </c:pt>
                <c:pt idx="194">
                  <c:v>46.6</c:v>
                </c:pt>
                <c:pt idx="195">
                  <c:v>46.607142857142854</c:v>
                </c:pt>
                <c:pt idx="196">
                  <c:v>46.609137055837564</c:v>
                </c:pt>
                <c:pt idx="197">
                  <c:v>46.636363636363633</c:v>
                </c:pt>
                <c:pt idx="198">
                  <c:v>46.618090452261306</c:v>
                </c:pt>
                <c:pt idx="199">
                  <c:v>46.64</c:v>
                </c:pt>
                <c:pt idx="200">
                  <c:v>46.621890547263682</c:v>
                </c:pt>
                <c:pt idx="201">
                  <c:v>46.60891089108911</c:v>
                </c:pt>
                <c:pt idx="202">
                  <c:v>46.591133004926107</c:v>
                </c:pt>
                <c:pt idx="203">
                  <c:v>46.602941176470587</c:v>
                </c:pt>
                <c:pt idx="204">
                  <c:v>46.62439024390244</c:v>
                </c:pt>
                <c:pt idx="205">
                  <c:v>46.640776699029125</c:v>
                </c:pt>
                <c:pt idx="206">
                  <c:v>46.657004830917877</c:v>
                </c:pt>
                <c:pt idx="207">
                  <c:v>46.66346153846154</c:v>
                </c:pt>
                <c:pt idx="208">
                  <c:v>46.636363636363633</c:v>
                </c:pt>
                <c:pt idx="209">
                  <c:v>46.633333333333333</c:v>
                </c:pt>
                <c:pt idx="210">
                  <c:v>46.654028436018955</c:v>
                </c:pt>
                <c:pt idx="211">
                  <c:v>46.674528301886795</c:v>
                </c:pt>
                <c:pt idx="212">
                  <c:v>46.661971830985912</c:v>
                </c:pt>
                <c:pt idx="213">
                  <c:v>46.682242990654203</c:v>
                </c:pt>
                <c:pt idx="214">
                  <c:v>46.688372093023254</c:v>
                </c:pt>
                <c:pt idx="215">
                  <c:v>46.685185185185183</c:v>
                </c:pt>
                <c:pt idx="216">
                  <c:v>46.691244239631338</c:v>
                </c:pt>
                <c:pt idx="217">
                  <c:v>46.692660550458719</c:v>
                </c:pt>
                <c:pt idx="218">
                  <c:v>46.703196347031962</c:v>
                </c:pt>
                <c:pt idx="219">
                  <c:v>46.677272727272729</c:v>
                </c:pt>
                <c:pt idx="220">
                  <c:v>46.701357466063349</c:v>
                </c:pt>
                <c:pt idx="221">
                  <c:v>46.711711711711715</c:v>
                </c:pt>
                <c:pt idx="222">
                  <c:v>46.672645739910315</c:v>
                </c:pt>
                <c:pt idx="223">
                  <c:v>46.683035714285715</c:v>
                </c:pt>
                <c:pt idx="224">
                  <c:v>46.68888888888889</c:v>
                </c:pt>
                <c:pt idx="225">
                  <c:v>46.690265486725664</c:v>
                </c:pt>
                <c:pt idx="226">
                  <c:v>46.704845814977972</c:v>
                </c:pt>
                <c:pt idx="227">
                  <c:v>46.671052631578945</c:v>
                </c:pt>
                <c:pt idx="228">
                  <c:v>46.681222707423579</c:v>
                </c:pt>
                <c:pt idx="229">
                  <c:v>46.626086956521739</c:v>
                </c:pt>
                <c:pt idx="230">
                  <c:v>46.623376623376622</c:v>
                </c:pt>
                <c:pt idx="231">
                  <c:v>46.616379310344826</c:v>
                </c:pt>
                <c:pt idx="232">
                  <c:v>46.605150214592271</c:v>
                </c:pt>
                <c:pt idx="233">
                  <c:v>46.581196581196579</c:v>
                </c:pt>
                <c:pt idx="234">
                  <c:v>46.595744680851062</c:v>
                </c:pt>
                <c:pt idx="235">
                  <c:v>46.58050847457627</c:v>
                </c:pt>
                <c:pt idx="236">
                  <c:v>46.603375527426159</c:v>
                </c:pt>
                <c:pt idx="237">
                  <c:v>46.617647058823529</c:v>
                </c:pt>
                <c:pt idx="238">
                  <c:v>46.631799163179913</c:v>
                </c:pt>
                <c:pt idx="239">
                  <c:v>46.645833333333336</c:v>
                </c:pt>
                <c:pt idx="240">
                  <c:v>46.655601659751035</c:v>
                </c:pt>
                <c:pt idx="241">
                  <c:v>46.66115702479339</c:v>
                </c:pt>
                <c:pt idx="242">
                  <c:v>46.629629629629626</c:v>
                </c:pt>
                <c:pt idx="243">
                  <c:v>46.639344262295083</c:v>
                </c:pt>
                <c:pt idx="244">
                  <c:v>46.644897959183673</c:v>
                </c:pt>
                <c:pt idx="245">
                  <c:v>46.654471544715449</c:v>
                </c:pt>
                <c:pt idx="246">
                  <c:v>46.655870445344128</c:v>
                </c:pt>
                <c:pt idx="247">
                  <c:v>46.673387096774192</c:v>
                </c:pt>
                <c:pt idx="248">
                  <c:v>46.686746987951807</c:v>
                </c:pt>
                <c:pt idx="249">
                  <c:v>46.692</c:v>
                </c:pt>
                <c:pt idx="250">
                  <c:v>46.661354581673308</c:v>
                </c:pt>
                <c:pt idx="251">
                  <c:v>46.634920634920633</c:v>
                </c:pt>
                <c:pt idx="252">
                  <c:v>46.652173913043477</c:v>
                </c:pt>
                <c:pt idx="253">
                  <c:v>46.65748031496063</c:v>
                </c:pt>
                <c:pt idx="254">
                  <c:v>46.643137254901958</c:v>
                </c:pt>
                <c:pt idx="255">
                  <c:v>46.65625</c:v>
                </c:pt>
                <c:pt idx="256">
                  <c:v>46.669260700389103</c:v>
                </c:pt>
                <c:pt idx="257">
                  <c:v>46.686046511627907</c:v>
                </c:pt>
                <c:pt idx="258">
                  <c:v>46.675675675675677</c:v>
                </c:pt>
                <c:pt idx="259">
                  <c:v>46.65</c:v>
                </c:pt>
                <c:pt idx="260">
                  <c:v>46.632183908045974</c:v>
                </c:pt>
                <c:pt idx="261">
                  <c:v>46.645038167938928</c:v>
                </c:pt>
                <c:pt idx="262">
                  <c:v>46.608365019011408</c:v>
                </c:pt>
                <c:pt idx="263">
                  <c:v>46.625</c:v>
                </c:pt>
                <c:pt idx="264">
                  <c:v>46.637735849056604</c:v>
                </c:pt>
                <c:pt idx="265">
                  <c:v>46.646616541353382</c:v>
                </c:pt>
                <c:pt idx="266">
                  <c:v>46.647940074906366</c:v>
                </c:pt>
                <c:pt idx="267">
                  <c:v>46.60820895522388</c:v>
                </c:pt>
                <c:pt idx="268">
                  <c:v>46.617100371747213</c:v>
                </c:pt>
                <c:pt idx="269">
                  <c:v>46.629629629629626</c:v>
                </c:pt>
                <c:pt idx="270">
                  <c:v>46.645756457564573</c:v>
                </c:pt>
                <c:pt idx="271">
                  <c:v>46.632352941176471</c:v>
                </c:pt>
                <c:pt idx="272">
                  <c:v>46.600732600732599</c:v>
                </c:pt>
                <c:pt idx="273">
                  <c:v>46.591240875912412</c:v>
                </c:pt>
                <c:pt idx="274">
                  <c:v>46.523636363636363</c:v>
                </c:pt>
                <c:pt idx="275">
                  <c:v>46.525362318840578</c:v>
                </c:pt>
                <c:pt idx="276">
                  <c:v>46.534296028880867</c:v>
                </c:pt>
                <c:pt idx="277">
                  <c:v>46.532374100719423</c:v>
                </c:pt>
                <c:pt idx="278">
                  <c:v>46.54480286738351</c:v>
                </c:pt>
                <c:pt idx="279">
                  <c:v>46.542857142857144</c:v>
                </c:pt>
                <c:pt idx="280">
                  <c:v>46.558718861209961</c:v>
                </c:pt>
                <c:pt idx="281">
                  <c:v>46.560283687943262</c:v>
                </c:pt>
                <c:pt idx="282">
                  <c:v>46.551236749116605</c:v>
                </c:pt>
                <c:pt idx="283">
                  <c:v>46.556338028169016</c:v>
                </c:pt>
                <c:pt idx="284">
                  <c:v>46.568421052631578</c:v>
                </c:pt>
                <c:pt idx="285">
                  <c:v>46.573426573426573</c:v>
                </c:pt>
                <c:pt idx="286">
                  <c:v>46.557491289198609</c:v>
                </c:pt>
                <c:pt idx="287">
                  <c:v>46.572916666666664</c:v>
                </c:pt>
                <c:pt idx="288">
                  <c:v>46.553633217993081</c:v>
                </c:pt>
                <c:pt idx="289">
                  <c:v>46.531034482758621</c:v>
                </c:pt>
                <c:pt idx="290">
                  <c:v>46.518900343642613</c:v>
                </c:pt>
                <c:pt idx="291">
                  <c:v>46.496575342465754</c:v>
                </c:pt>
                <c:pt idx="292">
                  <c:v>46.488054607508531</c:v>
                </c:pt>
                <c:pt idx="293">
                  <c:v>46.493197278911566</c:v>
                </c:pt>
                <c:pt idx="294">
                  <c:v>46.474576271186443</c:v>
                </c:pt>
                <c:pt idx="295">
                  <c:v>46.483108108108105</c:v>
                </c:pt>
                <c:pt idx="296">
                  <c:v>46.46127946127946</c:v>
                </c:pt>
                <c:pt idx="297">
                  <c:v>46.476510067114091</c:v>
                </c:pt>
                <c:pt idx="298">
                  <c:v>46.49498327759197</c:v>
                </c:pt>
                <c:pt idx="299">
                  <c:v>46.5</c:v>
                </c:pt>
                <c:pt idx="300">
                  <c:v>46.518272425249172</c:v>
                </c:pt>
                <c:pt idx="301">
                  <c:v>46.516556291390728</c:v>
                </c:pt>
                <c:pt idx="302">
                  <c:v>46.511551155115512</c:v>
                </c:pt>
                <c:pt idx="303">
                  <c:v>46.516447368421055</c:v>
                </c:pt>
                <c:pt idx="304">
                  <c:v>46.524590163934427</c:v>
                </c:pt>
                <c:pt idx="305">
                  <c:v>46.506535947712422</c:v>
                </c:pt>
                <c:pt idx="306">
                  <c:v>46.485342019543971</c:v>
                </c:pt>
                <c:pt idx="307">
                  <c:v>46.493506493506494</c:v>
                </c:pt>
                <c:pt idx="308">
                  <c:v>46.498381877022652</c:v>
                </c:pt>
                <c:pt idx="309">
                  <c:v>46.5</c:v>
                </c:pt>
                <c:pt idx="310">
                  <c:v>46.520900321543408</c:v>
                </c:pt>
                <c:pt idx="311">
                  <c:v>46.532051282051285</c:v>
                </c:pt>
                <c:pt idx="312">
                  <c:v>46.546325878594246</c:v>
                </c:pt>
                <c:pt idx="313">
                  <c:v>46.503184713375795</c:v>
                </c:pt>
                <c:pt idx="314">
                  <c:v>46.482539682539681</c:v>
                </c:pt>
                <c:pt idx="315">
                  <c:v>46.468354430379748</c:v>
                </c:pt>
                <c:pt idx="316">
                  <c:v>46.454258675078862</c:v>
                </c:pt>
                <c:pt idx="317">
                  <c:v>46.455974842767297</c:v>
                </c:pt>
                <c:pt idx="318">
                  <c:v>46.457680250783696</c:v>
                </c:pt>
                <c:pt idx="319">
                  <c:v>46.471874999999997</c:v>
                </c:pt>
                <c:pt idx="320">
                  <c:v>46.479750778816197</c:v>
                </c:pt>
                <c:pt idx="321">
                  <c:v>46.462732919254655</c:v>
                </c:pt>
                <c:pt idx="322">
                  <c:v>46.464396284829718</c:v>
                </c:pt>
                <c:pt idx="323">
                  <c:v>46.472222222222221</c:v>
                </c:pt>
                <c:pt idx="324">
                  <c:v>46.449230769230766</c:v>
                </c:pt>
                <c:pt idx="325">
                  <c:v>46.432515337423311</c:v>
                </c:pt>
                <c:pt idx="326">
                  <c:v>46.449541284403672</c:v>
                </c:pt>
                <c:pt idx="327">
                  <c:v>46.463414634146339</c:v>
                </c:pt>
                <c:pt idx="328">
                  <c:v>46.458966565349542</c:v>
                </c:pt>
                <c:pt idx="329">
                  <c:v>46.43333333333333</c:v>
                </c:pt>
                <c:pt idx="330">
                  <c:v>46.450151057401811</c:v>
                </c:pt>
                <c:pt idx="331">
                  <c:v>46.451807228915662</c:v>
                </c:pt>
                <c:pt idx="332">
                  <c:v>46.45945945945946</c:v>
                </c:pt>
                <c:pt idx="333">
                  <c:v>46.476047904191617</c:v>
                </c:pt>
                <c:pt idx="334">
                  <c:v>46.48955223880597</c:v>
                </c:pt>
                <c:pt idx="335">
                  <c:v>46.50595238095238</c:v>
                </c:pt>
                <c:pt idx="336">
                  <c:v>46.498516320474778</c:v>
                </c:pt>
                <c:pt idx="337">
                  <c:v>46.491124260355029</c:v>
                </c:pt>
                <c:pt idx="338">
                  <c:v>46.489675516224189</c:v>
                </c:pt>
                <c:pt idx="339">
                  <c:v>46.5</c:v>
                </c:pt>
                <c:pt idx="340">
                  <c:v>46.513196480938419</c:v>
                </c:pt>
                <c:pt idx="341">
                  <c:v>46.523391812865498</c:v>
                </c:pt>
                <c:pt idx="342">
                  <c:v>46.530612244897959</c:v>
                </c:pt>
                <c:pt idx="343">
                  <c:v>46.514534883720927</c:v>
                </c:pt>
                <c:pt idx="344">
                  <c:v>46.495652173913044</c:v>
                </c:pt>
                <c:pt idx="345">
                  <c:v>46.482658959537574</c:v>
                </c:pt>
                <c:pt idx="346">
                  <c:v>46.469740634005767</c:v>
                </c:pt>
                <c:pt idx="347">
                  <c:v>46.456896551724135</c:v>
                </c:pt>
                <c:pt idx="348">
                  <c:v>46.467048710601716</c:v>
                </c:pt>
                <c:pt idx="349">
                  <c:v>46.454285714285717</c:v>
                </c:pt>
                <c:pt idx="350">
                  <c:v>46.470085470085472</c:v>
                </c:pt>
                <c:pt idx="351">
                  <c:v>46.451704545454547</c:v>
                </c:pt>
                <c:pt idx="352">
                  <c:v>46.464589235127477</c:v>
                </c:pt>
                <c:pt idx="353">
                  <c:v>46.44632768361582</c:v>
                </c:pt>
                <c:pt idx="354">
                  <c:v>46.416901408450705</c:v>
                </c:pt>
                <c:pt idx="355">
                  <c:v>46.432584269662918</c:v>
                </c:pt>
                <c:pt idx="356">
                  <c:v>46.428571428571431</c:v>
                </c:pt>
                <c:pt idx="357">
                  <c:v>46.444134078212294</c:v>
                </c:pt>
                <c:pt idx="358">
                  <c:v>46.448467966573816</c:v>
                </c:pt>
                <c:pt idx="359">
                  <c:v>46.43333333333333</c:v>
                </c:pt>
                <c:pt idx="360">
                  <c:v>46.43490304709141</c:v>
                </c:pt>
                <c:pt idx="361">
                  <c:v>46.44198895027624</c:v>
                </c:pt>
                <c:pt idx="362">
                  <c:v>46.446280991735534</c:v>
                </c:pt>
                <c:pt idx="363">
                  <c:v>46.453296703296701</c:v>
                </c:pt>
                <c:pt idx="364">
                  <c:v>46.460273972602742</c:v>
                </c:pt>
                <c:pt idx="365">
                  <c:v>46.472677595628419</c:v>
                </c:pt>
                <c:pt idx="366">
                  <c:v>46.490463215258856</c:v>
                </c:pt>
                <c:pt idx="367">
                  <c:v>46.505434782608695</c:v>
                </c:pt>
                <c:pt idx="368">
                  <c:v>46.50406504065041</c:v>
                </c:pt>
                <c:pt idx="369">
                  <c:v>46.516216216216215</c:v>
                </c:pt>
                <c:pt idx="370">
                  <c:v>46.509433962264154</c:v>
                </c:pt>
                <c:pt idx="371">
                  <c:v>46.516129032258064</c:v>
                </c:pt>
                <c:pt idx="372">
                  <c:v>46.530831099195709</c:v>
                </c:pt>
                <c:pt idx="373">
                  <c:v>46.516042780748663</c:v>
                </c:pt>
                <c:pt idx="374">
                  <c:v>46.509333333333331</c:v>
                </c:pt>
                <c:pt idx="375">
                  <c:v>46.521276595744681</c:v>
                </c:pt>
                <c:pt idx="376">
                  <c:v>46.527851458885941</c:v>
                </c:pt>
                <c:pt idx="377">
                  <c:v>46.539682539682538</c:v>
                </c:pt>
                <c:pt idx="378">
                  <c:v>46.543535620052772</c:v>
                </c:pt>
                <c:pt idx="379">
                  <c:v>46.557894736842108</c:v>
                </c:pt>
                <c:pt idx="380">
                  <c:v>46.551181102362207</c:v>
                </c:pt>
                <c:pt idx="381">
                  <c:v>46.560209424083773</c:v>
                </c:pt>
                <c:pt idx="382">
                  <c:v>46.540469973890339</c:v>
                </c:pt>
                <c:pt idx="383">
                  <c:v>46.544270833333336</c:v>
                </c:pt>
                <c:pt idx="384">
                  <c:v>46.553246753246754</c:v>
                </c:pt>
                <c:pt idx="385">
                  <c:v>46.559585492227981</c:v>
                </c:pt>
                <c:pt idx="386">
                  <c:v>46.573643410852711</c:v>
                </c:pt>
                <c:pt idx="387">
                  <c:v>46.587628865979383</c:v>
                </c:pt>
                <c:pt idx="388">
                  <c:v>46.570694087403602</c:v>
                </c:pt>
                <c:pt idx="389">
                  <c:v>46.569230769230771</c:v>
                </c:pt>
                <c:pt idx="390">
                  <c:v>46.572890025575447</c:v>
                </c:pt>
                <c:pt idx="391">
                  <c:v>46.579081632653065</c:v>
                </c:pt>
                <c:pt idx="392">
                  <c:v>46.577608142493638</c:v>
                </c:pt>
                <c:pt idx="393">
                  <c:v>46.555837563451774</c:v>
                </c:pt>
                <c:pt idx="394">
                  <c:v>46.559493670886077</c:v>
                </c:pt>
                <c:pt idx="395">
                  <c:v>46.56818181818182</c:v>
                </c:pt>
                <c:pt idx="396">
                  <c:v>46.551637279596974</c:v>
                </c:pt>
                <c:pt idx="397">
                  <c:v>46.557788944723619</c:v>
                </c:pt>
                <c:pt idx="398">
                  <c:v>46.553884711779446</c:v>
                </c:pt>
                <c:pt idx="399">
                  <c:v>46.537500000000001</c:v>
                </c:pt>
                <c:pt idx="400">
                  <c:v>46.548628428927678</c:v>
                </c:pt>
                <c:pt idx="401">
                  <c:v>46.53233830845771</c:v>
                </c:pt>
                <c:pt idx="402">
                  <c:v>46.53846153846154</c:v>
                </c:pt>
                <c:pt idx="403">
                  <c:v>46.551980198019805</c:v>
                </c:pt>
                <c:pt idx="404">
                  <c:v>46.562962962962963</c:v>
                </c:pt>
                <c:pt idx="405">
                  <c:v>46.571428571428569</c:v>
                </c:pt>
                <c:pt idx="406">
                  <c:v>46.579852579852577</c:v>
                </c:pt>
                <c:pt idx="407">
                  <c:v>46.593137254901961</c:v>
                </c:pt>
                <c:pt idx="408">
                  <c:v>46.606356968215159</c:v>
                </c:pt>
                <c:pt idx="409">
                  <c:v>46.604878048780485</c:v>
                </c:pt>
                <c:pt idx="410">
                  <c:v>46.586374695863746</c:v>
                </c:pt>
                <c:pt idx="411">
                  <c:v>46.597087378640779</c:v>
                </c:pt>
                <c:pt idx="412">
                  <c:v>46.607748184019371</c:v>
                </c:pt>
                <c:pt idx="413">
                  <c:v>46.59661835748792</c:v>
                </c:pt>
                <c:pt idx="414">
                  <c:v>46.602409638554214</c:v>
                </c:pt>
                <c:pt idx="415">
                  <c:v>46.596153846153847</c:v>
                </c:pt>
                <c:pt idx="416">
                  <c:v>46.589928057553955</c:v>
                </c:pt>
                <c:pt idx="417">
                  <c:v>46.593301435406701</c:v>
                </c:pt>
                <c:pt idx="418">
                  <c:v>46.603818615751791</c:v>
                </c:pt>
                <c:pt idx="419">
                  <c:v>46.595238095238095</c:v>
                </c:pt>
                <c:pt idx="420">
                  <c:v>46.598574821852729</c:v>
                </c:pt>
                <c:pt idx="421">
                  <c:v>46.611374407582936</c:v>
                </c:pt>
                <c:pt idx="422">
                  <c:v>46.602836879432623</c:v>
                </c:pt>
                <c:pt idx="423">
                  <c:v>46.60377358490566</c:v>
                </c:pt>
                <c:pt idx="424">
                  <c:v>46.6</c:v>
                </c:pt>
                <c:pt idx="425">
                  <c:v>46.598591549295776</c:v>
                </c:pt>
                <c:pt idx="426">
                  <c:v>46.587822014051525</c:v>
                </c:pt>
                <c:pt idx="427">
                  <c:v>46.588785046728972</c:v>
                </c:pt>
                <c:pt idx="428">
                  <c:v>46.573426573426573</c:v>
                </c:pt>
                <c:pt idx="429">
                  <c:v>46.586046511627906</c:v>
                </c:pt>
                <c:pt idx="430">
                  <c:v>46.587006960556842</c:v>
                </c:pt>
                <c:pt idx="431">
                  <c:v>46.574074074074076</c:v>
                </c:pt>
                <c:pt idx="432">
                  <c:v>46.561200923787531</c:v>
                </c:pt>
                <c:pt idx="433">
                  <c:v>46.569124423963132</c:v>
                </c:pt>
                <c:pt idx="434">
                  <c:v>46.5632183908046</c:v>
                </c:pt>
                <c:pt idx="435">
                  <c:v>46.566513761467888</c:v>
                </c:pt>
                <c:pt idx="436">
                  <c:v>46.567505720823796</c:v>
                </c:pt>
                <c:pt idx="437">
                  <c:v>46.541095890410958</c:v>
                </c:pt>
                <c:pt idx="438">
                  <c:v>46.548974943052393</c:v>
                </c:pt>
                <c:pt idx="439">
                  <c:v>46.520454545454548</c:v>
                </c:pt>
                <c:pt idx="440">
                  <c:v>46.519274376417236</c:v>
                </c:pt>
                <c:pt idx="441">
                  <c:v>46.527149321266968</c:v>
                </c:pt>
                <c:pt idx="442">
                  <c:v>46.532731376975171</c:v>
                </c:pt>
                <c:pt idx="443">
                  <c:v>46.538288288288285</c:v>
                </c:pt>
                <c:pt idx="444">
                  <c:v>46.54831460674157</c:v>
                </c:pt>
                <c:pt idx="445">
                  <c:v>46.562780269058294</c:v>
                </c:pt>
                <c:pt idx="446">
                  <c:v>46.568232662192393</c:v>
                </c:pt>
                <c:pt idx="447">
                  <c:v>46.564732142857146</c:v>
                </c:pt>
                <c:pt idx="448">
                  <c:v>46.554565701559021</c:v>
                </c:pt>
                <c:pt idx="449">
                  <c:v>46.564444444444447</c:v>
                </c:pt>
                <c:pt idx="450">
                  <c:v>46.560975609756099</c:v>
                </c:pt>
                <c:pt idx="451">
                  <c:v>46.55088495575221</c:v>
                </c:pt>
                <c:pt idx="452">
                  <c:v>46.543046357615893</c:v>
                </c:pt>
                <c:pt idx="453">
                  <c:v>46.55066079295154</c:v>
                </c:pt>
                <c:pt idx="454">
                  <c:v>46.562637362637361</c:v>
                </c:pt>
                <c:pt idx="455">
                  <c:v>46.570175438596493</c:v>
                </c:pt>
                <c:pt idx="456">
                  <c:v>46.577680525164112</c:v>
                </c:pt>
                <c:pt idx="457">
                  <c:v>46.589519650655021</c:v>
                </c:pt>
                <c:pt idx="458">
                  <c:v>46.594771241830067</c:v>
                </c:pt>
                <c:pt idx="459">
                  <c:v>46.586956521739133</c:v>
                </c:pt>
                <c:pt idx="460">
                  <c:v>46.581344902386114</c:v>
                </c:pt>
                <c:pt idx="461">
                  <c:v>46.590909090909093</c:v>
                </c:pt>
                <c:pt idx="462">
                  <c:v>46.598272138228943</c:v>
                </c:pt>
                <c:pt idx="463">
                  <c:v>46.609913793103445</c:v>
                </c:pt>
                <c:pt idx="464">
                  <c:v>46.608602150537635</c:v>
                </c:pt>
                <c:pt idx="465">
                  <c:v>46.613733905579402</c:v>
                </c:pt>
                <c:pt idx="466">
                  <c:v>46.601713062098504</c:v>
                </c:pt>
                <c:pt idx="467">
                  <c:v>46.591880341880341</c:v>
                </c:pt>
                <c:pt idx="468">
                  <c:v>46.597014925373138</c:v>
                </c:pt>
                <c:pt idx="469">
                  <c:v>46.608510638297872</c:v>
                </c:pt>
                <c:pt idx="470">
                  <c:v>46.611464968152866</c:v>
                </c:pt>
                <c:pt idx="471">
                  <c:v>46.605932203389834</c:v>
                </c:pt>
                <c:pt idx="472">
                  <c:v>46.610993657505283</c:v>
                </c:pt>
                <c:pt idx="473">
                  <c:v>46.609704641350213</c:v>
                </c:pt>
                <c:pt idx="474">
                  <c:v>46.618947368421054</c:v>
                </c:pt>
                <c:pt idx="475">
                  <c:v>46.62394957983193</c:v>
                </c:pt>
                <c:pt idx="476">
                  <c:v>46.633123689727462</c:v>
                </c:pt>
                <c:pt idx="477">
                  <c:v>46.64225941422594</c:v>
                </c:pt>
                <c:pt idx="478">
                  <c:v>46.628392484342378</c:v>
                </c:pt>
                <c:pt idx="479">
                  <c:v>46.616666666666667</c:v>
                </c:pt>
                <c:pt idx="480">
                  <c:v>46.611226611226613</c:v>
                </c:pt>
                <c:pt idx="481">
                  <c:v>46.607883817427386</c:v>
                </c:pt>
                <c:pt idx="482">
                  <c:v>46.616977225672876</c:v>
                </c:pt>
                <c:pt idx="483">
                  <c:v>46.605371900826448</c:v>
                </c:pt>
                <c:pt idx="484">
                  <c:v>46.616494845360826</c:v>
                </c:pt>
                <c:pt idx="485">
                  <c:v>46.625514403292179</c:v>
                </c:pt>
                <c:pt idx="486">
                  <c:v>46.634496919917865</c:v>
                </c:pt>
                <c:pt idx="487">
                  <c:v>46.643442622950822</c:v>
                </c:pt>
                <c:pt idx="488">
                  <c:v>46.648261758691206</c:v>
                </c:pt>
                <c:pt idx="489">
                  <c:v>46.657142857142858</c:v>
                </c:pt>
                <c:pt idx="490">
                  <c:v>46.651731160896134</c:v>
                </c:pt>
                <c:pt idx="491">
                  <c:v>46.662601626016261</c:v>
                </c:pt>
                <c:pt idx="492">
                  <c:v>46.667342799188638</c:v>
                </c:pt>
                <c:pt idx="493">
                  <c:v>46.674089068825914</c:v>
                </c:pt>
                <c:pt idx="494">
                  <c:v>46.662626262626262</c:v>
                </c:pt>
                <c:pt idx="495">
                  <c:v>46.673387096774192</c:v>
                </c:pt>
                <c:pt idx="496">
                  <c:v>46.682092555331991</c:v>
                </c:pt>
                <c:pt idx="497">
                  <c:v>46.660642570281126</c:v>
                </c:pt>
                <c:pt idx="498">
                  <c:v>46.667334669338679</c:v>
                </c:pt>
                <c:pt idx="499">
                  <c:v>46.671999999999997</c:v>
                </c:pt>
                <c:pt idx="500">
                  <c:v>46.672654690618764</c:v>
                </c:pt>
                <c:pt idx="501">
                  <c:v>46.665338645418323</c:v>
                </c:pt>
                <c:pt idx="502">
                  <c:v>46.669980119284297</c:v>
                </c:pt>
                <c:pt idx="503">
                  <c:v>46.674603174603178</c:v>
                </c:pt>
                <c:pt idx="504">
                  <c:v>46.681188118811882</c:v>
                </c:pt>
                <c:pt idx="505">
                  <c:v>46.671936758893281</c:v>
                </c:pt>
                <c:pt idx="506">
                  <c:v>46.658777120315584</c:v>
                </c:pt>
                <c:pt idx="507">
                  <c:v>46.667322834645667</c:v>
                </c:pt>
                <c:pt idx="508">
                  <c:v>46.675834970530452</c:v>
                </c:pt>
                <c:pt idx="509">
                  <c:v>46.686274509803923</c:v>
                </c:pt>
                <c:pt idx="510">
                  <c:v>46.698630136986303</c:v>
                </c:pt>
                <c:pt idx="511">
                  <c:v>46.708984375</c:v>
                </c:pt>
                <c:pt idx="512">
                  <c:v>46.686159844054579</c:v>
                </c:pt>
                <c:pt idx="513">
                  <c:v>46.694552529182879</c:v>
                </c:pt>
                <c:pt idx="514">
                  <c:v>46.697087378640774</c:v>
                </c:pt>
                <c:pt idx="515">
                  <c:v>46.70542635658915</c:v>
                </c:pt>
                <c:pt idx="516">
                  <c:v>46.709864603481627</c:v>
                </c:pt>
                <c:pt idx="517">
                  <c:v>46.700772200772199</c:v>
                </c:pt>
                <c:pt idx="518">
                  <c:v>46.699421965317917</c:v>
                </c:pt>
                <c:pt idx="519">
                  <c:v>46.70192307692308</c:v>
                </c:pt>
                <c:pt idx="520">
                  <c:v>46.69673704414587</c:v>
                </c:pt>
                <c:pt idx="521">
                  <c:v>46.695402298850574</c:v>
                </c:pt>
                <c:pt idx="522">
                  <c:v>46.674952198852772</c:v>
                </c:pt>
                <c:pt idx="523">
                  <c:v>46.68320610687023</c:v>
                </c:pt>
                <c:pt idx="524">
                  <c:v>46.691428571428574</c:v>
                </c:pt>
                <c:pt idx="525">
                  <c:v>46.693916349809889</c:v>
                </c:pt>
                <c:pt idx="526">
                  <c:v>46.690702087286525</c:v>
                </c:pt>
                <c:pt idx="527">
                  <c:v>46.683712121212125</c:v>
                </c:pt>
                <c:pt idx="528">
                  <c:v>46.686200378071831</c:v>
                </c:pt>
                <c:pt idx="529">
                  <c:v>46.694339622641508</c:v>
                </c:pt>
                <c:pt idx="530">
                  <c:v>46.687382297551792</c:v>
                </c:pt>
                <c:pt idx="531">
                  <c:v>46.686090225563909</c:v>
                </c:pt>
                <c:pt idx="532">
                  <c:v>46.669793621013135</c:v>
                </c:pt>
                <c:pt idx="533">
                  <c:v>46.666666666666664</c:v>
                </c:pt>
                <c:pt idx="534">
                  <c:v>46.674766355140186</c:v>
                </c:pt>
                <c:pt idx="535">
                  <c:v>46.67537313432836</c:v>
                </c:pt>
                <c:pt idx="536">
                  <c:v>46.668528864059589</c:v>
                </c:pt>
                <c:pt idx="537">
                  <c:v>46.6728624535316</c:v>
                </c:pt>
                <c:pt idx="538">
                  <c:v>46.680890538033395</c:v>
                </c:pt>
                <c:pt idx="539">
                  <c:v>46.68888888888889</c:v>
                </c:pt>
                <c:pt idx="540">
                  <c:v>46.689463955637706</c:v>
                </c:pt>
                <c:pt idx="541">
                  <c:v>46.695571955719558</c:v>
                </c:pt>
                <c:pt idx="542">
                  <c:v>46.701657458563538</c:v>
                </c:pt>
                <c:pt idx="543">
                  <c:v>46.700367647058826</c:v>
                </c:pt>
                <c:pt idx="544">
                  <c:v>46.699082568807341</c:v>
                </c:pt>
                <c:pt idx="545">
                  <c:v>46.706959706959708</c:v>
                </c:pt>
                <c:pt idx="546">
                  <c:v>46.705667276051187</c:v>
                </c:pt>
                <c:pt idx="547">
                  <c:v>46.700729927007302</c:v>
                </c:pt>
                <c:pt idx="548">
                  <c:v>46.704918032786885</c:v>
                </c:pt>
                <c:pt idx="549">
                  <c:v>46.712727272727271</c:v>
                </c:pt>
                <c:pt idx="550">
                  <c:v>46.700544464609798</c:v>
                </c:pt>
                <c:pt idx="551">
                  <c:v>46.704710144927539</c:v>
                </c:pt>
                <c:pt idx="552">
                  <c:v>46.712477396021697</c:v>
                </c:pt>
                <c:pt idx="553">
                  <c:v>46.720216606498198</c:v>
                </c:pt>
                <c:pt idx="554">
                  <c:v>46.704504504504506</c:v>
                </c:pt>
                <c:pt idx="555">
                  <c:v>46.703237410071942</c:v>
                </c:pt>
                <c:pt idx="556">
                  <c:v>46.712746858168764</c:v>
                </c:pt>
                <c:pt idx="557">
                  <c:v>46.722222222222221</c:v>
                </c:pt>
                <c:pt idx="558">
                  <c:v>46.720930232558139</c:v>
                </c:pt>
                <c:pt idx="559">
                  <c:v>46.712499999999999</c:v>
                </c:pt>
                <c:pt idx="560">
                  <c:v>46.707664884135475</c:v>
                </c:pt>
                <c:pt idx="561">
                  <c:v>46.717081850533809</c:v>
                </c:pt>
                <c:pt idx="562">
                  <c:v>46.726465364120784</c:v>
                </c:pt>
                <c:pt idx="563">
                  <c:v>46.723404255319146</c:v>
                </c:pt>
                <c:pt idx="564">
                  <c:v>46.732743362831862</c:v>
                </c:pt>
                <c:pt idx="565">
                  <c:v>46.7208480565371</c:v>
                </c:pt>
                <c:pt idx="566">
                  <c:v>46.724867724867728</c:v>
                </c:pt>
                <c:pt idx="567">
                  <c:v>46.716549295774648</c:v>
                </c:pt>
                <c:pt idx="568">
                  <c:v>46.72407732864675</c:v>
                </c:pt>
                <c:pt idx="569">
                  <c:v>46.715789473684211</c:v>
                </c:pt>
                <c:pt idx="570">
                  <c:v>46.721541155866902</c:v>
                </c:pt>
                <c:pt idx="571">
                  <c:v>46.727272727272727</c:v>
                </c:pt>
                <c:pt idx="572">
                  <c:v>46.708551483420592</c:v>
                </c:pt>
                <c:pt idx="573">
                  <c:v>46.717770034843205</c:v>
                </c:pt>
                <c:pt idx="574">
                  <c:v>46.725217391304348</c:v>
                </c:pt>
                <c:pt idx="575">
                  <c:v>46.723958333333336</c:v>
                </c:pt>
                <c:pt idx="576">
                  <c:v>46.726169844020795</c:v>
                </c:pt>
                <c:pt idx="577">
                  <c:v>46.721453287197235</c:v>
                </c:pt>
                <c:pt idx="578">
                  <c:v>46.727115716753019</c:v>
                </c:pt>
                <c:pt idx="579">
                  <c:v>46.713793103448275</c:v>
                </c:pt>
                <c:pt idx="580">
                  <c:v>46.714285714285715</c:v>
                </c:pt>
                <c:pt idx="581">
                  <c:v>46.723367697594504</c:v>
                </c:pt>
                <c:pt idx="582">
                  <c:v>46.727272727272727</c:v>
                </c:pt>
                <c:pt idx="583">
                  <c:v>46.726027397260275</c:v>
                </c:pt>
                <c:pt idx="584">
                  <c:v>46.705982905982907</c:v>
                </c:pt>
                <c:pt idx="585">
                  <c:v>46.697952218430032</c:v>
                </c:pt>
                <c:pt idx="586">
                  <c:v>46.693356047700171</c:v>
                </c:pt>
                <c:pt idx="587">
                  <c:v>46.695578231292515</c:v>
                </c:pt>
                <c:pt idx="588">
                  <c:v>46.692699490662136</c:v>
                </c:pt>
                <c:pt idx="589">
                  <c:v>46.7</c:v>
                </c:pt>
                <c:pt idx="590">
                  <c:v>46.705583756345177</c:v>
                </c:pt>
                <c:pt idx="591">
                  <c:v>46.712837837837839</c:v>
                </c:pt>
                <c:pt idx="592">
                  <c:v>46.706576728499158</c:v>
                </c:pt>
                <c:pt idx="593">
                  <c:v>46.703703703703702</c:v>
                </c:pt>
                <c:pt idx="594">
                  <c:v>46.707563025210085</c:v>
                </c:pt>
                <c:pt idx="595">
                  <c:v>46.716442953020135</c:v>
                </c:pt>
                <c:pt idx="596">
                  <c:v>46.71691792294807</c:v>
                </c:pt>
                <c:pt idx="597">
                  <c:v>46.710702341137122</c:v>
                </c:pt>
                <c:pt idx="598">
                  <c:v>46.719532554257093</c:v>
                </c:pt>
                <c:pt idx="599">
                  <c:v>46.725000000000001</c:v>
                </c:pt>
                <c:pt idx="600">
                  <c:v>46.712146422628955</c:v>
                </c:pt>
                <c:pt idx="601">
                  <c:v>46.692691029900331</c:v>
                </c:pt>
                <c:pt idx="602">
                  <c:v>46.686567164179102</c:v>
                </c:pt>
                <c:pt idx="603">
                  <c:v>46.693708609271525</c:v>
                </c:pt>
                <c:pt idx="604">
                  <c:v>46.690909090909088</c:v>
                </c:pt>
                <c:pt idx="605">
                  <c:v>46.698019801980195</c:v>
                </c:pt>
                <c:pt idx="606">
                  <c:v>46.703459637561778</c:v>
                </c:pt>
                <c:pt idx="607">
                  <c:v>46.710526315789473</c:v>
                </c:pt>
                <c:pt idx="608">
                  <c:v>46.707717569786539</c:v>
                </c:pt>
                <c:pt idx="609">
                  <c:v>46.714754098360658</c:v>
                </c:pt>
                <c:pt idx="610">
                  <c:v>46.723404255319146</c:v>
                </c:pt>
                <c:pt idx="611">
                  <c:v>46.720588235294116</c:v>
                </c:pt>
                <c:pt idx="612">
                  <c:v>46.725938009787932</c:v>
                </c:pt>
                <c:pt idx="613">
                  <c:v>46.73127035830619</c:v>
                </c:pt>
                <c:pt idx="614">
                  <c:v>46.728455284552844</c:v>
                </c:pt>
                <c:pt idx="615">
                  <c:v>46.720779220779221</c:v>
                </c:pt>
                <c:pt idx="616">
                  <c:v>46.72123176661264</c:v>
                </c:pt>
                <c:pt idx="617">
                  <c:v>46.697411003236247</c:v>
                </c:pt>
                <c:pt idx="618">
                  <c:v>46.694668820678515</c:v>
                </c:pt>
                <c:pt idx="619">
                  <c:v>46.703225806451613</c:v>
                </c:pt>
                <c:pt idx="620">
                  <c:v>46.706924315619965</c:v>
                </c:pt>
                <c:pt idx="621">
                  <c:v>46.70739549839228</c:v>
                </c:pt>
                <c:pt idx="622">
                  <c:v>46.690208667736755</c:v>
                </c:pt>
                <c:pt idx="623">
                  <c:v>46.671474358974358</c:v>
                </c:pt>
                <c:pt idx="624">
                  <c:v>46.671999999999997</c:v>
                </c:pt>
                <c:pt idx="625">
                  <c:v>46.680511182108624</c:v>
                </c:pt>
                <c:pt idx="626">
                  <c:v>46.690590111642742</c:v>
                </c:pt>
                <c:pt idx="627">
                  <c:v>46.689490445859875</c:v>
                </c:pt>
                <c:pt idx="628">
                  <c:v>46.696343402225757</c:v>
                </c:pt>
                <c:pt idx="629">
                  <c:v>46.701587301587303</c:v>
                </c:pt>
                <c:pt idx="630">
                  <c:v>46.706814580031697</c:v>
                </c:pt>
                <c:pt idx="631">
                  <c:v>46.693037974683541</c:v>
                </c:pt>
                <c:pt idx="632">
                  <c:v>46.696682464454973</c:v>
                </c:pt>
                <c:pt idx="633">
                  <c:v>46.705047318611989</c:v>
                </c:pt>
                <c:pt idx="634">
                  <c:v>46.710236220472439</c:v>
                </c:pt>
                <c:pt idx="635">
                  <c:v>46.712264150943398</c:v>
                </c:pt>
                <c:pt idx="636">
                  <c:v>46.700156985871274</c:v>
                </c:pt>
                <c:pt idx="637">
                  <c:v>46.705329153605014</c:v>
                </c:pt>
                <c:pt idx="638">
                  <c:v>46.710485133020342</c:v>
                </c:pt>
                <c:pt idx="639">
                  <c:v>46.715625000000003</c:v>
                </c:pt>
                <c:pt idx="640">
                  <c:v>46.719188767550705</c:v>
                </c:pt>
                <c:pt idx="641">
                  <c:v>46.72429906542056</c:v>
                </c:pt>
                <c:pt idx="642">
                  <c:v>46.721617418351478</c:v>
                </c:pt>
                <c:pt idx="643">
                  <c:v>46.706521739130437</c:v>
                </c:pt>
                <c:pt idx="644">
                  <c:v>46.697674418604649</c:v>
                </c:pt>
                <c:pt idx="645">
                  <c:v>46.698142414860683</c:v>
                </c:pt>
                <c:pt idx="646">
                  <c:v>46.704791344667697</c:v>
                </c:pt>
                <c:pt idx="647">
                  <c:v>46.675925925925924</c:v>
                </c:pt>
                <c:pt idx="648">
                  <c:v>46.671802773497689</c:v>
                </c:pt>
                <c:pt idx="649">
                  <c:v>46.675384615384615</c:v>
                </c:pt>
                <c:pt idx="650">
                  <c:v>46.682027649769587</c:v>
                </c:pt>
                <c:pt idx="651">
                  <c:v>46.667177914110432</c:v>
                </c:pt>
                <c:pt idx="652">
                  <c:v>46.676875957120977</c:v>
                </c:pt>
                <c:pt idx="653">
                  <c:v>46.672782874617738</c:v>
                </c:pt>
                <c:pt idx="654">
                  <c:v>46.668702290076332</c:v>
                </c:pt>
                <c:pt idx="655">
                  <c:v>46.660060975609753</c:v>
                </c:pt>
                <c:pt idx="656">
                  <c:v>46.657534246575345</c:v>
                </c:pt>
                <c:pt idx="657">
                  <c:v>46.653495440729486</c:v>
                </c:pt>
                <c:pt idx="658">
                  <c:v>46.654021244309561</c:v>
                </c:pt>
                <c:pt idx="659">
                  <c:v>46.659090909090907</c:v>
                </c:pt>
                <c:pt idx="660">
                  <c:v>46.659606656580941</c:v>
                </c:pt>
                <c:pt idx="661">
                  <c:v>46.637462235649544</c:v>
                </c:pt>
                <c:pt idx="662">
                  <c:v>46.639517345399696</c:v>
                </c:pt>
                <c:pt idx="663">
                  <c:v>46.6460843373494</c:v>
                </c:pt>
                <c:pt idx="664">
                  <c:v>46.651127819548876</c:v>
                </c:pt>
                <c:pt idx="665">
                  <c:v>46.656156156156158</c:v>
                </c:pt>
                <c:pt idx="666">
                  <c:v>46.661169415292356</c:v>
                </c:pt>
                <c:pt idx="667">
                  <c:v>46.667664670658681</c:v>
                </c:pt>
                <c:pt idx="668">
                  <c:v>46.665171898355752</c:v>
                </c:pt>
                <c:pt idx="669">
                  <c:v>46.661194029850748</c:v>
                </c:pt>
                <c:pt idx="670">
                  <c:v>46.666169895678095</c:v>
                </c:pt>
                <c:pt idx="671">
                  <c:v>46.674107142857146</c:v>
                </c:pt>
                <c:pt idx="672">
                  <c:v>46.664190193164934</c:v>
                </c:pt>
                <c:pt idx="673">
                  <c:v>46.655786350148368</c:v>
                </c:pt>
                <c:pt idx="674">
                  <c:v>46.662222222222219</c:v>
                </c:pt>
                <c:pt idx="675">
                  <c:v>46.671597633136095</c:v>
                </c:pt>
                <c:pt idx="676">
                  <c:v>46.664697193500736</c:v>
                </c:pt>
                <c:pt idx="677">
                  <c:v>46.660766961651916</c:v>
                </c:pt>
                <c:pt idx="678">
                  <c:v>46.658321060382917</c:v>
                </c:pt>
                <c:pt idx="679">
                  <c:v>46.655882352941177</c:v>
                </c:pt>
                <c:pt idx="680">
                  <c:v>46.665198237885463</c:v>
                </c:pt>
                <c:pt idx="681">
                  <c:v>46.665689149560116</c:v>
                </c:pt>
                <c:pt idx="682">
                  <c:v>46.669106881405561</c:v>
                </c:pt>
                <c:pt idx="683">
                  <c:v>46.653508771929822</c:v>
                </c:pt>
                <c:pt idx="684">
                  <c:v>46.655474452554742</c:v>
                </c:pt>
                <c:pt idx="685">
                  <c:v>46.657434402332363</c:v>
                </c:pt>
                <c:pt idx="686">
                  <c:v>46.650655021834062</c:v>
                </c:pt>
                <c:pt idx="687">
                  <c:v>46.646802325581397</c:v>
                </c:pt>
                <c:pt idx="688">
                  <c:v>46.654571843251091</c:v>
                </c:pt>
                <c:pt idx="689">
                  <c:v>46.650724637681158</c:v>
                </c:pt>
                <c:pt idx="690">
                  <c:v>46.654124457308249</c:v>
                </c:pt>
                <c:pt idx="691">
                  <c:v>46.657514450867055</c:v>
                </c:pt>
                <c:pt idx="692">
                  <c:v>46.655122655122653</c:v>
                </c:pt>
                <c:pt idx="693">
                  <c:v>46.662824207492797</c:v>
                </c:pt>
                <c:pt idx="694">
                  <c:v>46.657553956834533</c:v>
                </c:pt>
                <c:pt idx="695">
                  <c:v>46.663793103448278</c:v>
                </c:pt>
                <c:pt idx="696">
                  <c:v>46.670014347202297</c:v>
                </c:pt>
                <c:pt idx="697">
                  <c:v>46.661891117478511</c:v>
                </c:pt>
                <c:pt idx="698">
                  <c:v>46.666666666666664</c:v>
                </c:pt>
                <c:pt idx="699">
                  <c:v>46.67285714285714</c:v>
                </c:pt>
                <c:pt idx="700">
                  <c:v>46.674750356633382</c:v>
                </c:pt>
                <c:pt idx="701">
                  <c:v>46.676638176638178</c:v>
                </c:pt>
                <c:pt idx="702">
                  <c:v>46.682788051209101</c:v>
                </c:pt>
                <c:pt idx="703">
                  <c:v>46.674715909090907</c:v>
                </c:pt>
                <c:pt idx="704">
                  <c:v>46.668085106382982</c:v>
                </c:pt>
                <c:pt idx="705">
                  <c:v>46.671388101983005</c:v>
                </c:pt>
                <c:pt idx="706">
                  <c:v>46.669024045261672</c:v>
                </c:pt>
                <c:pt idx="707">
                  <c:v>46.663841807909606</c:v>
                </c:pt>
                <c:pt idx="708">
                  <c:v>46.643159379407614</c:v>
                </c:pt>
                <c:pt idx="709">
                  <c:v>46.633802816901408</c:v>
                </c:pt>
                <c:pt idx="710">
                  <c:v>46.616033755274259</c:v>
                </c:pt>
                <c:pt idx="711">
                  <c:v>46.61938202247191</c:v>
                </c:pt>
                <c:pt idx="712">
                  <c:v>46.622720897615707</c:v>
                </c:pt>
                <c:pt idx="713">
                  <c:v>46.62605042016807</c:v>
                </c:pt>
                <c:pt idx="714">
                  <c:v>46.632167832167831</c:v>
                </c:pt>
                <c:pt idx="715">
                  <c:v>46.63826815642458</c:v>
                </c:pt>
                <c:pt idx="716">
                  <c:v>46.633193863319384</c:v>
                </c:pt>
                <c:pt idx="717">
                  <c:v>46.640668523676879</c:v>
                </c:pt>
                <c:pt idx="718">
                  <c:v>46.643949930458973</c:v>
                </c:pt>
                <c:pt idx="719">
                  <c:v>46.644444444444446</c:v>
                </c:pt>
                <c:pt idx="720">
                  <c:v>46.639389736477114</c:v>
                </c:pt>
                <c:pt idx="721">
                  <c:v>46.644044321329638</c:v>
                </c:pt>
                <c:pt idx="722">
                  <c:v>46.632088520055326</c:v>
                </c:pt>
                <c:pt idx="723">
                  <c:v>46.625690607734803</c:v>
                </c:pt>
                <c:pt idx="724">
                  <c:v>46.626206896551722</c:v>
                </c:pt>
                <c:pt idx="725">
                  <c:v>46.62258953168044</c:v>
                </c:pt>
                <c:pt idx="726">
                  <c:v>46.628610729023386</c:v>
                </c:pt>
                <c:pt idx="727">
                  <c:v>46.633241758241759</c:v>
                </c:pt>
                <c:pt idx="728">
                  <c:v>46.636488340192045</c:v>
                </c:pt>
                <c:pt idx="729">
                  <c:v>46.635616438356166</c:v>
                </c:pt>
                <c:pt idx="730">
                  <c:v>46.629274965800271</c:v>
                </c:pt>
                <c:pt idx="731">
                  <c:v>46.62158469945355</c:v>
                </c:pt>
                <c:pt idx="732">
                  <c:v>46.615279672578446</c:v>
                </c:pt>
                <c:pt idx="733">
                  <c:v>46.614441416893733</c:v>
                </c:pt>
                <c:pt idx="734">
                  <c:v>46.620408163265303</c:v>
                </c:pt>
                <c:pt idx="735">
                  <c:v>46.620923913043477</c:v>
                </c:pt>
                <c:pt idx="736">
                  <c:v>46.624151967435552</c:v>
                </c:pt>
                <c:pt idx="737">
                  <c:v>46.631436314363143</c:v>
                </c:pt>
                <c:pt idx="738">
                  <c:v>46.638700947225978</c:v>
                </c:pt>
                <c:pt idx="739">
                  <c:v>46.631081081081078</c:v>
                </c:pt>
                <c:pt idx="740">
                  <c:v>46.627530364372468</c:v>
                </c:pt>
                <c:pt idx="741">
                  <c:v>46.625336927223721</c:v>
                </c:pt>
                <c:pt idx="742">
                  <c:v>46.617765814266484</c:v>
                </c:pt>
                <c:pt idx="743">
                  <c:v>46.625</c:v>
                </c:pt>
                <c:pt idx="744">
                  <c:v>46.626845637583891</c:v>
                </c:pt>
                <c:pt idx="745">
                  <c:v>46.6313672922252</c:v>
                </c:pt>
                <c:pt idx="746">
                  <c:v>46.627844712182061</c:v>
                </c:pt>
                <c:pt idx="747">
                  <c:v>46.621657754010698</c:v>
                </c:pt>
                <c:pt idx="748">
                  <c:v>46.608811748998662</c:v>
                </c:pt>
                <c:pt idx="749">
                  <c:v>46.614666666666665</c:v>
                </c:pt>
                <c:pt idx="750">
                  <c:v>46.616511318242345</c:v>
                </c:pt>
                <c:pt idx="751">
                  <c:v>46.621010638297875</c:v>
                </c:pt>
                <c:pt idx="752">
                  <c:v>46.618857901726429</c:v>
                </c:pt>
                <c:pt idx="753">
                  <c:v>46.623342175066313</c:v>
                </c:pt>
                <c:pt idx="754">
                  <c:v>46.617218543046356</c:v>
                </c:pt>
                <c:pt idx="755">
                  <c:v>46.611111111111114</c:v>
                </c:pt>
                <c:pt idx="756">
                  <c:v>46.602377807133422</c:v>
                </c:pt>
                <c:pt idx="757">
                  <c:v>46.606860158311349</c:v>
                </c:pt>
                <c:pt idx="758">
                  <c:v>46.602108036890648</c:v>
                </c:pt>
                <c:pt idx="759">
                  <c:v>46.603947368421053</c:v>
                </c:pt>
                <c:pt idx="760">
                  <c:v>46.593955321944811</c:v>
                </c:pt>
                <c:pt idx="761">
                  <c:v>46.598425196850393</c:v>
                </c:pt>
                <c:pt idx="762">
                  <c:v>46.602883355176935</c:v>
                </c:pt>
                <c:pt idx="763">
                  <c:v>46.608638743455501</c:v>
                </c:pt>
                <c:pt idx="764">
                  <c:v>46.610457516339871</c:v>
                </c:pt>
                <c:pt idx="765">
                  <c:v>46.612271540469976</c:v>
                </c:pt>
                <c:pt idx="766">
                  <c:v>46.617992177314214</c:v>
                </c:pt>
                <c:pt idx="767">
                  <c:v>46.609375</c:v>
                </c:pt>
                <c:pt idx="768">
                  <c:v>46.612483745123534</c:v>
                </c:pt>
                <c:pt idx="769">
                  <c:v>46.612987012987013</c:v>
                </c:pt>
                <c:pt idx="770">
                  <c:v>46.618677042801558</c:v>
                </c:pt>
                <c:pt idx="771">
                  <c:v>46.623056994818654</c:v>
                </c:pt>
                <c:pt idx="772">
                  <c:v>46.630012936610605</c:v>
                </c:pt>
                <c:pt idx="773">
                  <c:v>46.631782945736433</c:v>
                </c:pt>
                <c:pt idx="774">
                  <c:v>46.637419354838713</c:v>
                </c:pt>
                <c:pt idx="775">
                  <c:v>46.641752577319586</c:v>
                </c:pt>
                <c:pt idx="776">
                  <c:v>46.643500643500644</c:v>
                </c:pt>
                <c:pt idx="777">
                  <c:v>46.634961439588686</c:v>
                </c:pt>
                <c:pt idx="778">
                  <c:v>46.639281129653405</c:v>
                </c:pt>
                <c:pt idx="779">
                  <c:v>46.641025641025642</c:v>
                </c:pt>
                <c:pt idx="780">
                  <c:v>46.619718309859152</c:v>
                </c:pt>
                <c:pt idx="781">
                  <c:v>46.622762148337593</c:v>
                </c:pt>
                <c:pt idx="782">
                  <c:v>46.628352490421456</c:v>
                </c:pt>
                <c:pt idx="783">
                  <c:v>46.628826530612244</c:v>
                </c:pt>
                <c:pt idx="784">
                  <c:v>46.634394904458595</c:v>
                </c:pt>
                <c:pt idx="785">
                  <c:v>46.625954198473281</c:v>
                </c:pt>
                <c:pt idx="786">
                  <c:v>46.630241423125796</c:v>
                </c:pt>
                <c:pt idx="787">
                  <c:v>46.6256345177665</c:v>
                </c:pt>
                <c:pt idx="788">
                  <c:v>46.619771863117869</c:v>
                </c:pt>
                <c:pt idx="789">
                  <c:v>46.620253164556964</c:v>
                </c:pt>
                <c:pt idx="790">
                  <c:v>46.611883691529712</c:v>
                </c:pt>
                <c:pt idx="791">
                  <c:v>46.61489898989899</c:v>
                </c:pt>
                <c:pt idx="792">
                  <c:v>46.617906683480456</c:v>
                </c:pt>
                <c:pt idx="793">
                  <c:v>46.623425692695214</c:v>
                </c:pt>
                <c:pt idx="794">
                  <c:v>46.616352201257861</c:v>
                </c:pt>
                <c:pt idx="795">
                  <c:v>46.620603015075375</c:v>
                </c:pt>
                <c:pt idx="796">
                  <c:v>46.619824341279802</c:v>
                </c:pt>
                <c:pt idx="797">
                  <c:v>46.626566416040099</c:v>
                </c:pt>
                <c:pt idx="798">
                  <c:v>46.618272841051315</c:v>
                </c:pt>
                <c:pt idx="799">
                  <c:v>46.615000000000002</c:v>
                </c:pt>
                <c:pt idx="800">
                  <c:v>46.606741573033709</c:v>
                </c:pt>
                <c:pt idx="801">
                  <c:v>46.610972568578553</c:v>
                </c:pt>
                <c:pt idx="802">
                  <c:v>46.611457036114572</c:v>
                </c:pt>
                <c:pt idx="803">
                  <c:v>46.618159203980099</c:v>
                </c:pt>
                <c:pt idx="804">
                  <c:v>46.609937888198758</c:v>
                </c:pt>
                <c:pt idx="805">
                  <c:v>46.598014888337467</c:v>
                </c:pt>
                <c:pt idx="806">
                  <c:v>46.602230483271377</c:v>
                </c:pt>
                <c:pt idx="807">
                  <c:v>46.606435643564353</c:v>
                </c:pt>
                <c:pt idx="808">
                  <c:v>46.609394313967861</c:v>
                </c:pt>
                <c:pt idx="809">
                  <c:v>46.603703703703701</c:v>
                </c:pt>
                <c:pt idx="810">
                  <c:v>46.60912453760789</c:v>
                </c:pt>
                <c:pt idx="811">
                  <c:v>46.600985221674875</c:v>
                </c:pt>
                <c:pt idx="812">
                  <c:v>46.601476014760145</c:v>
                </c:pt>
                <c:pt idx="813">
                  <c:v>46.606879606879609</c:v>
                </c:pt>
                <c:pt idx="814">
                  <c:v>46.613496932515339</c:v>
                </c:pt>
                <c:pt idx="815">
                  <c:v>46.60171568627451</c:v>
                </c:pt>
                <c:pt idx="816">
                  <c:v>46.607099143206852</c:v>
                </c:pt>
                <c:pt idx="817">
                  <c:v>46.611246943765281</c:v>
                </c:pt>
                <c:pt idx="818">
                  <c:v>46.615384615384613</c:v>
                </c:pt>
                <c:pt idx="819">
                  <c:v>46.621951219512198</c:v>
                </c:pt>
                <c:pt idx="820">
                  <c:v>46.627283800243603</c:v>
                </c:pt>
                <c:pt idx="821">
                  <c:v>46.631386861313871</c:v>
                </c:pt>
                <c:pt idx="822">
                  <c:v>46.636695018226</c:v>
                </c:pt>
                <c:pt idx="823">
                  <c:v>46.637135922330096</c:v>
                </c:pt>
                <c:pt idx="824">
                  <c:v>46.632727272727273</c:v>
                </c:pt>
                <c:pt idx="825">
                  <c:v>46.634382566585955</c:v>
                </c:pt>
                <c:pt idx="826">
                  <c:v>46.632406287787184</c:v>
                </c:pt>
                <c:pt idx="827">
                  <c:v>46.631642512077292</c:v>
                </c:pt>
                <c:pt idx="828">
                  <c:v>46.634499396863689</c:v>
                </c:pt>
                <c:pt idx="829">
                  <c:v>46.626506024096386</c:v>
                </c:pt>
                <c:pt idx="830">
                  <c:v>46.632972322503008</c:v>
                </c:pt>
                <c:pt idx="831">
                  <c:v>46.63942307692308</c:v>
                </c:pt>
                <c:pt idx="832">
                  <c:v>46.638655462184872</c:v>
                </c:pt>
                <c:pt idx="833">
                  <c:v>46.636690647482013</c:v>
                </c:pt>
                <c:pt idx="834">
                  <c:v>46.623952095808384</c:v>
                </c:pt>
                <c:pt idx="835">
                  <c:v>46.616028708133975</c:v>
                </c:pt>
                <c:pt idx="836">
                  <c:v>46.620071684587813</c:v>
                </c:pt>
                <c:pt idx="837">
                  <c:v>46.622911694510741</c:v>
                </c:pt>
                <c:pt idx="838">
                  <c:v>46.622169249106079</c:v>
                </c:pt>
                <c:pt idx="839">
                  <c:v>46.61785714285714</c:v>
                </c:pt>
                <c:pt idx="840">
                  <c:v>46.611177170035674</c:v>
                </c:pt>
                <c:pt idx="841">
                  <c:v>46.610451306413303</c:v>
                </c:pt>
                <c:pt idx="842">
                  <c:v>46.615658362989322</c:v>
                </c:pt>
                <c:pt idx="843">
                  <c:v>46.617298578199055</c:v>
                </c:pt>
                <c:pt idx="844">
                  <c:v>46.617751479289943</c:v>
                </c:pt>
                <c:pt idx="845">
                  <c:v>46.621749408983455</c:v>
                </c:pt>
                <c:pt idx="846">
                  <c:v>46.619834710743802</c:v>
                </c:pt>
                <c:pt idx="847">
                  <c:v>46.625</c:v>
                </c:pt>
                <c:pt idx="848">
                  <c:v>46.631330977620728</c:v>
                </c:pt>
                <c:pt idx="849">
                  <c:v>46.634117647058822</c:v>
                </c:pt>
                <c:pt idx="850">
                  <c:v>46.63924794359577</c:v>
                </c:pt>
                <c:pt idx="851">
                  <c:v>46.6349765258216</c:v>
                </c:pt>
                <c:pt idx="852">
                  <c:v>46.637749120750293</c:v>
                </c:pt>
                <c:pt idx="853">
                  <c:v>46.642857142857146</c:v>
                </c:pt>
                <c:pt idx="854">
                  <c:v>46.642105263157895</c:v>
                </c:pt>
                <c:pt idx="855">
                  <c:v>46.648364485981311</c:v>
                </c:pt>
                <c:pt idx="856">
                  <c:v>46.654609101516918</c:v>
                </c:pt>
                <c:pt idx="857">
                  <c:v>46.634032634032636</c:v>
                </c:pt>
                <c:pt idx="858">
                  <c:v>46.636786961583233</c:v>
                </c:pt>
                <c:pt idx="859">
                  <c:v>46.63720930232558</c:v>
                </c:pt>
                <c:pt idx="860">
                  <c:v>46.641114982578394</c:v>
                </c:pt>
                <c:pt idx="861">
                  <c:v>46.631090487238978</c:v>
                </c:pt>
                <c:pt idx="862">
                  <c:v>46.633835457705679</c:v>
                </c:pt>
                <c:pt idx="863">
                  <c:v>46.637731481481481</c:v>
                </c:pt>
                <c:pt idx="864">
                  <c:v>46.634682080924854</c:v>
                </c:pt>
                <c:pt idx="865">
                  <c:v>46.64203233256351</c:v>
                </c:pt>
                <c:pt idx="866">
                  <c:v>46.643598615916957</c:v>
                </c:pt>
                <c:pt idx="867">
                  <c:v>46.645161290322584</c:v>
                </c:pt>
                <c:pt idx="868">
                  <c:v>46.637514384349828</c:v>
                </c:pt>
                <c:pt idx="869">
                  <c:v>46.627586206896552</c:v>
                </c:pt>
                <c:pt idx="870">
                  <c:v>46.630309988518945</c:v>
                </c:pt>
                <c:pt idx="871">
                  <c:v>46.631880733944953</c:v>
                </c:pt>
                <c:pt idx="872">
                  <c:v>46.635738831615122</c:v>
                </c:pt>
                <c:pt idx="873">
                  <c:v>46.640732265446225</c:v>
                </c:pt>
                <c:pt idx="874">
                  <c:v>46.626285714285714</c:v>
                </c:pt>
                <c:pt idx="875">
                  <c:v>46.614155251141554</c:v>
                </c:pt>
                <c:pt idx="876">
                  <c:v>46.618015963511972</c:v>
                </c:pt>
                <c:pt idx="877">
                  <c:v>46.623006833712985</c:v>
                </c:pt>
                <c:pt idx="878">
                  <c:v>46.626848691695109</c:v>
                </c:pt>
                <c:pt idx="879">
                  <c:v>46.631818181818183</c:v>
                </c:pt>
                <c:pt idx="880">
                  <c:v>46.629965947786609</c:v>
                </c:pt>
                <c:pt idx="881">
                  <c:v>46.632653061224488</c:v>
                </c:pt>
                <c:pt idx="882">
                  <c:v>46.628539071347681</c:v>
                </c:pt>
                <c:pt idx="883">
                  <c:v>46.634615384615387</c:v>
                </c:pt>
                <c:pt idx="884">
                  <c:v>46.628248587570624</c:v>
                </c:pt>
                <c:pt idx="885">
                  <c:v>46.630925507900677</c:v>
                </c:pt>
                <c:pt idx="886">
                  <c:v>46.635851183765503</c:v>
                </c:pt>
                <c:pt idx="887">
                  <c:v>46.636261261261261</c:v>
                </c:pt>
                <c:pt idx="888">
                  <c:v>46.636670416197973</c:v>
                </c:pt>
                <c:pt idx="889">
                  <c:v>46.625842696629213</c:v>
                </c:pt>
                <c:pt idx="890">
                  <c:v>46.612794612794616</c:v>
                </c:pt>
                <c:pt idx="891">
                  <c:v>46.617713004484308</c:v>
                </c:pt>
                <c:pt idx="892">
                  <c:v>46.623740201567749</c:v>
                </c:pt>
                <c:pt idx="893">
                  <c:v>46.627516778523493</c:v>
                </c:pt>
                <c:pt idx="894">
                  <c:v>46.633519553072624</c:v>
                </c:pt>
                <c:pt idx="895">
                  <c:v>46.636160714285715</c:v>
                </c:pt>
                <c:pt idx="896">
                  <c:v>46.638795986622071</c:v>
                </c:pt>
                <c:pt idx="897">
                  <c:v>46.632516703786195</c:v>
                </c:pt>
                <c:pt idx="898">
                  <c:v>46.627363737486093</c:v>
                </c:pt>
                <c:pt idx="899">
                  <c:v>46.61888888888889</c:v>
                </c:pt>
                <c:pt idx="900">
                  <c:v>46.611542730299668</c:v>
                </c:pt>
                <c:pt idx="901">
                  <c:v>46.604212860310419</c:v>
                </c:pt>
                <c:pt idx="902">
                  <c:v>46.607973421926907</c:v>
                </c:pt>
                <c:pt idx="903">
                  <c:v>46.607300884955755</c:v>
                </c:pt>
                <c:pt idx="904">
                  <c:v>46.613259668508285</c:v>
                </c:pt>
                <c:pt idx="905">
                  <c:v>46.610375275938189</c:v>
                </c:pt>
                <c:pt idx="906">
                  <c:v>46.596471885336271</c:v>
                </c:pt>
                <c:pt idx="907">
                  <c:v>46.59911894273128</c:v>
                </c:pt>
                <c:pt idx="908">
                  <c:v>46.600660066006604</c:v>
                </c:pt>
                <c:pt idx="909">
                  <c:v>46.598901098901102</c:v>
                </c:pt>
                <c:pt idx="910">
                  <c:v>46.583973655323817</c:v>
                </c:pt>
                <c:pt idx="911">
                  <c:v>46.58223684210526</c:v>
                </c:pt>
                <c:pt idx="912">
                  <c:v>46.583789704271631</c:v>
                </c:pt>
                <c:pt idx="913">
                  <c:v>46.584245076586434</c:v>
                </c:pt>
                <c:pt idx="914">
                  <c:v>46.584699453551913</c:v>
                </c:pt>
                <c:pt idx="915">
                  <c:v>46.587336244541483</c:v>
                </c:pt>
                <c:pt idx="916">
                  <c:v>46.592148309705564</c:v>
                </c:pt>
                <c:pt idx="917">
                  <c:v>46.593681917211327</c:v>
                </c:pt>
                <c:pt idx="918">
                  <c:v>46.598476605005438</c:v>
                </c:pt>
                <c:pt idx="919">
                  <c:v>46.603260869565219</c:v>
                </c:pt>
                <c:pt idx="920">
                  <c:v>46.60369163952226</c:v>
                </c:pt>
                <c:pt idx="921">
                  <c:v>46.605206073752711</c:v>
                </c:pt>
                <c:pt idx="922">
                  <c:v>46.601300108342365</c:v>
                </c:pt>
                <c:pt idx="923">
                  <c:v>46.601731601731601</c:v>
                </c:pt>
                <c:pt idx="924">
                  <c:v>46.605405405405406</c:v>
                </c:pt>
                <c:pt idx="925">
                  <c:v>46.604751619870413</c:v>
                </c:pt>
                <c:pt idx="926">
                  <c:v>46.599784250269686</c:v>
                </c:pt>
                <c:pt idx="927">
                  <c:v>46.603448275862071</c:v>
                </c:pt>
                <c:pt idx="928">
                  <c:v>46.594187298170077</c:v>
                </c:pt>
                <c:pt idx="929">
                  <c:v>46.601075268817205</c:v>
                </c:pt>
                <c:pt idx="930">
                  <c:v>46.604726100966701</c:v>
                </c:pt>
                <c:pt idx="931">
                  <c:v>46.606223175965667</c:v>
                </c:pt>
                <c:pt idx="932">
                  <c:v>46.60771704180064</c:v>
                </c:pt>
                <c:pt idx="933">
                  <c:v>46.605995717344754</c:v>
                </c:pt>
                <c:pt idx="934">
                  <c:v>46.610695187165774</c:v>
                </c:pt>
                <c:pt idx="935">
                  <c:v>46.616452991452988</c:v>
                </c:pt>
                <c:pt idx="936">
                  <c:v>46.620064034151547</c:v>
                </c:pt>
                <c:pt idx="937">
                  <c:v>46.623667377398718</c:v>
                </c:pt>
                <c:pt idx="938">
                  <c:v>46.624068157614481</c:v>
                </c:pt>
                <c:pt idx="939">
                  <c:v>46.628723404255318</c:v>
                </c:pt>
                <c:pt idx="940">
                  <c:v>46.633368756641872</c:v>
                </c:pt>
                <c:pt idx="941">
                  <c:v>46.639065817409765</c:v>
                </c:pt>
                <c:pt idx="942">
                  <c:v>46.643690349946979</c:v>
                </c:pt>
                <c:pt idx="943">
                  <c:v>46.649364406779661</c:v>
                </c:pt>
                <c:pt idx="944">
                  <c:v>46.656084656084658</c:v>
                </c:pt>
                <c:pt idx="945">
                  <c:v>46.661733615221991</c:v>
                </c:pt>
                <c:pt idx="946">
                  <c:v>46.662090813093982</c:v>
                </c:pt>
                <c:pt idx="947">
                  <c:v>46.667721518987342</c:v>
                </c:pt>
                <c:pt idx="948">
                  <c:v>46.663856691253955</c:v>
                </c:pt>
                <c:pt idx="949">
                  <c:v>46.663157894736841</c:v>
                </c:pt>
                <c:pt idx="950">
                  <c:v>46.656151419558363</c:v>
                </c:pt>
                <c:pt idx="951">
                  <c:v>46.653361344537814</c:v>
                </c:pt>
                <c:pt idx="952">
                  <c:v>46.653725078698848</c:v>
                </c:pt>
                <c:pt idx="953">
                  <c:v>46.649895178197063</c:v>
                </c:pt>
                <c:pt idx="954">
                  <c:v>46.652356020942406</c:v>
                </c:pt>
                <c:pt idx="955">
                  <c:v>46.645397489539747</c:v>
                </c:pt>
                <c:pt idx="956">
                  <c:v>46.644723092998952</c:v>
                </c:pt>
                <c:pt idx="957">
                  <c:v>46.648225469728601</c:v>
                </c:pt>
                <c:pt idx="958">
                  <c:v>46.633993743482797</c:v>
                </c:pt>
                <c:pt idx="959">
                  <c:v>46.638541666666669</c:v>
                </c:pt>
                <c:pt idx="960">
                  <c:v>46.634755463059314</c:v>
                </c:pt>
                <c:pt idx="961">
                  <c:v>46.63305613305613</c:v>
                </c:pt>
                <c:pt idx="962">
                  <c:v>46.624091381100726</c:v>
                </c:pt>
                <c:pt idx="963">
                  <c:v>46.619294605809131</c:v>
                </c:pt>
                <c:pt idx="964">
                  <c:v>46.619689119170985</c:v>
                </c:pt>
                <c:pt idx="965">
                  <c:v>46.61904761904762</c:v>
                </c:pt>
                <c:pt idx="966">
                  <c:v>46.615305067218202</c:v>
                </c:pt>
                <c:pt idx="967">
                  <c:v>46.617768595041319</c:v>
                </c:pt>
                <c:pt idx="968">
                  <c:v>46.611971104231166</c:v>
                </c:pt>
                <c:pt idx="969">
                  <c:v>46.609278350515467</c:v>
                </c:pt>
                <c:pt idx="970">
                  <c:v>46.614830072090626</c:v>
                </c:pt>
                <c:pt idx="971">
                  <c:v>46.614197530864196</c:v>
                </c:pt>
                <c:pt idx="972">
                  <c:v>46.613566289825286</c:v>
                </c:pt>
                <c:pt idx="973">
                  <c:v>46.605749486652975</c:v>
                </c:pt>
                <c:pt idx="974">
                  <c:v>46.597948717948718</c:v>
                </c:pt>
                <c:pt idx="975">
                  <c:v>46.593237704918032</c:v>
                </c:pt>
                <c:pt idx="976">
                  <c:v>46.598771750255885</c:v>
                </c:pt>
                <c:pt idx="977">
                  <c:v>46.603271983640084</c:v>
                </c:pt>
                <c:pt idx="978">
                  <c:v>46.600612870275789</c:v>
                </c:pt>
                <c:pt idx="979">
                  <c:v>46.592857142857142</c:v>
                </c:pt>
                <c:pt idx="980">
                  <c:v>46.5973496432212</c:v>
                </c:pt>
                <c:pt idx="981">
                  <c:v>46.59572301425662</c:v>
                </c:pt>
                <c:pt idx="982">
                  <c:v>46.598168870803661</c:v>
                </c:pt>
                <c:pt idx="983">
                  <c:v>46.603658536585364</c:v>
                </c:pt>
                <c:pt idx="984">
                  <c:v>46.610152284263961</c:v>
                </c:pt>
                <c:pt idx="985">
                  <c:v>46.605476673427994</c:v>
                </c:pt>
                <c:pt idx="986">
                  <c:v>46.598784194528875</c:v>
                </c:pt>
                <c:pt idx="987">
                  <c:v>46.598178137651821</c:v>
                </c:pt>
                <c:pt idx="988">
                  <c:v>46.600606673407484</c:v>
                </c:pt>
                <c:pt idx="989">
                  <c:v>46.594949494949496</c:v>
                </c:pt>
                <c:pt idx="990">
                  <c:v>46.597376387487387</c:v>
                </c:pt>
                <c:pt idx="991">
                  <c:v>46.591733870967744</c:v>
                </c:pt>
                <c:pt idx="992">
                  <c:v>46.580060422960727</c:v>
                </c:pt>
                <c:pt idx="993">
                  <c:v>46.58450704225352</c:v>
                </c:pt>
                <c:pt idx="994">
                  <c:v>46.581909547738697</c:v>
                </c:pt>
                <c:pt idx="995">
                  <c:v>46.583333333333336</c:v>
                </c:pt>
                <c:pt idx="996">
                  <c:v>46.580742226680037</c:v>
                </c:pt>
                <c:pt idx="997">
                  <c:v>46.582164328657313</c:v>
                </c:pt>
                <c:pt idx="998">
                  <c:v>46.58058058058058</c:v>
                </c:pt>
                <c:pt idx="999">
                  <c:v>46.575000000000003</c:v>
                </c:pt>
              </c:numCache>
            </c:numRef>
          </c:val>
          <c:smooth val="0"/>
          <c:extLst>
            <c:ext xmlns:c16="http://schemas.microsoft.com/office/drawing/2014/chart" uri="{C3380CC4-5D6E-409C-BE32-E72D297353CC}">
              <c16:uniqueId val="{00000000-3DFE-4E38-A0DA-A8E039E4A24E}"/>
            </c:ext>
          </c:extLst>
        </c:ser>
        <c:dLbls>
          <c:showLegendKey val="0"/>
          <c:showVal val="0"/>
          <c:showCatName val="0"/>
          <c:showSerName val="0"/>
          <c:showPercent val="0"/>
          <c:showBubbleSize val="0"/>
        </c:dLbls>
        <c:smooth val="0"/>
        <c:axId val="102644080"/>
        <c:axId val="1981506767"/>
      </c:lineChart>
      <c:catAx>
        <c:axId val="10264408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a:t>Number of Simulation Trials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1506767"/>
        <c:crosses val="autoZero"/>
        <c:auto val="1"/>
        <c:lblAlgn val="ctr"/>
        <c:lblOffset val="100"/>
        <c:noMultiLvlLbl val="0"/>
      </c:catAx>
      <c:valAx>
        <c:axId val="1981506767"/>
        <c:scaling>
          <c:orientation val="minMax"/>
          <c:max val="6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a:t>Mean Net Occupied Rooms (rooms/day)</a:t>
                </a:r>
              </a:p>
            </c:rich>
          </c:tx>
          <c:layout>
            <c:manualLayout>
              <c:xMode val="edge"/>
              <c:yMode val="edge"/>
              <c:x val="3.0555555555555555E-2"/>
              <c:y val="0.1304629629629629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644080"/>
        <c:crosses val="autoZero"/>
        <c:crossBetween val="between"/>
        <c:majorUnit val="5"/>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a:t>Convergence of Mean Daily Net Profit — Room Rate $350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Running Mean — Daily Net Profit ($350)</c:v>
          </c:tx>
          <c:spPr>
            <a:ln w="28575" cap="rnd">
              <a:solidFill>
                <a:schemeClr val="accent1"/>
              </a:solidFill>
              <a:round/>
            </a:ln>
            <a:effectLst/>
          </c:spPr>
          <c:marker>
            <c:symbol val="none"/>
          </c:marker>
          <c:val>
            <c:numRef>
              <c:f>'5.Simulation-fixed values'!$M$9:$M$1008</c:f>
              <c:numCache>
                <c:formatCode>"$"#,##0.00</c:formatCode>
                <c:ptCount val="1000"/>
                <c:pt idx="0">
                  <c:v>8425.390632005232</c:v>
                </c:pt>
                <c:pt idx="1">
                  <c:v>9507.7736620112737</c:v>
                </c:pt>
                <c:pt idx="2">
                  <c:v>8992.5072645564123</c:v>
                </c:pt>
                <c:pt idx="3">
                  <c:v>9094.3059385145716</c:v>
                </c:pt>
                <c:pt idx="4">
                  <c:v>9228.3452585916184</c:v>
                </c:pt>
                <c:pt idx="5">
                  <c:v>9417.0348871676251</c:v>
                </c:pt>
                <c:pt idx="6">
                  <c:v>9575.3588675679875</c:v>
                </c:pt>
                <c:pt idx="7">
                  <c:v>9657.5958446416826</c:v>
                </c:pt>
                <c:pt idx="8">
                  <c:v>9413.9112970129263</c:v>
                </c:pt>
                <c:pt idx="9">
                  <c:v>9461.2824984545623</c:v>
                </c:pt>
                <c:pt idx="10">
                  <c:v>9549.1250881048909</c:v>
                </c:pt>
                <c:pt idx="11">
                  <c:v>9493.5760467584205</c:v>
                </c:pt>
                <c:pt idx="12">
                  <c:v>9590.7564618363504</c:v>
                </c:pt>
                <c:pt idx="13">
                  <c:v>9701.2301593925604</c:v>
                </c:pt>
                <c:pt idx="14">
                  <c:v>9777.3630602717349</c:v>
                </c:pt>
                <c:pt idx="15">
                  <c:v>9727.6565471071062</c:v>
                </c:pt>
                <c:pt idx="16">
                  <c:v>9787.0460630491671</c:v>
                </c:pt>
                <c:pt idx="17">
                  <c:v>9814.0508887054875</c:v>
                </c:pt>
                <c:pt idx="18">
                  <c:v>9744.1925953813661</c:v>
                </c:pt>
                <c:pt idx="19">
                  <c:v>9784.3213398216976</c:v>
                </c:pt>
                <c:pt idx="20">
                  <c:v>9838.1666477692397</c:v>
                </c:pt>
                <c:pt idx="21">
                  <c:v>9820.8091774915283</c:v>
                </c:pt>
                <c:pt idx="22">
                  <c:v>9877.955333789314</c:v>
                </c:pt>
                <c:pt idx="23">
                  <c:v>9891.7808311046174</c:v>
                </c:pt>
                <c:pt idx="24">
                  <c:v>9927.3160379494202</c:v>
                </c:pt>
                <c:pt idx="25">
                  <c:v>9876.3058738504333</c:v>
                </c:pt>
                <c:pt idx="26">
                  <c:v>9890.1580080184358</c:v>
                </c:pt>
                <c:pt idx="27">
                  <c:v>9922.9487843429542</c:v>
                </c:pt>
                <c:pt idx="28">
                  <c:v>9916.0154741835795</c:v>
                </c:pt>
                <c:pt idx="29">
                  <c:v>9911.0562504869104</c:v>
                </c:pt>
                <c:pt idx="30">
                  <c:v>9954.5475890081652</c:v>
                </c:pt>
                <c:pt idx="31">
                  <c:v>9977.3266864598991</c:v>
                </c:pt>
                <c:pt idx="32">
                  <c:v>9962.981241416066</c:v>
                </c:pt>
                <c:pt idx="33">
                  <c:v>9969.9538052112257</c:v>
                </c:pt>
                <c:pt idx="34">
                  <c:v>9993.6078894627863</c:v>
                </c:pt>
                <c:pt idx="35">
                  <c:v>9869.5845296903371</c:v>
                </c:pt>
                <c:pt idx="36">
                  <c:v>9884.3692003844899</c:v>
                </c:pt>
                <c:pt idx="37">
                  <c:v>9916.9445043641354</c:v>
                </c:pt>
                <c:pt idx="38">
                  <c:v>9895.5593235617089</c:v>
                </c:pt>
                <c:pt idx="39">
                  <c:v>9920.4785554546324</c:v>
                </c:pt>
                <c:pt idx="40">
                  <c:v>9863.9730275494094</c:v>
                </c:pt>
                <c:pt idx="41">
                  <c:v>9875.2398924168938</c:v>
                </c:pt>
                <c:pt idx="42">
                  <c:v>9905.8085600095801</c:v>
                </c:pt>
                <c:pt idx="43">
                  <c:v>9929.8288268906199</c:v>
                </c:pt>
                <c:pt idx="44">
                  <c:v>9914.2288610267296</c:v>
                </c:pt>
                <c:pt idx="45">
                  <c:v>9913.8138894435397</c:v>
                </c:pt>
                <c:pt idx="46">
                  <c:v>9933.875571223396</c:v>
                </c:pt>
                <c:pt idx="47">
                  <c:v>9906.5702761296434</c:v>
                </c:pt>
                <c:pt idx="48">
                  <c:v>9921.9389270798911</c:v>
                </c:pt>
                <c:pt idx="49">
                  <c:v>9865.0741029105338</c:v>
                </c:pt>
                <c:pt idx="50">
                  <c:v>9856.0670600899375</c:v>
                </c:pt>
                <c:pt idx="51">
                  <c:v>9868.1190762009901</c:v>
                </c:pt>
                <c:pt idx="52">
                  <c:v>9863.2177020705294</c:v>
                </c:pt>
                <c:pt idx="53">
                  <c:v>9832.2255814554192</c:v>
                </c:pt>
                <c:pt idx="54">
                  <c:v>9845.0821246316209</c:v>
                </c:pt>
                <c:pt idx="55">
                  <c:v>9866.3677356593525</c:v>
                </c:pt>
                <c:pt idx="56">
                  <c:v>9887.3623566909846</c:v>
                </c:pt>
                <c:pt idx="57">
                  <c:v>9900.1448719105574</c:v>
                </c:pt>
                <c:pt idx="58">
                  <c:v>9854.6385989407063</c:v>
                </c:pt>
                <c:pt idx="59">
                  <c:v>9833.1770554035156</c:v>
                </c:pt>
                <c:pt idx="60">
                  <c:v>9854.3865776151797</c:v>
                </c:pt>
                <c:pt idx="61">
                  <c:v>9865.5833526215956</c:v>
                </c:pt>
                <c:pt idx="62">
                  <c:v>9864.2737747923165</c:v>
                </c:pt>
                <c:pt idx="63">
                  <c:v>9845.8261748800287</c:v>
                </c:pt>
                <c:pt idx="64">
                  <c:v>9863.4288378836445</c:v>
                </c:pt>
                <c:pt idx="65">
                  <c:v>9836.934677938505</c:v>
                </c:pt>
                <c:pt idx="66">
                  <c:v>9849.1460273638404</c:v>
                </c:pt>
                <c:pt idx="67">
                  <c:v>9818.0261589533584</c:v>
                </c:pt>
                <c:pt idx="68">
                  <c:v>9820.3431232433359</c:v>
                </c:pt>
                <c:pt idx="69">
                  <c:v>9817.9902519590778</c:v>
                </c:pt>
                <c:pt idx="70">
                  <c:v>9815.2841893087916</c:v>
                </c:pt>
                <c:pt idx="71">
                  <c:v>9819.4329359577623</c:v>
                </c:pt>
                <c:pt idx="72">
                  <c:v>9795.91751647807</c:v>
                </c:pt>
                <c:pt idx="73">
                  <c:v>9809.059954028291</c:v>
                </c:pt>
                <c:pt idx="74">
                  <c:v>9787.5412139971213</c:v>
                </c:pt>
                <c:pt idx="75">
                  <c:v>9803.3896775173398</c:v>
                </c:pt>
                <c:pt idx="76">
                  <c:v>9816.7949804423206</c:v>
                </c:pt>
                <c:pt idx="77">
                  <c:v>9804.5086464898413</c:v>
                </c:pt>
                <c:pt idx="78">
                  <c:v>9796.2718731406258</c:v>
                </c:pt>
                <c:pt idx="79">
                  <c:v>9785.8594909225467</c:v>
                </c:pt>
                <c:pt idx="80">
                  <c:v>9788.1013203706807</c:v>
                </c:pt>
                <c:pt idx="81">
                  <c:v>9797.883508881383</c:v>
                </c:pt>
                <c:pt idx="82">
                  <c:v>9751.0666309739754</c:v>
                </c:pt>
                <c:pt idx="83">
                  <c:v>9761.4616743919232</c:v>
                </c:pt>
                <c:pt idx="84">
                  <c:v>9774.3349582848314</c:v>
                </c:pt>
                <c:pt idx="85">
                  <c:v>9789.5034658945751</c:v>
                </c:pt>
                <c:pt idx="86">
                  <c:v>9800.5881074894096</c:v>
                </c:pt>
                <c:pt idx="87">
                  <c:v>9815.0427842393638</c:v>
                </c:pt>
                <c:pt idx="88">
                  <c:v>9827.3690729274931</c:v>
                </c:pt>
                <c:pt idx="89">
                  <c:v>9801.0628599881711</c:v>
                </c:pt>
                <c:pt idx="90">
                  <c:v>9755.8970001121033</c:v>
                </c:pt>
                <c:pt idx="91">
                  <c:v>9746.2257159427591</c:v>
                </c:pt>
                <c:pt idx="92">
                  <c:v>9752.0513630062233</c:v>
                </c:pt>
                <c:pt idx="93">
                  <c:v>9762.6883141983471</c:v>
                </c:pt>
                <c:pt idx="94">
                  <c:v>9765.8984726229355</c:v>
                </c:pt>
                <c:pt idx="95">
                  <c:v>9762.7022951426898</c:v>
                </c:pt>
                <c:pt idx="96">
                  <c:v>9772.8020173105724</c:v>
                </c:pt>
                <c:pt idx="97">
                  <c:v>9778.7312403517208</c:v>
                </c:pt>
                <c:pt idx="98">
                  <c:v>9790.0036505439057</c:v>
                </c:pt>
                <c:pt idx="99">
                  <c:v>9800.8043364062196</c:v>
                </c:pt>
                <c:pt idx="100">
                  <c:v>9808.4309686872421</c:v>
                </c:pt>
                <c:pt idx="101">
                  <c:v>9813.5453559804046</c:v>
                </c:pt>
                <c:pt idx="102">
                  <c:v>9825.4521309200572</c:v>
                </c:pt>
                <c:pt idx="103">
                  <c:v>9822.035999142423</c:v>
                </c:pt>
                <c:pt idx="104">
                  <c:v>9784.7963999810836</c:v>
                </c:pt>
                <c:pt idx="105">
                  <c:v>9779.996205684678</c:v>
                </c:pt>
                <c:pt idx="106">
                  <c:v>9780.959572451291</c:v>
                </c:pt>
                <c:pt idx="107">
                  <c:v>9790.7211935537725</c:v>
                </c:pt>
                <c:pt idx="108">
                  <c:v>9799.3065469003341</c:v>
                </c:pt>
                <c:pt idx="109">
                  <c:v>9794.2188760432909</c:v>
                </c:pt>
                <c:pt idx="110">
                  <c:v>9801.9454893816783</c:v>
                </c:pt>
                <c:pt idx="111">
                  <c:v>9811.92768063517</c:v>
                </c:pt>
                <c:pt idx="112">
                  <c:v>9818.5602166305671</c:v>
                </c:pt>
                <c:pt idx="113">
                  <c:v>9797.8986557273292</c:v>
                </c:pt>
                <c:pt idx="114">
                  <c:v>9804.8619893299965</c:v>
                </c:pt>
                <c:pt idx="115">
                  <c:v>9812.78494435014</c:v>
                </c:pt>
                <c:pt idx="116">
                  <c:v>9812.0487767237446</c:v>
                </c:pt>
                <c:pt idx="117">
                  <c:v>9793.3153895118685</c:v>
                </c:pt>
                <c:pt idx="118">
                  <c:v>9791.9496381326626</c:v>
                </c:pt>
                <c:pt idx="119">
                  <c:v>9790.150687209838</c:v>
                </c:pt>
                <c:pt idx="120">
                  <c:v>9788.1039426774587</c:v>
                </c:pt>
                <c:pt idx="121">
                  <c:v>9785.774521430787</c:v>
                </c:pt>
                <c:pt idx="122">
                  <c:v>9790.3201444951428</c:v>
                </c:pt>
                <c:pt idx="123">
                  <c:v>9755.8103703091601</c:v>
                </c:pt>
                <c:pt idx="124">
                  <c:v>9735.418902233374</c:v>
                </c:pt>
                <c:pt idx="125">
                  <c:v>9746.5702864924042</c:v>
                </c:pt>
                <c:pt idx="126">
                  <c:v>9750.6352079950429</c:v>
                </c:pt>
                <c:pt idx="127">
                  <c:v>9752.5739116241512</c:v>
                </c:pt>
                <c:pt idx="128">
                  <c:v>9749.4078185032577</c:v>
                </c:pt>
                <c:pt idx="129">
                  <c:v>9730.3732373709481</c:v>
                </c:pt>
                <c:pt idx="130">
                  <c:v>9717.3876210038507</c:v>
                </c:pt>
                <c:pt idx="131">
                  <c:v>9722.3320000690983</c:v>
                </c:pt>
                <c:pt idx="132">
                  <c:v>9727.6072179769199</c:v>
                </c:pt>
                <c:pt idx="133">
                  <c:v>9725.849240605663</c:v>
                </c:pt>
                <c:pt idx="134">
                  <c:v>9730.8954403706612</c:v>
                </c:pt>
                <c:pt idx="135">
                  <c:v>9726.0559295935254</c:v>
                </c:pt>
                <c:pt idx="136">
                  <c:v>9726.5888647227421</c:v>
                </c:pt>
                <c:pt idx="137">
                  <c:v>9717.2023974195781</c:v>
                </c:pt>
                <c:pt idx="138">
                  <c:v>9724.2936179598273</c:v>
                </c:pt>
                <c:pt idx="139">
                  <c:v>9714.6374961517413</c:v>
                </c:pt>
                <c:pt idx="140">
                  <c:v>9714.9704736779331</c:v>
                </c:pt>
                <c:pt idx="141">
                  <c:v>9718.1592040439737</c:v>
                </c:pt>
                <c:pt idx="142">
                  <c:v>9705.6511807611805</c:v>
                </c:pt>
                <c:pt idx="143">
                  <c:v>9691.3218512043204</c:v>
                </c:pt>
                <c:pt idx="144">
                  <c:v>9679.9084748755085</c:v>
                </c:pt>
                <c:pt idx="145">
                  <c:v>9688.0565778170767</c:v>
                </c:pt>
                <c:pt idx="146">
                  <c:v>9697.4534691164899</c:v>
                </c:pt>
                <c:pt idx="147">
                  <c:v>9675.8912036652127</c:v>
                </c:pt>
                <c:pt idx="148">
                  <c:v>9676.2702386437941</c:v>
                </c:pt>
                <c:pt idx="149">
                  <c:v>9683.1627416697975</c:v>
                </c:pt>
                <c:pt idx="150">
                  <c:v>9691.8550498888108</c:v>
                </c:pt>
                <c:pt idx="151">
                  <c:v>9698.8759334415154</c:v>
                </c:pt>
                <c:pt idx="152">
                  <c:v>9690.6299375195849</c:v>
                </c:pt>
                <c:pt idx="153">
                  <c:v>9690.2415681229595</c:v>
                </c:pt>
                <c:pt idx="154">
                  <c:v>9700.050846816277</c:v>
                </c:pt>
                <c:pt idx="155">
                  <c:v>9701.2969118602068</c:v>
                </c:pt>
                <c:pt idx="156">
                  <c:v>9706.9422645237828</c:v>
                </c:pt>
                <c:pt idx="157">
                  <c:v>9711.072327350339</c:v>
                </c:pt>
                <c:pt idx="158">
                  <c:v>9717.8907705413403</c:v>
                </c:pt>
                <c:pt idx="159">
                  <c:v>9723.4441028247275</c:v>
                </c:pt>
                <c:pt idx="160">
                  <c:v>9731.3799487828928</c:v>
                </c:pt>
                <c:pt idx="161">
                  <c:v>9721.2719506934081</c:v>
                </c:pt>
                <c:pt idx="162">
                  <c:v>9721.4794709040052</c:v>
                </c:pt>
                <c:pt idx="163">
                  <c:v>9720.328923643001</c:v>
                </c:pt>
                <c:pt idx="164">
                  <c:v>9726.3098056871368</c:v>
                </c:pt>
                <c:pt idx="165">
                  <c:v>9721.499970956278</c:v>
                </c:pt>
                <c:pt idx="166">
                  <c:v>9728.140877790338</c:v>
                </c:pt>
                <c:pt idx="167">
                  <c:v>9727.2687810977095</c:v>
                </c:pt>
                <c:pt idx="168">
                  <c:v>9725.074610946167</c:v>
                </c:pt>
                <c:pt idx="169">
                  <c:v>9729.9842119861205</c:v>
                </c:pt>
                <c:pt idx="170">
                  <c:v>9723.1965748974435</c:v>
                </c:pt>
                <c:pt idx="171">
                  <c:v>9730.6027734325471</c:v>
                </c:pt>
                <c:pt idx="172">
                  <c:v>9731.4952609913398</c:v>
                </c:pt>
                <c:pt idx="173">
                  <c:v>9739.6172068461183</c:v>
                </c:pt>
                <c:pt idx="174">
                  <c:v>9746.891720796586</c:v>
                </c:pt>
                <c:pt idx="175">
                  <c:v>9751.7055233268056</c:v>
                </c:pt>
                <c:pt idx="176">
                  <c:v>9748.6456741486254</c:v>
                </c:pt>
                <c:pt idx="177">
                  <c:v>9753.1868324190036</c:v>
                </c:pt>
                <c:pt idx="178">
                  <c:v>9757.5168847726873</c:v>
                </c:pt>
                <c:pt idx="179">
                  <c:v>9750.8835125808473</c:v>
                </c:pt>
                <c:pt idx="180">
                  <c:v>9756.7436878954868</c:v>
                </c:pt>
                <c:pt idx="181">
                  <c:v>9757.5387062471345</c:v>
                </c:pt>
                <c:pt idx="182">
                  <c:v>9760.6672592647519</c:v>
                </c:pt>
                <c:pt idx="183">
                  <c:v>9762.8017106390562</c:v>
                </c:pt>
                <c:pt idx="184">
                  <c:v>9769.1848989167247</c:v>
                </c:pt>
                <c:pt idx="185">
                  <c:v>9773.7126261198118</c:v>
                </c:pt>
                <c:pt idx="186">
                  <c:v>9765.4730441160173</c:v>
                </c:pt>
                <c:pt idx="187">
                  <c:v>9767.5872558546162</c:v>
                </c:pt>
                <c:pt idx="188">
                  <c:v>9773.4496068278113</c:v>
                </c:pt>
                <c:pt idx="189">
                  <c:v>9773.1179539402492</c:v>
                </c:pt>
                <c:pt idx="190">
                  <c:v>9777.4303070325077</c:v>
                </c:pt>
                <c:pt idx="191">
                  <c:v>9783.1105997110189</c:v>
                </c:pt>
                <c:pt idx="192">
                  <c:v>9779.9585518135555</c:v>
                </c:pt>
                <c:pt idx="193">
                  <c:v>9783.0959528303065</c:v>
                </c:pt>
                <c:pt idx="194">
                  <c:v>9789.3616470946363</c:v>
                </c:pt>
                <c:pt idx="195">
                  <c:v>9793.406844228306</c:v>
                </c:pt>
                <c:pt idx="196">
                  <c:v>9794.2653937867726</c:v>
                </c:pt>
                <c:pt idx="197">
                  <c:v>9797.5799058179255</c:v>
                </c:pt>
                <c:pt idx="198">
                  <c:v>9795.4494054865918</c:v>
                </c:pt>
                <c:pt idx="199">
                  <c:v>9799.8446795895525</c:v>
                </c:pt>
                <c:pt idx="200">
                  <c:v>9793.0602414414443</c:v>
                </c:pt>
                <c:pt idx="201">
                  <c:v>9789.1116598735935</c:v>
                </c:pt>
                <c:pt idx="202">
                  <c:v>9785.75501396859</c:v>
                </c:pt>
                <c:pt idx="203">
                  <c:v>9789.9188145073531</c:v>
                </c:pt>
                <c:pt idx="204">
                  <c:v>9792.2952687601974</c:v>
                </c:pt>
                <c:pt idx="205">
                  <c:v>9798.2707032093422</c:v>
                </c:pt>
                <c:pt idx="206">
                  <c:v>9803.583004680353</c:v>
                </c:pt>
                <c:pt idx="207">
                  <c:v>9805.1496960595359</c:v>
                </c:pt>
                <c:pt idx="208">
                  <c:v>9797.0647922179796</c:v>
                </c:pt>
                <c:pt idx="209">
                  <c:v>9795.2383502547746</c:v>
                </c:pt>
                <c:pt idx="210">
                  <c:v>9798.2015557675331</c:v>
                </c:pt>
                <c:pt idx="211">
                  <c:v>9802.6970728474334</c:v>
                </c:pt>
                <c:pt idx="212">
                  <c:v>9801.1195580061794</c:v>
                </c:pt>
                <c:pt idx="213">
                  <c:v>9805.4534575121834</c:v>
                </c:pt>
                <c:pt idx="214">
                  <c:v>9808.6637442345236</c:v>
                </c:pt>
                <c:pt idx="215">
                  <c:v>9807.5785958130928</c:v>
                </c:pt>
                <c:pt idx="216">
                  <c:v>9810.0687356787803</c:v>
                </c:pt>
                <c:pt idx="217">
                  <c:v>9810.0746629641526</c:v>
                </c:pt>
                <c:pt idx="218">
                  <c:v>9814.8095998376266</c:v>
                </c:pt>
                <c:pt idx="219">
                  <c:v>9809.280307736326</c:v>
                </c:pt>
                <c:pt idx="220">
                  <c:v>9812.3742752944199</c:v>
                </c:pt>
                <c:pt idx="221">
                  <c:v>9819.9486640643281</c:v>
                </c:pt>
                <c:pt idx="222">
                  <c:v>9806.9063351210534</c:v>
                </c:pt>
                <c:pt idx="223">
                  <c:v>9811.3832028865181</c:v>
                </c:pt>
                <c:pt idx="224">
                  <c:v>9812.9367362207522</c:v>
                </c:pt>
                <c:pt idx="225">
                  <c:v>9814.2650617220879</c:v>
                </c:pt>
                <c:pt idx="226">
                  <c:v>9817.0677846810031</c:v>
                </c:pt>
                <c:pt idx="227">
                  <c:v>9805.0128595094884</c:v>
                </c:pt>
                <c:pt idx="228">
                  <c:v>9808.3365077551007</c:v>
                </c:pt>
                <c:pt idx="229">
                  <c:v>9795.0045657099981</c:v>
                </c:pt>
                <c:pt idx="230">
                  <c:v>9793.1702370949424</c:v>
                </c:pt>
                <c:pt idx="231">
                  <c:v>9790.276075536347</c:v>
                </c:pt>
                <c:pt idx="232">
                  <c:v>9787.9424637493867</c:v>
                </c:pt>
                <c:pt idx="233">
                  <c:v>9785.9345128563327</c:v>
                </c:pt>
                <c:pt idx="234">
                  <c:v>9788.2519956197793</c:v>
                </c:pt>
                <c:pt idx="235">
                  <c:v>9782.6040038784122</c:v>
                </c:pt>
                <c:pt idx="236">
                  <c:v>9785.3702671860156</c:v>
                </c:pt>
                <c:pt idx="237">
                  <c:v>9791.0132271183666</c:v>
                </c:pt>
                <c:pt idx="238">
                  <c:v>9796.4377872584028</c:v>
                </c:pt>
                <c:pt idx="239">
                  <c:v>9801.7772840382477</c:v>
                </c:pt>
                <c:pt idx="240">
                  <c:v>9806.2946888048391</c:v>
                </c:pt>
                <c:pt idx="241">
                  <c:v>9810.556600210446</c:v>
                </c:pt>
                <c:pt idx="242">
                  <c:v>9801.9114250240364</c:v>
                </c:pt>
                <c:pt idx="243">
                  <c:v>9806.574908740371</c:v>
                </c:pt>
                <c:pt idx="244">
                  <c:v>9810.5356016265159</c:v>
                </c:pt>
                <c:pt idx="245">
                  <c:v>9812.7335833795623</c:v>
                </c:pt>
                <c:pt idx="246">
                  <c:v>9814.6896196449106</c:v>
                </c:pt>
                <c:pt idx="247">
                  <c:v>9818.2825093753563</c:v>
                </c:pt>
                <c:pt idx="248">
                  <c:v>9822.3472958778311</c:v>
                </c:pt>
                <c:pt idx="249">
                  <c:v>9822.9866682176616</c:v>
                </c:pt>
                <c:pt idx="250">
                  <c:v>9812.2305602409433</c:v>
                </c:pt>
                <c:pt idx="251">
                  <c:v>9808.7623584550183</c:v>
                </c:pt>
                <c:pt idx="252">
                  <c:v>9811.9805522554234</c:v>
                </c:pt>
                <c:pt idx="253">
                  <c:v>9815.8185085808364</c:v>
                </c:pt>
                <c:pt idx="254">
                  <c:v>9811.3761785596962</c:v>
                </c:pt>
                <c:pt idx="255">
                  <c:v>9815.6605809119101</c:v>
                </c:pt>
                <c:pt idx="256">
                  <c:v>9818.5854999112835</c:v>
                </c:pt>
                <c:pt idx="257">
                  <c:v>9821.8647087449972</c:v>
                </c:pt>
                <c:pt idx="258">
                  <c:v>9822.861595604063</c:v>
                </c:pt>
                <c:pt idx="259">
                  <c:v>9814.209546437447</c:v>
                </c:pt>
                <c:pt idx="260">
                  <c:v>9809.6133235925572</c:v>
                </c:pt>
                <c:pt idx="261">
                  <c:v>9814.3420535007535</c:v>
                </c:pt>
                <c:pt idx="262">
                  <c:v>9804.6228394333921</c:v>
                </c:pt>
                <c:pt idx="263">
                  <c:v>9808.1057408263914</c:v>
                </c:pt>
                <c:pt idx="264">
                  <c:v>9808.5022192204997</c:v>
                </c:pt>
                <c:pt idx="265">
                  <c:v>9810.6984776338395</c:v>
                </c:pt>
                <c:pt idx="266">
                  <c:v>9811.475691400612</c:v>
                </c:pt>
                <c:pt idx="267">
                  <c:v>9797.7846318880383</c:v>
                </c:pt>
                <c:pt idx="268">
                  <c:v>9800.6152823876764</c:v>
                </c:pt>
                <c:pt idx="269">
                  <c:v>9805.2737004331411</c:v>
                </c:pt>
                <c:pt idx="270">
                  <c:v>9805.7471000783698</c:v>
                </c:pt>
                <c:pt idx="271">
                  <c:v>9802.6042790006759</c:v>
                </c:pt>
                <c:pt idx="272">
                  <c:v>9792.6899507438284</c:v>
                </c:pt>
                <c:pt idx="273">
                  <c:v>9791.1936254450775</c:v>
                </c:pt>
                <c:pt idx="274">
                  <c:v>9774.2268450912925</c:v>
                </c:pt>
                <c:pt idx="275">
                  <c:v>9774.2919201571603</c:v>
                </c:pt>
                <c:pt idx="276">
                  <c:v>9778.659687125808</c:v>
                </c:pt>
                <c:pt idx="277">
                  <c:v>9778.8388721104202</c:v>
                </c:pt>
                <c:pt idx="278">
                  <c:v>9783.4016546896273</c:v>
                </c:pt>
                <c:pt idx="279">
                  <c:v>9781.6877879770691</c:v>
                </c:pt>
                <c:pt idx="280">
                  <c:v>9785.3984875781025</c:v>
                </c:pt>
                <c:pt idx="281">
                  <c:v>9785.3019603575303</c:v>
                </c:pt>
                <c:pt idx="282">
                  <c:v>9781.6543036002313</c:v>
                </c:pt>
                <c:pt idx="283">
                  <c:v>9783.1569036524324</c:v>
                </c:pt>
                <c:pt idx="284">
                  <c:v>9787.6220137995115</c:v>
                </c:pt>
                <c:pt idx="285">
                  <c:v>9790.8661543622893</c:v>
                </c:pt>
                <c:pt idx="286">
                  <c:v>9785.0526956268186</c:v>
                </c:pt>
                <c:pt idx="287">
                  <c:v>9788.6340046340738</c:v>
                </c:pt>
                <c:pt idx="288">
                  <c:v>9784.7438525796224</c:v>
                </c:pt>
                <c:pt idx="289">
                  <c:v>9779.0871021385101</c:v>
                </c:pt>
                <c:pt idx="290">
                  <c:v>9775.2108790549337</c:v>
                </c:pt>
                <c:pt idx="291">
                  <c:v>9769.049307397072</c:v>
                </c:pt>
                <c:pt idx="292">
                  <c:v>9767.9579423551913</c:v>
                </c:pt>
                <c:pt idx="293">
                  <c:v>9768.7034468462134</c:v>
                </c:pt>
                <c:pt idx="294">
                  <c:v>9766.0214590883916</c:v>
                </c:pt>
                <c:pt idx="295">
                  <c:v>9768.3440494280239</c:v>
                </c:pt>
                <c:pt idx="296">
                  <c:v>9761.1493098993033</c:v>
                </c:pt>
                <c:pt idx="297">
                  <c:v>9764.1612976864126</c:v>
                </c:pt>
                <c:pt idx="298">
                  <c:v>9766.1150219267238</c:v>
                </c:pt>
                <c:pt idx="299">
                  <c:v>9768.0499238960183</c:v>
                </c:pt>
                <c:pt idx="300">
                  <c:v>9770.3696092267473</c:v>
                </c:pt>
                <c:pt idx="301">
                  <c:v>9769.6715794348383</c:v>
                </c:pt>
                <c:pt idx="302">
                  <c:v>9772.4732806500342</c:v>
                </c:pt>
                <c:pt idx="303">
                  <c:v>9773.8514953709036</c:v>
                </c:pt>
                <c:pt idx="304">
                  <c:v>9776.0583822629851</c:v>
                </c:pt>
                <c:pt idx="305">
                  <c:v>9769.5833671355558</c:v>
                </c:pt>
                <c:pt idx="306">
                  <c:v>9763.1569085031206</c:v>
                </c:pt>
                <c:pt idx="307">
                  <c:v>9767.8438037477517</c:v>
                </c:pt>
                <c:pt idx="308">
                  <c:v>9771.3052994066293</c:v>
                </c:pt>
                <c:pt idx="309">
                  <c:v>9771.5084657942389</c:v>
                </c:pt>
                <c:pt idx="310">
                  <c:v>9771.582188103197</c:v>
                </c:pt>
                <c:pt idx="311">
                  <c:v>9774.3719034282658</c:v>
                </c:pt>
                <c:pt idx="312">
                  <c:v>9776.6671270655461</c:v>
                </c:pt>
                <c:pt idx="313">
                  <c:v>9767.1796811652566</c:v>
                </c:pt>
                <c:pt idx="314">
                  <c:v>9760.5542788454768</c:v>
                </c:pt>
                <c:pt idx="315">
                  <c:v>9757.2800814813854</c:v>
                </c:pt>
                <c:pt idx="316">
                  <c:v>9752.5069784551433</c:v>
                </c:pt>
                <c:pt idx="317">
                  <c:v>9751.2766042808016</c:v>
                </c:pt>
                <c:pt idx="318">
                  <c:v>9752.0303383868941</c:v>
                </c:pt>
                <c:pt idx="319">
                  <c:v>9755.0421153052685</c:v>
                </c:pt>
                <c:pt idx="320">
                  <c:v>9759.4232445640282</c:v>
                </c:pt>
                <c:pt idx="321">
                  <c:v>9754.6193979836789</c:v>
                </c:pt>
                <c:pt idx="322">
                  <c:v>9754.9544509194184</c:v>
                </c:pt>
                <c:pt idx="323">
                  <c:v>9757.5149156403731</c:v>
                </c:pt>
                <c:pt idx="324">
                  <c:v>9749.62877142666</c:v>
                </c:pt>
                <c:pt idx="325">
                  <c:v>9745.7677055790537</c:v>
                </c:pt>
                <c:pt idx="326">
                  <c:v>9746.7064836195659</c:v>
                </c:pt>
                <c:pt idx="327">
                  <c:v>9749.7240213939131</c:v>
                </c:pt>
                <c:pt idx="328">
                  <c:v>9748.4420954000998</c:v>
                </c:pt>
                <c:pt idx="329">
                  <c:v>9742.6233900197931</c:v>
                </c:pt>
                <c:pt idx="330">
                  <c:v>9744.345691440165</c:v>
                </c:pt>
                <c:pt idx="331">
                  <c:v>9744.6138045719599</c:v>
                </c:pt>
                <c:pt idx="332">
                  <c:v>9747.8067409086707</c:v>
                </c:pt>
                <c:pt idx="333">
                  <c:v>9749.3151999318579</c:v>
                </c:pt>
                <c:pt idx="334">
                  <c:v>9753.0710004897046</c:v>
                </c:pt>
                <c:pt idx="335">
                  <c:v>9754.0320105012979</c:v>
                </c:pt>
                <c:pt idx="336">
                  <c:v>9754.0821338712303</c:v>
                </c:pt>
                <c:pt idx="337">
                  <c:v>9752.1614519742507</c:v>
                </c:pt>
                <c:pt idx="338">
                  <c:v>9752.2424784615105</c:v>
                </c:pt>
                <c:pt idx="339">
                  <c:v>9757.0111520497103</c:v>
                </c:pt>
                <c:pt idx="340">
                  <c:v>9759.7316467713972</c:v>
                </c:pt>
                <c:pt idx="341">
                  <c:v>9762.9147744430211</c:v>
                </c:pt>
                <c:pt idx="342">
                  <c:v>9765.2224879062105</c:v>
                </c:pt>
                <c:pt idx="343">
                  <c:v>9761.8694008013063</c:v>
                </c:pt>
                <c:pt idx="344">
                  <c:v>9759.980172724001</c:v>
                </c:pt>
                <c:pt idx="345">
                  <c:v>9755.3833222859357</c:v>
                </c:pt>
                <c:pt idx="346">
                  <c:v>9755.2918544654731</c:v>
                </c:pt>
                <c:pt idx="347">
                  <c:v>9752.2723467255582</c:v>
                </c:pt>
                <c:pt idx="348">
                  <c:v>9755.8010183015249</c:v>
                </c:pt>
                <c:pt idx="349">
                  <c:v>9751.9375995468017</c:v>
                </c:pt>
                <c:pt idx="350">
                  <c:v>9752.7201073396227</c:v>
                </c:pt>
                <c:pt idx="351">
                  <c:v>9749.1263458768608</c:v>
                </c:pt>
                <c:pt idx="352">
                  <c:v>9751.5427117809122</c:v>
                </c:pt>
                <c:pt idx="353">
                  <c:v>9745.3787554886858</c:v>
                </c:pt>
                <c:pt idx="354">
                  <c:v>9738.0081971792661</c:v>
                </c:pt>
                <c:pt idx="355">
                  <c:v>9740.4104422585588</c:v>
                </c:pt>
                <c:pt idx="356">
                  <c:v>9737.6769956662501</c:v>
                </c:pt>
                <c:pt idx="357">
                  <c:v>9739.906916132406</c:v>
                </c:pt>
                <c:pt idx="358">
                  <c:v>9743.4657382976766</c:v>
                </c:pt>
                <c:pt idx="359">
                  <c:v>9738.7118977956488</c:v>
                </c:pt>
                <c:pt idx="360">
                  <c:v>9738.7349398728529</c:v>
                </c:pt>
                <c:pt idx="361">
                  <c:v>9741.2127042495504</c:v>
                </c:pt>
                <c:pt idx="362">
                  <c:v>9743.9052753827509</c:v>
                </c:pt>
                <c:pt idx="363">
                  <c:v>9746.9644535745883</c:v>
                </c:pt>
                <c:pt idx="364">
                  <c:v>9749.617300361766</c:v>
                </c:pt>
                <c:pt idx="365">
                  <c:v>9752.0277676232872</c:v>
                </c:pt>
                <c:pt idx="366">
                  <c:v>9752.4383260368631</c:v>
                </c:pt>
                <c:pt idx="367">
                  <c:v>9754.4619002933305</c:v>
                </c:pt>
                <c:pt idx="368">
                  <c:v>9753.8089443488861</c:v>
                </c:pt>
                <c:pt idx="369">
                  <c:v>9755.8369401628916</c:v>
                </c:pt>
                <c:pt idx="370">
                  <c:v>9754.2927787693861</c:v>
                </c:pt>
                <c:pt idx="371">
                  <c:v>9757.9932687282362</c:v>
                </c:pt>
                <c:pt idx="372">
                  <c:v>9759.7176209379268</c:v>
                </c:pt>
                <c:pt idx="373">
                  <c:v>9757.6431184035137</c:v>
                </c:pt>
                <c:pt idx="374">
                  <c:v>9756.2864076843671</c:v>
                </c:pt>
                <c:pt idx="375">
                  <c:v>9758.8122944471415</c:v>
                </c:pt>
                <c:pt idx="376">
                  <c:v>9761.9243962919718</c:v>
                </c:pt>
                <c:pt idx="377">
                  <c:v>9764.0808352661916</c:v>
                </c:pt>
                <c:pt idx="378">
                  <c:v>9764.8147048936898</c:v>
                </c:pt>
                <c:pt idx="379">
                  <c:v>9766.8066291596369</c:v>
                </c:pt>
                <c:pt idx="380">
                  <c:v>9764.2997334397751</c:v>
                </c:pt>
                <c:pt idx="381">
                  <c:v>9767.4795588632733</c:v>
                </c:pt>
                <c:pt idx="382">
                  <c:v>9763.1238510167477</c:v>
                </c:pt>
                <c:pt idx="383">
                  <c:v>9764.6623895967059</c:v>
                </c:pt>
                <c:pt idx="384">
                  <c:v>9767.800386784711</c:v>
                </c:pt>
                <c:pt idx="385">
                  <c:v>9769.7318230709207</c:v>
                </c:pt>
                <c:pt idx="386">
                  <c:v>9771.1392955266056</c:v>
                </c:pt>
                <c:pt idx="387">
                  <c:v>9772.8406556434147</c:v>
                </c:pt>
                <c:pt idx="388">
                  <c:v>9768.0730429541363</c:v>
                </c:pt>
                <c:pt idx="389">
                  <c:v>9767.7069941028694</c:v>
                </c:pt>
                <c:pt idx="390">
                  <c:v>9767.632540295941</c:v>
                </c:pt>
                <c:pt idx="391">
                  <c:v>9770.773984217758</c:v>
                </c:pt>
                <c:pt idx="392">
                  <c:v>9769.8650683469841</c:v>
                </c:pt>
                <c:pt idx="393">
                  <c:v>9764.5200004483941</c:v>
                </c:pt>
                <c:pt idx="394">
                  <c:v>9765.903445339336</c:v>
                </c:pt>
                <c:pt idx="395">
                  <c:v>9768.8054338235888</c:v>
                </c:pt>
                <c:pt idx="396">
                  <c:v>9764.8380665511231</c:v>
                </c:pt>
                <c:pt idx="397">
                  <c:v>9765.9611609929125</c:v>
                </c:pt>
                <c:pt idx="398">
                  <c:v>9767.4215466060323</c:v>
                </c:pt>
                <c:pt idx="399">
                  <c:v>9764.4291222911761</c:v>
                </c:pt>
                <c:pt idx="400">
                  <c:v>9766.6072254967003</c:v>
                </c:pt>
                <c:pt idx="401">
                  <c:v>9761.7838070862545</c:v>
                </c:pt>
                <c:pt idx="402">
                  <c:v>9763.4712036895999</c:v>
                </c:pt>
                <c:pt idx="403">
                  <c:v>9765.336027006435</c:v>
                </c:pt>
                <c:pt idx="404">
                  <c:v>9767.1899409194357</c:v>
                </c:pt>
                <c:pt idx="405">
                  <c:v>9769.7683359148905</c:v>
                </c:pt>
                <c:pt idx="406">
                  <c:v>9772.4792720325295</c:v>
                </c:pt>
                <c:pt idx="407">
                  <c:v>9773.6220010410343</c:v>
                </c:pt>
                <c:pt idx="408">
                  <c:v>9774.2508179657798</c:v>
                </c:pt>
                <c:pt idx="409">
                  <c:v>9774.0384482369027</c:v>
                </c:pt>
                <c:pt idx="410">
                  <c:v>9770.359397621367</c:v>
                </c:pt>
                <c:pt idx="411">
                  <c:v>9772.0558684452299</c:v>
                </c:pt>
                <c:pt idx="412">
                  <c:v>9774.1793721666163</c:v>
                </c:pt>
                <c:pt idx="413">
                  <c:v>9771.0812205611473</c:v>
                </c:pt>
                <c:pt idx="414">
                  <c:v>9771.9597099118073</c:v>
                </c:pt>
                <c:pt idx="415">
                  <c:v>9771.4190979006071</c:v>
                </c:pt>
                <c:pt idx="416">
                  <c:v>9771.2502552919032</c:v>
                </c:pt>
                <c:pt idx="417">
                  <c:v>9771.7264481216389</c:v>
                </c:pt>
                <c:pt idx="418">
                  <c:v>9772.6431119700683</c:v>
                </c:pt>
                <c:pt idx="419">
                  <c:v>9770.2115354531197</c:v>
                </c:pt>
                <c:pt idx="420">
                  <c:v>9772.8051796896707</c:v>
                </c:pt>
                <c:pt idx="421">
                  <c:v>9774.5928313249315</c:v>
                </c:pt>
                <c:pt idx="422">
                  <c:v>9772.4935843933654</c:v>
                </c:pt>
                <c:pt idx="423">
                  <c:v>9773.0917998706154</c:v>
                </c:pt>
                <c:pt idx="424">
                  <c:v>9772.4090812187733</c:v>
                </c:pt>
                <c:pt idx="425">
                  <c:v>9772.225106181033</c:v>
                </c:pt>
                <c:pt idx="426">
                  <c:v>9770.51091084773</c:v>
                </c:pt>
                <c:pt idx="427">
                  <c:v>9771.0241235706071</c:v>
                </c:pt>
                <c:pt idx="428">
                  <c:v>9767.2418541508887</c:v>
                </c:pt>
                <c:pt idx="429">
                  <c:v>9768.4714833101862</c:v>
                </c:pt>
                <c:pt idx="430">
                  <c:v>9770.9017329346989</c:v>
                </c:pt>
                <c:pt idx="431">
                  <c:v>9768.030871886589</c:v>
                </c:pt>
                <c:pt idx="432">
                  <c:v>9763.7591727283962</c:v>
                </c:pt>
                <c:pt idx="433">
                  <c:v>9766.4247372107984</c:v>
                </c:pt>
                <c:pt idx="434">
                  <c:v>9764.1242464588377</c:v>
                </c:pt>
                <c:pt idx="435">
                  <c:v>9766.5250768890128</c:v>
                </c:pt>
                <c:pt idx="436">
                  <c:v>9768.2933881553217</c:v>
                </c:pt>
                <c:pt idx="437">
                  <c:v>9761.7270781486495</c:v>
                </c:pt>
                <c:pt idx="438">
                  <c:v>9765.0457490309145</c:v>
                </c:pt>
                <c:pt idx="439">
                  <c:v>9758.1796189684683</c:v>
                </c:pt>
                <c:pt idx="440">
                  <c:v>9760.1077289640998</c:v>
                </c:pt>
                <c:pt idx="441">
                  <c:v>9762.5795802360499</c:v>
                </c:pt>
                <c:pt idx="442">
                  <c:v>9765.3989594668401</c:v>
                </c:pt>
                <c:pt idx="443">
                  <c:v>9767.9473589982135</c:v>
                </c:pt>
                <c:pt idx="444">
                  <c:v>9770.4511032815353</c:v>
                </c:pt>
                <c:pt idx="445">
                  <c:v>9771.0052370124122</c:v>
                </c:pt>
                <c:pt idx="446">
                  <c:v>9773.121101132303</c:v>
                </c:pt>
                <c:pt idx="447">
                  <c:v>9772.1731500591432</c:v>
                </c:pt>
                <c:pt idx="448">
                  <c:v>9770.3265339169975</c:v>
                </c:pt>
                <c:pt idx="449">
                  <c:v>9772.3267974875889</c:v>
                </c:pt>
                <c:pt idx="450">
                  <c:v>9771.3083622182021</c:v>
                </c:pt>
                <c:pt idx="451">
                  <c:v>9769.2738157434396</c:v>
                </c:pt>
                <c:pt idx="452">
                  <c:v>9768.3693957538726</c:v>
                </c:pt>
                <c:pt idx="453">
                  <c:v>9770.6108333412012</c:v>
                </c:pt>
                <c:pt idx="454">
                  <c:v>9771.8270992505277</c:v>
                </c:pt>
                <c:pt idx="455">
                  <c:v>9774.207022756942</c:v>
                </c:pt>
                <c:pt idx="456">
                  <c:v>9776.6897377273399</c:v>
                </c:pt>
                <c:pt idx="457">
                  <c:v>9778.0502772556774</c:v>
                </c:pt>
                <c:pt idx="458">
                  <c:v>9780.4838836008876</c:v>
                </c:pt>
                <c:pt idx="459">
                  <c:v>9778.840315304913</c:v>
                </c:pt>
                <c:pt idx="460">
                  <c:v>9778.6403157459736</c:v>
                </c:pt>
                <c:pt idx="461">
                  <c:v>9780.443112891242</c:v>
                </c:pt>
                <c:pt idx="462">
                  <c:v>9782.9892257284628</c:v>
                </c:pt>
                <c:pt idx="463">
                  <c:v>9785.3469673097297</c:v>
                </c:pt>
                <c:pt idx="464">
                  <c:v>9783.9785748324866</c:v>
                </c:pt>
                <c:pt idx="465">
                  <c:v>9785.3841465321493</c:v>
                </c:pt>
                <c:pt idx="466">
                  <c:v>9782.7547780198602</c:v>
                </c:pt>
                <c:pt idx="467">
                  <c:v>9779.7714942494458</c:v>
                </c:pt>
                <c:pt idx="468">
                  <c:v>9781.176522963</c:v>
                </c:pt>
                <c:pt idx="469">
                  <c:v>9782.1798083195863</c:v>
                </c:pt>
                <c:pt idx="470">
                  <c:v>9784.9220126723048</c:v>
                </c:pt>
                <c:pt idx="471">
                  <c:v>9783.8008431772196</c:v>
                </c:pt>
                <c:pt idx="472">
                  <c:v>9786.1642615963301</c:v>
                </c:pt>
                <c:pt idx="473">
                  <c:v>9785.8369163892075</c:v>
                </c:pt>
                <c:pt idx="474">
                  <c:v>9787.4940258616989</c:v>
                </c:pt>
                <c:pt idx="475">
                  <c:v>9790.9906203162791</c:v>
                </c:pt>
                <c:pt idx="476">
                  <c:v>9792.2222204860391</c:v>
                </c:pt>
                <c:pt idx="477">
                  <c:v>9793.8036402230482</c:v>
                </c:pt>
                <c:pt idx="478">
                  <c:v>9790.6481767155565</c:v>
                </c:pt>
                <c:pt idx="479">
                  <c:v>9786.8798795246366</c:v>
                </c:pt>
                <c:pt idx="480">
                  <c:v>9785.3507934235749</c:v>
                </c:pt>
                <c:pt idx="481">
                  <c:v>9786.5741139379752</c:v>
                </c:pt>
                <c:pt idx="482">
                  <c:v>9788.4252033725024</c:v>
                </c:pt>
                <c:pt idx="483">
                  <c:v>9785.3023361227133</c:v>
                </c:pt>
                <c:pt idx="484">
                  <c:v>9786.467167030185</c:v>
                </c:pt>
                <c:pt idx="485">
                  <c:v>9788.301855959362</c:v>
                </c:pt>
                <c:pt idx="486">
                  <c:v>9790.48976164954</c:v>
                </c:pt>
                <c:pt idx="487">
                  <c:v>9792.0408657122971</c:v>
                </c:pt>
                <c:pt idx="488">
                  <c:v>9793.9692375466002</c:v>
                </c:pt>
                <c:pt idx="489">
                  <c:v>9796.0844778446099</c:v>
                </c:pt>
                <c:pt idx="490">
                  <c:v>9795.0882167589207</c:v>
                </c:pt>
                <c:pt idx="491">
                  <c:v>9795.8241746572185</c:v>
                </c:pt>
                <c:pt idx="492">
                  <c:v>9798.5673616066397</c:v>
                </c:pt>
                <c:pt idx="493">
                  <c:v>9800.6757921500011</c:v>
                </c:pt>
                <c:pt idx="494">
                  <c:v>9797.7300197377608</c:v>
                </c:pt>
                <c:pt idx="495">
                  <c:v>9798.906693540539</c:v>
                </c:pt>
                <c:pt idx="496">
                  <c:v>9801.2749186082528</c:v>
                </c:pt>
                <c:pt idx="497">
                  <c:v>9794.7208018545807</c:v>
                </c:pt>
                <c:pt idx="498">
                  <c:v>9796.7792691724517</c:v>
                </c:pt>
                <c:pt idx="499">
                  <c:v>9798.2823943382245</c:v>
                </c:pt>
                <c:pt idx="500">
                  <c:v>9799.4610720501314</c:v>
                </c:pt>
                <c:pt idx="501">
                  <c:v>9797.2793958787188</c:v>
                </c:pt>
                <c:pt idx="502">
                  <c:v>9799.1173203106846</c:v>
                </c:pt>
                <c:pt idx="503">
                  <c:v>9801.7188622226731</c:v>
                </c:pt>
                <c:pt idx="504">
                  <c:v>9804.3782731090487</c:v>
                </c:pt>
                <c:pt idx="505">
                  <c:v>9802.6060032601217</c:v>
                </c:pt>
                <c:pt idx="506">
                  <c:v>9798.8062883851726</c:v>
                </c:pt>
                <c:pt idx="507">
                  <c:v>9800.8539125791285</c:v>
                </c:pt>
                <c:pt idx="508">
                  <c:v>9801.8998028422848</c:v>
                </c:pt>
                <c:pt idx="509">
                  <c:v>9803.300802567981</c:v>
                </c:pt>
                <c:pt idx="510">
                  <c:v>9803.67988949748</c:v>
                </c:pt>
                <c:pt idx="511">
                  <c:v>9804.4822233416835</c:v>
                </c:pt>
                <c:pt idx="512">
                  <c:v>9799.7173209558914</c:v>
                </c:pt>
                <c:pt idx="513">
                  <c:v>9801.1597686913428</c:v>
                </c:pt>
                <c:pt idx="514">
                  <c:v>9801.8747640817728</c:v>
                </c:pt>
                <c:pt idx="515">
                  <c:v>9803.4770826716431</c:v>
                </c:pt>
                <c:pt idx="516">
                  <c:v>9805.9555484732791</c:v>
                </c:pt>
                <c:pt idx="517">
                  <c:v>9803.2763622182047</c:v>
                </c:pt>
                <c:pt idx="518">
                  <c:v>9802.4352541223525</c:v>
                </c:pt>
                <c:pt idx="519">
                  <c:v>9803.6699972999304</c:v>
                </c:pt>
                <c:pt idx="520">
                  <c:v>9802.9992871314516</c:v>
                </c:pt>
                <c:pt idx="521">
                  <c:v>9803.6164849430115</c:v>
                </c:pt>
                <c:pt idx="522">
                  <c:v>9800.1109485382494</c:v>
                </c:pt>
                <c:pt idx="523">
                  <c:v>9801.6945230645961</c:v>
                </c:pt>
                <c:pt idx="524">
                  <c:v>9803.2305259320547</c:v>
                </c:pt>
                <c:pt idx="525">
                  <c:v>9804.3013813288635</c:v>
                </c:pt>
                <c:pt idx="526">
                  <c:v>9802.7392372833401</c:v>
                </c:pt>
                <c:pt idx="527">
                  <c:v>9800.408672458816</c:v>
                </c:pt>
                <c:pt idx="528">
                  <c:v>9801.0925751763607</c:v>
                </c:pt>
                <c:pt idx="529">
                  <c:v>9802.7902964790683</c:v>
                </c:pt>
                <c:pt idx="530">
                  <c:v>9800.6503871482219</c:v>
                </c:pt>
                <c:pt idx="531">
                  <c:v>9799.4626533394148</c:v>
                </c:pt>
                <c:pt idx="532">
                  <c:v>9796.4094577570049</c:v>
                </c:pt>
                <c:pt idx="533">
                  <c:v>9796.7244949689066</c:v>
                </c:pt>
                <c:pt idx="534">
                  <c:v>9797.9547785513914</c:v>
                </c:pt>
                <c:pt idx="535">
                  <c:v>9798.8017413871712</c:v>
                </c:pt>
                <c:pt idx="536">
                  <c:v>9797.6015240693287</c:v>
                </c:pt>
                <c:pt idx="537">
                  <c:v>9799.7913761320488</c:v>
                </c:pt>
                <c:pt idx="538">
                  <c:v>9801.7109560414265</c:v>
                </c:pt>
                <c:pt idx="539">
                  <c:v>9803.5834294566321</c:v>
                </c:pt>
                <c:pt idx="540">
                  <c:v>9802.8503729224249</c:v>
                </c:pt>
                <c:pt idx="541">
                  <c:v>9804.9660647386318</c:v>
                </c:pt>
                <c:pt idx="542">
                  <c:v>9806.9130384645814</c:v>
                </c:pt>
                <c:pt idx="543">
                  <c:v>9808.8838033003649</c:v>
                </c:pt>
                <c:pt idx="544">
                  <c:v>9810.583298667023</c:v>
                </c:pt>
                <c:pt idx="545">
                  <c:v>9812.1719789896579</c:v>
                </c:pt>
                <c:pt idx="546">
                  <c:v>9812.8882596925796</c:v>
                </c:pt>
                <c:pt idx="547">
                  <c:v>9813.6346604777536</c:v>
                </c:pt>
                <c:pt idx="548">
                  <c:v>9815.6013348372326</c:v>
                </c:pt>
                <c:pt idx="549">
                  <c:v>9817.9883580556252</c:v>
                </c:pt>
                <c:pt idx="550">
                  <c:v>9816.0831002524938</c:v>
                </c:pt>
                <c:pt idx="551">
                  <c:v>9817.102629186973</c:v>
                </c:pt>
                <c:pt idx="552">
                  <c:v>9818.3494777256583</c:v>
                </c:pt>
                <c:pt idx="553">
                  <c:v>9819.9644670973503</c:v>
                </c:pt>
                <c:pt idx="554">
                  <c:v>9814.8674253801273</c:v>
                </c:pt>
                <c:pt idx="555">
                  <c:v>9814.6350172532784</c:v>
                </c:pt>
                <c:pt idx="556">
                  <c:v>9815.6842462845216</c:v>
                </c:pt>
                <c:pt idx="557">
                  <c:v>9816.1065178727877</c:v>
                </c:pt>
                <c:pt idx="558">
                  <c:v>9815.5797827391234</c:v>
                </c:pt>
                <c:pt idx="559">
                  <c:v>9814.7248845968024</c:v>
                </c:pt>
                <c:pt idx="560">
                  <c:v>9813.4078288487835</c:v>
                </c:pt>
                <c:pt idx="561">
                  <c:v>9814.8764755636603</c:v>
                </c:pt>
                <c:pt idx="562">
                  <c:v>9816.2082672235374</c:v>
                </c:pt>
                <c:pt idx="563">
                  <c:v>9815.6071096103296</c:v>
                </c:pt>
                <c:pt idx="564">
                  <c:v>9816.7056112889622</c:v>
                </c:pt>
                <c:pt idx="565">
                  <c:v>9813.7261021085869</c:v>
                </c:pt>
                <c:pt idx="566">
                  <c:v>9815.1751983648446</c:v>
                </c:pt>
                <c:pt idx="567">
                  <c:v>9813.6032706050464</c:v>
                </c:pt>
                <c:pt idx="568">
                  <c:v>9814.9035929144975</c:v>
                </c:pt>
                <c:pt idx="569">
                  <c:v>9812.1750333114323</c:v>
                </c:pt>
                <c:pt idx="570">
                  <c:v>9814.3338997203227</c:v>
                </c:pt>
                <c:pt idx="571">
                  <c:v>9815.6455051282919</c:v>
                </c:pt>
                <c:pt idx="572">
                  <c:v>9811.7530545573645</c:v>
                </c:pt>
                <c:pt idx="573">
                  <c:v>9812.7556800496877</c:v>
                </c:pt>
                <c:pt idx="574">
                  <c:v>9814.0932644096974</c:v>
                </c:pt>
                <c:pt idx="575">
                  <c:v>9814.2001081803137</c:v>
                </c:pt>
                <c:pt idx="576">
                  <c:v>9815.1839617132118</c:v>
                </c:pt>
                <c:pt idx="577">
                  <c:v>9813.93674838472</c:v>
                </c:pt>
                <c:pt idx="578">
                  <c:v>9815.6508310054778</c:v>
                </c:pt>
                <c:pt idx="579">
                  <c:v>9811.9709154206703</c:v>
                </c:pt>
                <c:pt idx="580">
                  <c:v>9813.5959348062297</c:v>
                </c:pt>
                <c:pt idx="581">
                  <c:v>9814.6496637763266</c:v>
                </c:pt>
                <c:pt idx="582">
                  <c:v>9815.8006672872034</c:v>
                </c:pt>
                <c:pt idx="583">
                  <c:v>9815.3465648431302</c:v>
                </c:pt>
                <c:pt idx="584">
                  <c:v>9810.1724907684111</c:v>
                </c:pt>
                <c:pt idx="585">
                  <c:v>9808.4738655966885</c:v>
                </c:pt>
                <c:pt idx="586">
                  <c:v>9807.247248743628</c:v>
                </c:pt>
                <c:pt idx="587">
                  <c:v>9807.5650388587692</c:v>
                </c:pt>
                <c:pt idx="588">
                  <c:v>9807.9340289664196</c:v>
                </c:pt>
                <c:pt idx="589">
                  <c:v>9809.4703426546384</c:v>
                </c:pt>
                <c:pt idx="590">
                  <c:v>9810.9056172756409</c:v>
                </c:pt>
                <c:pt idx="591">
                  <c:v>9811.974908973767</c:v>
                </c:pt>
                <c:pt idx="592">
                  <c:v>9811.1637367950243</c:v>
                </c:pt>
                <c:pt idx="593">
                  <c:v>9809.7505981491067</c:v>
                </c:pt>
                <c:pt idx="594">
                  <c:v>9811.1275230172032</c:v>
                </c:pt>
                <c:pt idx="595">
                  <c:v>9811.2967435465744</c:v>
                </c:pt>
                <c:pt idx="596">
                  <c:v>9811.3110261908514</c:v>
                </c:pt>
                <c:pt idx="597">
                  <c:v>9810.792123699337</c:v>
                </c:pt>
                <c:pt idx="598">
                  <c:v>9811.6087757213754</c:v>
                </c:pt>
                <c:pt idx="599">
                  <c:v>9813.4968498044964</c:v>
                </c:pt>
                <c:pt idx="600">
                  <c:v>9809.7277431503262</c:v>
                </c:pt>
                <c:pt idx="601">
                  <c:v>9804.4674102256013</c:v>
                </c:pt>
                <c:pt idx="602">
                  <c:v>9802.8948870594195</c:v>
                </c:pt>
                <c:pt idx="603">
                  <c:v>9804.0908045093802</c:v>
                </c:pt>
                <c:pt idx="604">
                  <c:v>9803.2829884393104</c:v>
                </c:pt>
                <c:pt idx="605">
                  <c:v>9803.9662755203208</c:v>
                </c:pt>
                <c:pt idx="606">
                  <c:v>9805.5029065827293</c:v>
                </c:pt>
                <c:pt idx="607">
                  <c:v>9807.1148893798581</c:v>
                </c:pt>
                <c:pt idx="608">
                  <c:v>9808.5732307639646</c:v>
                </c:pt>
                <c:pt idx="609">
                  <c:v>9810.0314500998866</c:v>
                </c:pt>
                <c:pt idx="610">
                  <c:v>9810.8116344440987</c:v>
                </c:pt>
                <c:pt idx="611">
                  <c:v>9811.1316148989372</c:v>
                </c:pt>
                <c:pt idx="612">
                  <c:v>9811.7041948757833</c:v>
                </c:pt>
                <c:pt idx="613">
                  <c:v>9812.8032619513451</c:v>
                </c:pt>
                <c:pt idx="614">
                  <c:v>9813.0062281274477</c:v>
                </c:pt>
                <c:pt idx="615">
                  <c:v>9811.1708933589089</c:v>
                </c:pt>
                <c:pt idx="616">
                  <c:v>9812.0461742404514</c:v>
                </c:pt>
                <c:pt idx="617">
                  <c:v>9805.1495397458311</c:v>
                </c:pt>
                <c:pt idx="618">
                  <c:v>9803.8910134032612</c:v>
                </c:pt>
                <c:pt idx="619">
                  <c:v>9804.7550815351551</c:v>
                </c:pt>
                <c:pt idx="620">
                  <c:v>9806.6203256451208</c:v>
                </c:pt>
                <c:pt idx="621">
                  <c:v>9806.0107959496581</c:v>
                </c:pt>
                <c:pt idx="622">
                  <c:v>9801.4304655132473</c:v>
                </c:pt>
                <c:pt idx="623">
                  <c:v>9795.2853209872555</c:v>
                </c:pt>
                <c:pt idx="624">
                  <c:v>9795.3054145411606</c:v>
                </c:pt>
                <c:pt idx="625">
                  <c:v>9796.7276890169978</c:v>
                </c:pt>
                <c:pt idx="626">
                  <c:v>9796.7171841057443</c:v>
                </c:pt>
                <c:pt idx="627">
                  <c:v>9795.8694866140504</c:v>
                </c:pt>
                <c:pt idx="628">
                  <c:v>9797.4970001802285</c:v>
                </c:pt>
                <c:pt idx="629">
                  <c:v>9799.3098679821778</c:v>
                </c:pt>
                <c:pt idx="630">
                  <c:v>9801.1636665706101</c:v>
                </c:pt>
                <c:pt idx="631">
                  <c:v>9797.405514330796</c:v>
                </c:pt>
                <c:pt idx="632">
                  <c:v>9798.5433262483057</c:v>
                </c:pt>
                <c:pt idx="633">
                  <c:v>9799.4321251221845</c:v>
                </c:pt>
                <c:pt idx="634">
                  <c:v>9801.434308852271</c:v>
                </c:pt>
                <c:pt idx="635">
                  <c:v>9801.8690680948202</c:v>
                </c:pt>
                <c:pt idx="636">
                  <c:v>9797.6974102403256</c:v>
                </c:pt>
                <c:pt idx="637">
                  <c:v>9799.6339701538509</c:v>
                </c:pt>
                <c:pt idx="638">
                  <c:v>9800.4246231467951</c:v>
                </c:pt>
                <c:pt idx="639">
                  <c:v>9802.4289157064723</c:v>
                </c:pt>
                <c:pt idx="640">
                  <c:v>9803.1904195197239</c:v>
                </c:pt>
                <c:pt idx="641">
                  <c:v>9805.0166045376536</c:v>
                </c:pt>
                <c:pt idx="642">
                  <c:v>9804.0871767397057</c:v>
                </c:pt>
                <c:pt idx="643">
                  <c:v>9798.9676132118311</c:v>
                </c:pt>
                <c:pt idx="644">
                  <c:v>9796.6158894721284</c:v>
                </c:pt>
                <c:pt idx="645">
                  <c:v>9796.3940971896682</c:v>
                </c:pt>
                <c:pt idx="646">
                  <c:v>9797.9061962360447</c:v>
                </c:pt>
                <c:pt idx="647">
                  <c:v>9790.701970854836</c:v>
                </c:pt>
                <c:pt idx="648">
                  <c:v>9789.7198831527894</c:v>
                </c:pt>
                <c:pt idx="649">
                  <c:v>9789.9423668736999</c:v>
                </c:pt>
                <c:pt idx="650">
                  <c:v>9791.2960991787641</c:v>
                </c:pt>
                <c:pt idx="651">
                  <c:v>9787.2472017251184</c:v>
                </c:pt>
                <c:pt idx="652">
                  <c:v>9787.8483762892665</c:v>
                </c:pt>
                <c:pt idx="653">
                  <c:v>9786.2155222577949</c:v>
                </c:pt>
                <c:pt idx="654">
                  <c:v>9785.7822316594211</c:v>
                </c:pt>
                <c:pt idx="655">
                  <c:v>9783.6449222390002</c:v>
                </c:pt>
                <c:pt idx="656">
                  <c:v>9783.8909417894101</c:v>
                </c:pt>
                <c:pt idx="657">
                  <c:v>9782.4891550144639</c:v>
                </c:pt>
                <c:pt idx="658">
                  <c:v>9784.1812509361698</c:v>
                </c:pt>
                <c:pt idx="659">
                  <c:v>9786.4381932654924</c:v>
                </c:pt>
                <c:pt idx="660">
                  <c:v>9786.218547581002</c:v>
                </c:pt>
                <c:pt idx="661">
                  <c:v>9781.240235488498</c:v>
                </c:pt>
                <c:pt idx="662">
                  <c:v>9783.2336464913187</c:v>
                </c:pt>
                <c:pt idx="663">
                  <c:v>9784.2406145456334</c:v>
                </c:pt>
                <c:pt idx="664">
                  <c:v>9785.4805110889793</c:v>
                </c:pt>
                <c:pt idx="665">
                  <c:v>9787.0571895219491</c:v>
                </c:pt>
                <c:pt idx="666">
                  <c:v>9788.5097877037351</c:v>
                </c:pt>
                <c:pt idx="667">
                  <c:v>9789.6340313896762</c:v>
                </c:pt>
                <c:pt idx="668">
                  <c:v>9789.1233066632831</c:v>
                </c:pt>
                <c:pt idx="669">
                  <c:v>9787.3384798859297</c:v>
                </c:pt>
                <c:pt idx="670">
                  <c:v>9788.8665458225405</c:v>
                </c:pt>
                <c:pt idx="671">
                  <c:v>9790.0240134417509</c:v>
                </c:pt>
                <c:pt idx="672">
                  <c:v>9786.7585334463383</c:v>
                </c:pt>
                <c:pt idx="673">
                  <c:v>9783.5341045316618</c:v>
                </c:pt>
                <c:pt idx="674">
                  <c:v>9784.8455987496309</c:v>
                </c:pt>
                <c:pt idx="675">
                  <c:v>9785.0985567229109</c:v>
                </c:pt>
                <c:pt idx="676">
                  <c:v>9783.6528768660792</c:v>
                </c:pt>
                <c:pt idx="677">
                  <c:v>9783.1658070448739</c:v>
                </c:pt>
                <c:pt idx="678">
                  <c:v>9783.788719711627</c:v>
                </c:pt>
                <c:pt idx="679">
                  <c:v>9783.4488136331529</c:v>
                </c:pt>
                <c:pt idx="680">
                  <c:v>9784.1329595742882</c:v>
                </c:pt>
                <c:pt idx="681">
                  <c:v>9784.6406356563057</c:v>
                </c:pt>
                <c:pt idx="682">
                  <c:v>9785.7295845841236</c:v>
                </c:pt>
                <c:pt idx="683">
                  <c:v>9781.8941132159398</c:v>
                </c:pt>
                <c:pt idx="684">
                  <c:v>9781.7880510108425</c:v>
                </c:pt>
                <c:pt idx="685">
                  <c:v>9783.2817478188863</c:v>
                </c:pt>
                <c:pt idx="686">
                  <c:v>9780.9461007617447</c:v>
                </c:pt>
                <c:pt idx="687">
                  <c:v>9779.8935607833901</c:v>
                </c:pt>
                <c:pt idx="688">
                  <c:v>9780.71334439774</c:v>
                </c:pt>
                <c:pt idx="689">
                  <c:v>9779.9800576525849</c:v>
                </c:pt>
                <c:pt idx="690">
                  <c:v>9781.6287721677982</c:v>
                </c:pt>
                <c:pt idx="691">
                  <c:v>9783.0959928699758</c:v>
                </c:pt>
                <c:pt idx="692">
                  <c:v>9783.0071342942701</c:v>
                </c:pt>
                <c:pt idx="693">
                  <c:v>9783.9429951232323</c:v>
                </c:pt>
                <c:pt idx="694">
                  <c:v>9782.7955178232296</c:v>
                </c:pt>
                <c:pt idx="695">
                  <c:v>9783.9406513582744</c:v>
                </c:pt>
                <c:pt idx="696">
                  <c:v>9784.9756273648436</c:v>
                </c:pt>
                <c:pt idx="697">
                  <c:v>9783.3331682911812</c:v>
                </c:pt>
                <c:pt idx="698">
                  <c:v>9784.554289667165</c:v>
                </c:pt>
                <c:pt idx="699">
                  <c:v>9785.4457231689885</c:v>
                </c:pt>
                <c:pt idx="700">
                  <c:v>9785.3805863103717</c:v>
                </c:pt>
                <c:pt idx="701">
                  <c:v>9785.6657421898708</c:v>
                </c:pt>
                <c:pt idx="702">
                  <c:v>9786.7731030774466</c:v>
                </c:pt>
                <c:pt idx="703">
                  <c:v>9783.5958578742775</c:v>
                </c:pt>
                <c:pt idx="704">
                  <c:v>9782.295327962991</c:v>
                </c:pt>
                <c:pt idx="705">
                  <c:v>9783.9196830865294</c:v>
                </c:pt>
                <c:pt idx="706">
                  <c:v>9784.1698340870444</c:v>
                </c:pt>
                <c:pt idx="707">
                  <c:v>9783.0272053880417</c:v>
                </c:pt>
                <c:pt idx="708">
                  <c:v>9777.9198002339544</c:v>
                </c:pt>
                <c:pt idx="709">
                  <c:v>9776.5058070956457</c:v>
                </c:pt>
                <c:pt idx="710">
                  <c:v>9772.4296911875681</c:v>
                </c:pt>
                <c:pt idx="711">
                  <c:v>9774.4513231151395</c:v>
                </c:pt>
                <c:pt idx="712">
                  <c:v>9775.4392549130225</c:v>
                </c:pt>
                <c:pt idx="713">
                  <c:v>9777.3576996546126</c:v>
                </c:pt>
                <c:pt idx="714">
                  <c:v>9778.769785889157</c:v>
                </c:pt>
                <c:pt idx="715">
                  <c:v>9780.1097295575237</c:v>
                </c:pt>
                <c:pt idx="716">
                  <c:v>9779.2114055283655</c:v>
                </c:pt>
                <c:pt idx="717">
                  <c:v>9780.0950560508991</c:v>
                </c:pt>
                <c:pt idx="718">
                  <c:v>9781.6924159347127</c:v>
                </c:pt>
                <c:pt idx="719">
                  <c:v>9783.1565171775583</c:v>
                </c:pt>
                <c:pt idx="720">
                  <c:v>9781.5281622831972</c:v>
                </c:pt>
                <c:pt idx="721">
                  <c:v>9782.7103586701251</c:v>
                </c:pt>
                <c:pt idx="722">
                  <c:v>9779.5658184524236</c:v>
                </c:pt>
                <c:pt idx="723">
                  <c:v>9778.3412193955082</c:v>
                </c:pt>
                <c:pt idx="724">
                  <c:v>9778.7389620928734</c:v>
                </c:pt>
                <c:pt idx="725">
                  <c:v>9777.9769856485855</c:v>
                </c:pt>
                <c:pt idx="726">
                  <c:v>9779.1396735586222</c:v>
                </c:pt>
                <c:pt idx="727">
                  <c:v>9780.8834689764699</c:v>
                </c:pt>
                <c:pt idx="728">
                  <c:v>9782.2884570059487</c:v>
                </c:pt>
                <c:pt idx="729">
                  <c:v>9783.0795885836069</c:v>
                </c:pt>
                <c:pt idx="730">
                  <c:v>9781.1743290823451</c:v>
                </c:pt>
                <c:pt idx="731">
                  <c:v>9778.7286973429618</c:v>
                </c:pt>
                <c:pt idx="732">
                  <c:v>9776.6025532452841</c:v>
                </c:pt>
                <c:pt idx="733">
                  <c:v>9775.3735175939455</c:v>
                </c:pt>
                <c:pt idx="734">
                  <c:v>9776.3416501687097</c:v>
                </c:pt>
                <c:pt idx="735">
                  <c:v>9776.6867287860532</c:v>
                </c:pt>
                <c:pt idx="736">
                  <c:v>9777.9697067866528</c:v>
                </c:pt>
                <c:pt idx="737">
                  <c:v>9779.2918648222712</c:v>
                </c:pt>
                <c:pt idx="738">
                  <c:v>9780.14002934577</c:v>
                </c:pt>
                <c:pt idx="739">
                  <c:v>9777.5963452784781</c:v>
                </c:pt>
                <c:pt idx="740">
                  <c:v>9777.2582675191607</c:v>
                </c:pt>
                <c:pt idx="741">
                  <c:v>9778.4578715779153</c:v>
                </c:pt>
                <c:pt idx="742">
                  <c:v>9778.0384460956702</c:v>
                </c:pt>
                <c:pt idx="743">
                  <c:v>9778.76082654532</c:v>
                </c:pt>
                <c:pt idx="744">
                  <c:v>9780.4583332608527</c:v>
                </c:pt>
                <c:pt idx="745">
                  <c:v>9782.169438021534</c:v>
                </c:pt>
                <c:pt idx="746">
                  <c:v>9781.1729116784118</c:v>
                </c:pt>
                <c:pt idx="747">
                  <c:v>9779.0624589228319</c:v>
                </c:pt>
                <c:pt idx="748">
                  <c:v>9775.1588283382607</c:v>
                </c:pt>
                <c:pt idx="749">
                  <c:v>9776.0302107250736</c:v>
                </c:pt>
                <c:pt idx="750">
                  <c:v>9777.6365236995862</c:v>
                </c:pt>
                <c:pt idx="751">
                  <c:v>9779.1120617616707</c:v>
                </c:pt>
                <c:pt idx="752">
                  <c:v>9779.7461796728403</c:v>
                </c:pt>
                <c:pt idx="753">
                  <c:v>9781.3439241073665</c:v>
                </c:pt>
                <c:pt idx="754">
                  <c:v>9780.5368109803949</c:v>
                </c:pt>
                <c:pt idx="755">
                  <c:v>9778.512264362671</c:v>
                </c:pt>
                <c:pt idx="756">
                  <c:v>9777.0408147917205</c:v>
                </c:pt>
                <c:pt idx="757">
                  <c:v>9778.4712901012317</c:v>
                </c:pt>
                <c:pt idx="758">
                  <c:v>9776.9599838065442</c:v>
                </c:pt>
                <c:pt idx="759">
                  <c:v>9776.9635620543213</c:v>
                </c:pt>
                <c:pt idx="760">
                  <c:v>9774.1829356528251</c:v>
                </c:pt>
                <c:pt idx="761">
                  <c:v>9775.9647105865406</c:v>
                </c:pt>
                <c:pt idx="762">
                  <c:v>9777.241974817096</c:v>
                </c:pt>
                <c:pt idx="763">
                  <c:v>9778.4480523448492</c:v>
                </c:pt>
                <c:pt idx="764">
                  <c:v>9779.6374090761547</c:v>
                </c:pt>
                <c:pt idx="765">
                  <c:v>9779.4503047647104</c:v>
                </c:pt>
                <c:pt idx="766">
                  <c:v>9780.9135356998468</c:v>
                </c:pt>
                <c:pt idx="767">
                  <c:v>9779.4969286766063</c:v>
                </c:pt>
                <c:pt idx="768">
                  <c:v>9781.1036707728017</c:v>
                </c:pt>
                <c:pt idx="769">
                  <c:v>9781.4400507419705</c:v>
                </c:pt>
                <c:pt idx="770">
                  <c:v>9782.9760092073375</c:v>
                </c:pt>
                <c:pt idx="771">
                  <c:v>9784.548883968193</c:v>
                </c:pt>
                <c:pt idx="772">
                  <c:v>9785.1393374328636</c:v>
                </c:pt>
                <c:pt idx="773">
                  <c:v>9786.1945254228813</c:v>
                </c:pt>
                <c:pt idx="774">
                  <c:v>9787.4199908390656</c:v>
                </c:pt>
                <c:pt idx="775">
                  <c:v>9789.0376780686402</c:v>
                </c:pt>
                <c:pt idx="776">
                  <c:v>9789.7001703139049</c:v>
                </c:pt>
                <c:pt idx="777">
                  <c:v>9786.9543210122392</c:v>
                </c:pt>
                <c:pt idx="778">
                  <c:v>9788.320557794721</c:v>
                </c:pt>
                <c:pt idx="779">
                  <c:v>9788.6104918908932</c:v>
                </c:pt>
                <c:pt idx="780">
                  <c:v>9782.9335855885383</c:v>
                </c:pt>
                <c:pt idx="781">
                  <c:v>9783.0358565266288</c:v>
                </c:pt>
                <c:pt idx="782">
                  <c:v>9784.3082599869467</c:v>
                </c:pt>
                <c:pt idx="783">
                  <c:v>9785.3575804070515</c:v>
                </c:pt>
                <c:pt idx="784">
                  <c:v>9786.3697370551981</c:v>
                </c:pt>
                <c:pt idx="785">
                  <c:v>9784.8966772658478</c:v>
                </c:pt>
                <c:pt idx="786">
                  <c:v>9786.7108265991592</c:v>
                </c:pt>
                <c:pt idx="787">
                  <c:v>9785.4437604942177</c:v>
                </c:pt>
                <c:pt idx="788">
                  <c:v>9783.772545062031</c:v>
                </c:pt>
                <c:pt idx="789">
                  <c:v>9784.0787052206633</c:v>
                </c:pt>
                <c:pt idx="790">
                  <c:v>9781.7719172025045</c:v>
                </c:pt>
                <c:pt idx="791">
                  <c:v>9782.3855644235355</c:v>
                </c:pt>
                <c:pt idx="792">
                  <c:v>9783.9723392003216</c:v>
                </c:pt>
                <c:pt idx="793">
                  <c:v>9785.0972165414914</c:v>
                </c:pt>
                <c:pt idx="794">
                  <c:v>9782.6797133256223</c:v>
                </c:pt>
                <c:pt idx="795">
                  <c:v>9783.2616557523761</c:v>
                </c:pt>
                <c:pt idx="796">
                  <c:v>9783.3873095953459</c:v>
                </c:pt>
                <c:pt idx="797">
                  <c:v>9784.3200823061507</c:v>
                </c:pt>
                <c:pt idx="798">
                  <c:v>9781.5816787640979</c:v>
                </c:pt>
                <c:pt idx="799">
                  <c:v>9781.2280891887058</c:v>
                </c:pt>
                <c:pt idx="800">
                  <c:v>9779.4877070731436</c:v>
                </c:pt>
                <c:pt idx="801">
                  <c:v>9780.6671236318089</c:v>
                </c:pt>
                <c:pt idx="802">
                  <c:v>9781.2171981705887</c:v>
                </c:pt>
                <c:pt idx="803">
                  <c:v>9782.2864865917509</c:v>
                </c:pt>
                <c:pt idx="804">
                  <c:v>9780.7789071569259</c:v>
                </c:pt>
                <c:pt idx="805">
                  <c:v>9777.6637340059206</c:v>
                </c:pt>
                <c:pt idx="806">
                  <c:v>9778.966977250162</c:v>
                </c:pt>
                <c:pt idx="807">
                  <c:v>9779.9346630903165</c:v>
                </c:pt>
                <c:pt idx="808">
                  <c:v>9780.560319273618</c:v>
                </c:pt>
                <c:pt idx="809">
                  <c:v>9778.9697808724814</c:v>
                </c:pt>
                <c:pt idx="810">
                  <c:v>9780.569043439913</c:v>
                </c:pt>
                <c:pt idx="811">
                  <c:v>9778.9067588377511</c:v>
                </c:pt>
                <c:pt idx="812">
                  <c:v>9778.9356804700583</c:v>
                </c:pt>
                <c:pt idx="813">
                  <c:v>9780.2077152489892</c:v>
                </c:pt>
                <c:pt idx="814">
                  <c:v>9781.0508431708859</c:v>
                </c:pt>
                <c:pt idx="815">
                  <c:v>9776.9786138805684</c:v>
                </c:pt>
                <c:pt idx="816">
                  <c:v>9778.0709267471047</c:v>
                </c:pt>
                <c:pt idx="817">
                  <c:v>9779.6377528676694</c:v>
                </c:pt>
                <c:pt idx="818">
                  <c:v>9781.0235272770205</c:v>
                </c:pt>
                <c:pt idx="819">
                  <c:v>9781.568790944486</c:v>
                </c:pt>
                <c:pt idx="820">
                  <c:v>9782.2476871254239</c:v>
                </c:pt>
                <c:pt idx="821">
                  <c:v>9783.5562580719889</c:v>
                </c:pt>
                <c:pt idx="822">
                  <c:v>9784.7177426346116</c:v>
                </c:pt>
                <c:pt idx="823">
                  <c:v>9785.5206377167033</c:v>
                </c:pt>
                <c:pt idx="824">
                  <c:v>9784.5057301975539</c:v>
                </c:pt>
                <c:pt idx="825">
                  <c:v>9785.2322345307839</c:v>
                </c:pt>
                <c:pt idx="826">
                  <c:v>9784.4750725236518</c:v>
                </c:pt>
                <c:pt idx="827">
                  <c:v>9784.6084465175445</c:v>
                </c:pt>
                <c:pt idx="828">
                  <c:v>9785.8757176218733</c:v>
                </c:pt>
                <c:pt idx="829">
                  <c:v>9783.0817101022458</c:v>
                </c:pt>
                <c:pt idx="830">
                  <c:v>9783.6089387129105</c:v>
                </c:pt>
                <c:pt idx="831">
                  <c:v>9784.3373760127834</c:v>
                </c:pt>
                <c:pt idx="832">
                  <c:v>9784.0989258859026</c:v>
                </c:pt>
                <c:pt idx="833">
                  <c:v>9783.2434204720812</c:v>
                </c:pt>
                <c:pt idx="834">
                  <c:v>9780.5503804325108</c:v>
                </c:pt>
                <c:pt idx="835">
                  <c:v>9778.3345705564407</c:v>
                </c:pt>
                <c:pt idx="836">
                  <c:v>9779.437890501089</c:v>
                </c:pt>
                <c:pt idx="837">
                  <c:v>9780.8819995064223</c:v>
                </c:pt>
                <c:pt idx="838">
                  <c:v>9781.0289587098378</c:v>
                </c:pt>
                <c:pt idx="839">
                  <c:v>9779.726654053984</c:v>
                </c:pt>
                <c:pt idx="840">
                  <c:v>9778.4906348951754</c:v>
                </c:pt>
                <c:pt idx="841">
                  <c:v>9778.9865875467294</c:v>
                </c:pt>
                <c:pt idx="842">
                  <c:v>9779.9291974618554</c:v>
                </c:pt>
                <c:pt idx="843">
                  <c:v>9781.5599846022324</c:v>
                </c:pt>
                <c:pt idx="844">
                  <c:v>9781.8131123009171</c:v>
                </c:pt>
                <c:pt idx="845">
                  <c:v>9783.174747336634</c:v>
                </c:pt>
                <c:pt idx="846">
                  <c:v>9782.4447181193445</c:v>
                </c:pt>
                <c:pt idx="847">
                  <c:v>9783.2741148359783</c:v>
                </c:pt>
                <c:pt idx="848">
                  <c:v>9783.7168112146992</c:v>
                </c:pt>
                <c:pt idx="849">
                  <c:v>9784.7410071006125</c:v>
                </c:pt>
                <c:pt idx="850">
                  <c:v>9785.3380189509589</c:v>
                </c:pt>
                <c:pt idx="851">
                  <c:v>9784.2088591881729</c:v>
                </c:pt>
                <c:pt idx="852">
                  <c:v>9785.8030992245276</c:v>
                </c:pt>
                <c:pt idx="853">
                  <c:v>9786.540775166608</c:v>
                </c:pt>
                <c:pt idx="854">
                  <c:v>9786.7625529482084</c:v>
                </c:pt>
                <c:pt idx="855">
                  <c:v>9787.2197018028201</c:v>
                </c:pt>
                <c:pt idx="856">
                  <c:v>9788.1102995014917</c:v>
                </c:pt>
                <c:pt idx="857">
                  <c:v>9782.1016991474953</c:v>
                </c:pt>
                <c:pt idx="858">
                  <c:v>9782.1134329976339</c:v>
                </c:pt>
                <c:pt idx="859">
                  <c:v>9783.2161333119784</c:v>
                </c:pt>
                <c:pt idx="860">
                  <c:v>9784.7960480096353</c:v>
                </c:pt>
                <c:pt idx="861">
                  <c:v>9781.942869349512</c:v>
                </c:pt>
                <c:pt idx="862">
                  <c:v>9783.4902466929543</c:v>
                </c:pt>
                <c:pt idx="863">
                  <c:v>9784.8338338721896</c:v>
                </c:pt>
                <c:pt idx="864">
                  <c:v>9783.5296530150936</c:v>
                </c:pt>
                <c:pt idx="865">
                  <c:v>9783.8579866801829</c:v>
                </c:pt>
                <c:pt idx="866">
                  <c:v>9784.3040617108818</c:v>
                </c:pt>
                <c:pt idx="867">
                  <c:v>9785.2515082360405</c:v>
                </c:pt>
                <c:pt idx="868">
                  <c:v>9782.6911127713502</c:v>
                </c:pt>
                <c:pt idx="869">
                  <c:v>9779.8140380972309</c:v>
                </c:pt>
                <c:pt idx="870">
                  <c:v>9781.2471706895576</c:v>
                </c:pt>
                <c:pt idx="871">
                  <c:v>9781.492540224086</c:v>
                </c:pt>
                <c:pt idx="872">
                  <c:v>9782.5467061578456</c:v>
                </c:pt>
                <c:pt idx="873">
                  <c:v>9783.50804646494</c:v>
                </c:pt>
                <c:pt idx="874">
                  <c:v>9779.8306939489412</c:v>
                </c:pt>
                <c:pt idx="875">
                  <c:v>9777.0041614063739</c:v>
                </c:pt>
                <c:pt idx="876">
                  <c:v>9777.7330755915009</c:v>
                </c:pt>
                <c:pt idx="877">
                  <c:v>9778.9334346236246</c:v>
                </c:pt>
                <c:pt idx="878">
                  <c:v>9780.2825613449531</c:v>
                </c:pt>
                <c:pt idx="879">
                  <c:v>9780.9639329289039</c:v>
                </c:pt>
                <c:pt idx="880">
                  <c:v>9780.3846535857447</c:v>
                </c:pt>
                <c:pt idx="881">
                  <c:v>9781.7322693667211</c:v>
                </c:pt>
                <c:pt idx="882">
                  <c:v>9781.0749299402378</c:v>
                </c:pt>
                <c:pt idx="883">
                  <c:v>9781.7213813824619</c:v>
                </c:pt>
                <c:pt idx="884">
                  <c:v>9779.8408644743158</c:v>
                </c:pt>
                <c:pt idx="885">
                  <c:v>9780.4203661773481</c:v>
                </c:pt>
                <c:pt idx="886">
                  <c:v>9781.7145232931598</c:v>
                </c:pt>
                <c:pt idx="887">
                  <c:v>9781.8360542296305</c:v>
                </c:pt>
                <c:pt idx="888">
                  <c:v>9781.9259829430503</c:v>
                </c:pt>
                <c:pt idx="889">
                  <c:v>9780.1543407045319</c:v>
                </c:pt>
                <c:pt idx="890">
                  <c:v>9776.7466454562527</c:v>
                </c:pt>
                <c:pt idx="891">
                  <c:v>9777.4038940909013</c:v>
                </c:pt>
                <c:pt idx="892">
                  <c:v>9777.9764390061264</c:v>
                </c:pt>
                <c:pt idx="893">
                  <c:v>9779.293459184224</c:v>
                </c:pt>
                <c:pt idx="894">
                  <c:v>9780.0717867590974</c:v>
                </c:pt>
                <c:pt idx="895">
                  <c:v>9781.0406427174476</c:v>
                </c:pt>
                <c:pt idx="896">
                  <c:v>9781.4400042044217</c:v>
                </c:pt>
                <c:pt idx="897">
                  <c:v>9779.6679915538771</c:v>
                </c:pt>
                <c:pt idx="898">
                  <c:v>9778.216263686747</c:v>
                </c:pt>
                <c:pt idx="899">
                  <c:v>9775.8016415742532</c:v>
                </c:pt>
                <c:pt idx="900">
                  <c:v>9773.8220619622189</c:v>
                </c:pt>
                <c:pt idx="901">
                  <c:v>9772.5732176565798</c:v>
                </c:pt>
                <c:pt idx="902">
                  <c:v>9773.8486496459936</c:v>
                </c:pt>
                <c:pt idx="903">
                  <c:v>9774.0828604948565</c:v>
                </c:pt>
                <c:pt idx="904">
                  <c:v>9774.502065390674</c:v>
                </c:pt>
                <c:pt idx="905">
                  <c:v>9773.6805620047107</c:v>
                </c:pt>
                <c:pt idx="906">
                  <c:v>9769.9879933685497</c:v>
                </c:pt>
                <c:pt idx="907">
                  <c:v>9770.4464299947576</c:v>
                </c:pt>
                <c:pt idx="908">
                  <c:v>9771.7410546795491</c:v>
                </c:pt>
                <c:pt idx="909">
                  <c:v>9771.6068121601329</c:v>
                </c:pt>
                <c:pt idx="910">
                  <c:v>9768.8306866319108</c:v>
                </c:pt>
                <c:pt idx="911">
                  <c:v>9768.9327538299131</c:v>
                </c:pt>
                <c:pt idx="912">
                  <c:v>9768.8646809522688</c:v>
                </c:pt>
                <c:pt idx="913">
                  <c:v>9768.923652765121</c:v>
                </c:pt>
                <c:pt idx="914">
                  <c:v>9769.4307267878376</c:v>
                </c:pt>
                <c:pt idx="915">
                  <c:v>9770.5556590524266</c:v>
                </c:pt>
                <c:pt idx="916">
                  <c:v>9770.944456156587</c:v>
                </c:pt>
                <c:pt idx="917">
                  <c:v>9771.996371934707</c:v>
                </c:pt>
                <c:pt idx="918">
                  <c:v>9772.96709418102</c:v>
                </c:pt>
                <c:pt idx="919">
                  <c:v>9773.8616511081782</c:v>
                </c:pt>
                <c:pt idx="920">
                  <c:v>9773.2749795736072</c:v>
                </c:pt>
                <c:pt idx="921">
                  <c:v>9774.7683618193478</c:v>
                </c:pt>
                <c:pt idx="922">
                  <c:v>9773.0797978196188</c:v>
                </c:pt>
                <c:pt idx="923">
                  <c:v>9772.9777441196948</c:v>
                </c:pt>
                <c:pt idx="924">
                  <c:v>9773.7555877384839</c:v>
                </c:pt>
                <c:pt idx="925">
                  <c:v>9773.9869678906762</c:v>
                </c:pt>
                <c:pt idx="926">
                  <c:v>9772.9355308475297</c:v>
                </c:pt>
                <c:pt idx="927">
                  <c:v>9774.2046721340139</c:v>
                </c:pt>
                <c:pt idx="928">
                  <c:v>9771.6877626625464</c:v>
                </c:pt>
                <c:pt idx="929">
                  <c:v>9771.8481183744607</c:v>
                </c:pt>
                <c:pt idx="930">
                  <c:v>9773.2376602988898</c:v>
                </c:pt>
                <c:pt idx="931">
                  <c:v>9773.5294120681192</c:v>
                </c:pt>
                <c:pt idx="932">
                  <c:v>9773.6814862321735</c:v>
                </c:pt>
                <c:pt idx="933">
                  <c:v>9773.1815234163168</c:v>
                </c:pt>
                <c:pt idx="934">
                  <c:v>9774.0974591600389</c:v>
                </c:pt>
                <c:pt idx="935">
                  <c:v>9774.8505141407204</c:v>
                </c:pt>
                <c:pt idx="936">
                  <c:v>9776.0768279320473</c:v>
                </c:pt>
                <c:pt idx="937">
                  <c:v>9777.2527889873654</c:v>
                </c:pt>
                <c:pt idx="938">
                  <c:v>9777.6131996675831</c:v>
                </c:pt>
                <c:pt idx="939">
                  <c:v>9777.7979141658398</c:v>
                </c:pt>
                <c:pt idx="940">
                  <c:v>9778.6736295794653</c:v>
                </c:pt>
                <c:pt idx="941">
                  <c:v>9779.4413026910261</c:v>
                </c:pt>
                <c:pt idx="942">
                  <c:v>9780.2734357974277</c:v>
                </c:pt>
                <c:pt idx="943">
                  <c:v>9781.0127056790952</c:v>
                </c:pt>
                <c:pt idx="944">
                  <c:v>9780.9868802021356</c:v>
                </c:pt>
                <c:pt idx="945">
                  <c:v>9781.6238278621277</c:v>
                </c:pt>
                <c:pt idx="946">
                  <c:v>9781.392910635901</c:v>
                </c:pt>
                <c:pt idx="947">
                  <c:v>9782.0117601320344</c:v>
                </c:pt>
                <c:pt idx="948">
                  <c:v>9781.2039478200659</c:v>
                </c:pt>
                <c:pt idx="949">
                  <c:v>9782.3899679987808</c:v>
                </c:pt>
                <c:pt idx="950">
                  <c:v>9780.9728110898741</c:v>
                </c:pt>
                <c:pt idx="951">
                  <c:v>9781.4305296146013</c:v>
                </c:pt>
                <c:pt idx="952">
                  <c:v>9781.5450600284457</c:v>
                </c:pt>
                <c:pt idx="953">
                  <c:v>9781.4846349551754</c:v>
                </c:pt>
                <c:pt idx="954">
                  <c:v>9782.7156460580845</c:v>
                </c:pt>
                <c:pt idx="955">
                  <c:v>9780.994988484772</c:v>
                </c:pt>
                <c:pt idx="956">
                  <c:v>9780.4325367068031</c:v>
                </c:pt>
                <c:pt idx="957">
                  <c:v>9781.8392376777974</c:v>
                </c:pt>
                <c:pt idx="958">
                  <c:v>9779.4178770779235</c:v>
                </c:pt>
                <c:pt idx="959">
                  <c:v>9780.1365820425763</c:v>
                </c:pt>
                <c:pt idx="960">
                  <c:v>9780.4323929527982</c:v>
                </c:pt>
                <c:pt idx="961">
                  <c:v>9780.1432141584719</c:v>
                </c:pt>
                <c:pt idx="962">
                  <c:v>9777.8855471928346</c:v>
                </c:pt>
                <c:pt idx="963">
                  <c:v>9777.0651587942539</c:v>
                </c:pt>
                <c:pt idx="964">
                  <c:v>9777.8745994537949</c:v>
                </c:pt>
                <c:pt idx="965">
                  <c:v>9777.4227632673083</c:v>
                </c:pt>
                <c:pt idx="966">
                  <c:v>9776.107097698572</c:v>
                </c:pt>
                <c:pt idx="967">
                  <c:v>9777.2578775051752</c:v>
                </c:pt>
                <c:pt idx="968">
                  <c:v>9775.5108256380208</c:v>
                </c:pt>
                <c:pt idx="969">
                  <c:v>9775.6055382332452</c:v>
                </c:pt>
                <c:pt idx="970">
                  <c:v>9776.2180891816224</c:v>
                </c:pt>
                <c:pt idx="971">
                  <c:v>9776.9786848011936</c:v>
                </c:pt>
                <c:pt idx="972">
                  <c:v>9777.709939655022</c:v>
                </c:pt>
                <c:pt idx="973">
                  <c:v>9775.0714652064653</c:v>
                </c:pt>
                <c:pt idx="974">
                  <c:v>9773.7921185243285</c:v>
                </c:pt>
                <c:pt idx="975">
                  <c:v>9772.629529305801</c:v>
                </c:pt>
                <c:pt idx="976">
                  <c:v>9773.2930885711976</c:v>
                </c:pt>
                <c:pt idx="977">
                  <c:v>9774.498631026001</c:v>
                </c:pt>
                <c:pt idx="978">
                  <c:v>9773.893539497878</c:v>
                </c:pt>
                <c:pt idx="979">
                  <c:v>9771.5494222711241</c:v>
                </c:pt>
                <c:pt idx="980">
                  <c:v>9772.4169815455734</c:v>
                </c:pt>
                <c:pt idx="981">
                  <c:v>9772.6151170122866</c:v>
                </c:pt>
                <c:pt idx="982">
                  <c:v>9773.7841369686321</c:v>
                </c:pt>
                <c:pt idx="983">
                  <c:v>9774.6717125964369</c:v>
                </c:pt>
                <c:pt idx="984">
                  <c:v>9775.0141009188756</c:v>
                </c:pt>
                <c:pt idx="985">
                  <c:v>9773.4637858334481</c:v>
                </c:pt>
                <c:pt idx="986">
                  <c:v>9771.5828476472852</c:v>
                </c:pt>
                <c:pt idx="987">
                  <c:v>9772.3428444602632</c:v>
                </c:pt>
                <c:pt idx="988">
                  <c:v>9773.5871168595459</c:v>
                </c:pt>
                <c:pt idx="989">
                  <c:v>9771.9652500519242</c:v>
                </c:pt>
                <c:pt idx="990">
                  <c:v>9773.4141098569071</c:v>
                </c:pt>
                <c:pt idx="991">
                  <c:v>9771.7050596540648</c:v>
                </c:pt>
                <c:pt idx="992">
                  <c:v>9768.3678745701545</c:v>
                </c:pt>
                <c:pt idx="993">
                  <c:v>9768.8938971662501</c:v>
                </c:pt>
                <c:pt idx="994">
                  <c:v>9768.6826125402458</c:v>
                </c:pt>
                <c:pt idx="995">
                  <c:v>9768.5934642447373</c:v>
                </c:pt>
                <c:pt idx="996">
                  <c:v>9768.1525278881327</c:v>
                </c:pt>
                <c:pt idx="997">
                  <c:v>9769.0052910491959</c:v>
                </c:pt>
                <c:pt idx="998">
                  <c:v>9768.6197534396724</c:v>
                </c:pt>
                <c:pt idx="999">
                  <c:v>9766.6553799956091</c:v>
                </c:pt>
              </c:numCache>
            </c:numRef>
          </c:val>
          <c:smooth val="0"/>
          <c:extLst>
            <c:ext xmlns:c16="http://schemas.microsoft.com/office/drawing/2014/chart" uri="{C3380CC4-5D6E-409C-BE32-E72D297353CC}">
              <c16:uniqueId val="{00000000-848D-47D7-A275-262F470DB4E1}"/>
            </c:ext>
          </c:extLst>
        </c:ser>
        <c:dLbls>
          <c:showLegendKey val="0"/>
          <c:showVal val="0"/>
          <c:showCatName val="0"/>
          <c:showSerName val="0"/>
          <c:showPercent val="0"/>
          <c:showBubbleSize val="0"/>
        </c:dLbls>
        <c:smooth val="0"/>
        <c:axId val="1112042560"/>
        <c:axId val="1981510127"/>
      </c:lineChart>
      <c:catAx>
        <c:axId val="1112042560"/>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a:t>Number of Simulation Trials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1510127"/>
        <c:crosses val="autoZero"/>
        <c:auto val="1"/>
        <c:lblAlgn val="ctr"/>
        <c:lblOffset val="100"/>
        <c:noMultiLvlLbl val="0"/>
      </c:catAx>
      <c:valAx>
        <c:axId val="19815101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a:t>Mean Daily Net Profit (AUD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1204256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a:t>Convergence of Mean Net Occupied Rooms — Room Rate $450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Running Mean — Net Occupied Rooms ($450)</c:v>
          </c:tx>
          <c:spPr>
            <a:ln w="28575" cap="rnd">
              <a:solidFill>
                <a:schemeClr val="accent1"/>
              </a:solidFill>
              <a:round/>
            </a:ln>
            <a:effectLst/>
          </c:spPr>
          <c:marker>
            <c:symbol val="none"/>
          </c:marker>
          <c:val>
            <c:numRef>
              <c:f>'5.Simulation-fixed values'!$AL$9:$AL$1008</c:f>
              <c:numCache>
                <c:formatCode>0.00</c:formatCode>
                <c:ptCount val="1000"/>
                <c:pt idx="0">
                  <c:v>49</c:v>
                </c:pt>
                <c:pt idx="1">
                  <c:v>50</c:v>
                </c:pt>
                <c:pt idx="2">
                  <c:v>47.666666666666664</c:v>
                </c:pt>
                <c:pt idx="3">
                  <c:v>47.25</c:v>
                </c:pt>
                <c:pt idx="4">
                  <c:v>47.8</c:v>
                </c:pt>
                <c:pt idx="5">
                  <c:v>48.5</c:v>
                </c:pt>
                <c:pt idx="6">
                  <c:v>48.142857142857146</c:v>
                </c:pt>
                <c:pt idx="7">
                  <c:v>48.25</c:v>
                </c:pt>
                <c:pt idx="8">
                  <c:v>47.666666666666664</c:v>
                </c:pt>
                <c:pt idx="9">
                  <c:v>47.4</c:v>
                </c:pt>
                <c:pt idx="10">
                  <c:v>47.090909090909093</c:v>
                </c:pt>
                <c:pt idx="11">
                  <c:v>46.583333333333336</c:v>
                </c:pt>
                <c:pt idx="12">
                  <c:v>46.46153846153846</c:v>
                </c:pt>
                <c:pt idx="13">
                  <c:v>46.714285714285715</c:v>
                </c:pt>
                <c:pt idx="14">
                  <c:v>46.466666666666669</c:v>
                </c:pt>
                <c:pt idx="15">
                  <c:v>46.6875</c:v>
                </c:pt>
                <c:pt idx="16">
                  <c:v>46.882352941176471</c:v>
                </c:pt>
                <c:pt idx="17">
                  <c:v>47</c:v>
                </c:pt>
                <c:pt idx="18">
                  <c:v>47.315789473684212</c:v>
                </c:pt>
                <c:pt idx="19">
                  <c:v>47.5</c:v>
                </c:pt>
                <c:pt idx="20">
                  <c:v>47.523809523809526</c:v>
                </c:pt>
                <c:pt idx="21">
                  <c:v>47.68181818181818</c:v>
                </c:pt>
                <c:pt idx="22">
                  <c:v>47.739130434782609</c:v>
                </c:pt>
                <c:pt idx="23">
                  <c:v>47.791666666666664</c:v>
                </c:pt>
                <c:pt idx="24">
                  <c:v>47.84</c:v>
                </c:pt>
                <c:pt idx="25">
                  <c:v>47.769230769230766</c:v>
                </c:pt>
                <c:pt idx="26">
                  <c:v>47.851851851851855</c:v>
                </c:pt>
                <c:pt idx="27">
                  <c:v>47.928571428571431</c:v>
                </c:pt>
                <c:pt idx="28">
                  <c:v>47.827586206896555</c:v>
                </c:pt>
                <c:pt idx="29">
                  <c:v>47.866666666666667</c:v>
                </c:pt>
                <c:pt idx="30">
                  <c:v>47.935483870967744</c:v>
                </c:pt>
                <c:pt idx="31">
                  <c:v>47.96875</c:v>
                </c:pt>
                <c:pt idx="32">
                  <c:v>47.939393939393938</c:v>
                </c:pt>
                <c:pt idx="33">
                  <c:v>48.058823529411768</c:v>
                </c:pt>
                <c:pt idx="34">
                  <c:v>48.142857142857146</c:v>
                </c:pt>
                <c:pt idx="35">
                  <c:v>48.222222222222221</c:v>
                </c:pt>
                <c:pt idx="36">
                  <c:v>48.054054054054056</c:v>
                </c:pt>
                <c:pt idx="37">
                  <c:v>48</c:v>
                </c:pt>
                <c:pt idx="38">
                  <c:v>47.871794871794869</c:v>
                </c:pt>
                <c:pt idx="39">
                  <c:v>47.75</c:v>
                </c:pt>
                <c:pt idx="40">
                  <c:v>47.341463414634148</c:v>
                </c:pt>
                <c:pt idx="41">
                  <c:v>47.452380952380949</c:v>
                </c:pt>
                <c:pt idx="42">
                  <c:v>47.488372093023258</c:v>
                </c:pt>
                <c:pt idx="43">
                  <c:v>47.409090909090907</c:v>
                </c:pt>
                <c:pt idx="44">
                  <c:v>47.4</c:v>
                </c:pt>
                <c:pt idx="45">
                  <c:v>47.413043478260867</c:v>
                </c:pt>
                <c:pt idx="46">
                  <c:v>47.446808510638299</c:v>
                </c:pt>
                <c:pt idx="47">
                  <c:v>47.479166666666664</c:v>
                </c:pt>
                <c:pt idx="48">
                  <c:v>47.387755102040813</c:v>
                </c:pt>
                <c:pt idx="49">
                  <c:v>47.44</c:v>
                </c:pt>
                <c:pt idx="50">
                  <c:v>47.509803921568626</c:v>
                </c:pt>
                <c:pt idx="51">
                  <c:v>47.5</c:v>
                </c:pt>
                <c:pt idx="52">
                  <c:v>47.358490566037737</c:v>
                </c:pt>
                <c:pt idx="53">
                  <c:v>47.407407407407405</c:v>
                </c:pt>
                <c:pt idx="54">
                  <c:v>47.363636363636367</c:v>
                </c:pt>
                <c:pt idx="55">
                  <c:v>47.428571428571431</c:v>
                </c:pt>
                <c:pt idx="56">
                  <c:v>47.508771929824562</c:v>
                </c:pt>
                <c:pt idx="57">
                  <c:v>47.310344827586206</c:v>
                </c:pt>
                <c:pt idx="58">
                  <c:v>47.288135593220339</c:v>
                </c:pt>
                <c:pt idx="59">
                  <c:v>47.383333333333333</c:v>
                </c:pt>
                <c:pt idx="60">
                  <c:v>47.344262295081968</c:v>
                </c:pt>
                <c:pt idx="61">
                  <c:v>47.322580645161288</c:v>
                </c:pt>
                <c:pt idx="62">
                  <c:v>47.38095238095238</c:v>
                </c:pt>
                <c:pt idx="63">
                  <c:v>47.453125</c:v>
                </c:pt>
                <c:pt idx="64">
                  <c:v>47.492307692307691</c:v>
                </c:pt>
                <c:pt idx="65">
                  <c:v>47.545454545454547</c:v>
                </c:pt>
                <c:pt idx="66">
                  <c:v>47.597014925373138</c:v>
                </c:pt>
                <c:pt idx="67">
                  <c:v>47.647058823529413</c:v>
                </c:pt>
                <c:pt idx="68">
                  <c:v>47.579710144927539</c:v>
                </c:pt>
                <c:pt idx="69">
                  <c:v>47.428571428571431</c:v>
                </c:pt>
                <c:pt idx="70">
                  <c:v>47.492957746478872</c:v>
                </c:pt>
                <c:pt idx="71">
                  <c:v>47.541666666666664</c:v>
                </c:pt>
                <c:pt idx="72">
                  <c:v>47.520547945205479</c:v>
                </c:pt>
                <c:pt idx="73">
                  <c:v>47.567567567567565</c:v>
                </c:pt>
                <c:pt idx="74">
                  <c:v>47.533333333333331</c:v>
                </c:pt>
                <c:pt idx="75">
                  <c:v>47.526315789473685</c:v>
                </c:pt>
                <c:pt idx="76">
                  <c:v>47.571428571428569</c:v>
                </c:pt>
                <c:pt idx="77">
                  <c:v>47.512820512820511</c:v>
                </c:pt>
                <c:pt idx="78">
                  <c:v>47.544303797468352</c:v>
                </c:pt>
                <c:pt idx="79">
                  <c:v>47.5625</c:v>
                </c:pt>
                <c:pt idx="80">
                  <c:v>47.395061728395063</c:v>
                </c:pt>
                <c:pt idx="81">
                  <c:v>47.414634146341463</c:v>
                </c:pt>
                <c:pt idx="82">
                  <c:v>47.433734939759034</c:v>
                </c:pt>
                <c:pt idx="83">
                  <c:v>47.452380952380949</c:v>
                </c:pt>
                <c:pt idx="84">
                  <c:v>47.376470588235293</c:v>
                </c:pt>
                <c:pt idx="85">
                  <c:v>47.232558139534881</c:v>
                </c:pt>
                <c:pt idx="86">
                  <c:v>47.195402298850574</c:v>
                </c:pt>
                <c:pt idx="87">
                  <c:v>47.18181818181818</c:v>
                </c:pt>
                <c:pt idx="88">
                  <c:v>47.08988764044944</c:v>
                </c:pt>
                <c:pt idx="89">
                  <c:v>47.077777777777776</c:v>
                </c:pt>
                <c:pt idx="90">
                  <c:v>47.065934065934066</c:v>
                </c:pt>
                <c:pt idx="91">
                  <c:v>46.902173913043477</c:v>
                </c:pt>
                <c:pt idx="92">
                  <c:v>46.946236559139784</c:v>
                </c:pt>
                <c:pt idx="93">
                  <c:v>46.978723404255319</c:v>
                </c:pt>
                <c:pt idx="94">
                  <c:v>46.989473684210523</c:v>
                </c:pt>
                <c:pt idx="95">
                  <c:v>47.03125</c:v>
                </c:pt>
                <c:pt idx="96">
                  <c:v>46.835051546391753</c:v>
                </c:pt>
                <c:pt idx="97">
                  <c:v>46.795918367346935</c:v>
                </c:pt>
                <c:pt idx="98">
                  <c:v>46.838383838383841</c:v>
                </c:pt>
                <c:pt idx="99">
                  <c:v>46.72</c:v>
                </c:pt>
                <c:pt idx="100">
                  <c:v>46.742574257425744</c:v>
                </c:pt>
                <c:pt idx="101">
                  <c:v>46.705882352941174</c:v>
                </c:pt>
                <c:pt idx="102">
                  <c:v>46.747572815533978</c:v>
                </c:pt>
                <c:pt idx="103">
                  <c:v>46.759615384615387</c:v>
                </c:pt>
                <c:pt idx="104">
                  <c:v>46.704761904761902</c:v>
                </c:pt>
                <c:pt idx="105">
                  <c:v>46.726415094339622</c:v>
                </c:pt>
                <c:pt idx="106">
                  <c:v>46.626168224299064</c:v>
                </c:pt>
                <c:pt idx="107">
                  <c:v>46.601851851851855</c:v>
                </c:pt>
                <c:pt idx="108">
                  <c:v>46.642201834862384</c:v>
                </c:pt>
                <c:pt idx="109">
                  <c:v>46.645454545454548</c:v>
                </c:pt>
                <c:pt idx="110">
                  <c:v>46.63963963963964</c:v>
                </c:pt>
                <c:pt idx="111">
                  <c:v>46.535714285714285</c:v>
                </c:pt>
                <c:pt idx="112">
                  <c:v>46.557522123893804</c:v>
                </c:pt>
                <c:pt idx="113">
                  <c:v>46.60526315789474</c:v>
                </c:pt>
                <c:pt idx="114">
                  <c:v>46.634782608695652</c:v>
                </c:pt>
                <c:pt idx="115">
                  <c:v>46.646551724137929</c:v>
                </c:pt>
                <c:pt idx="116">
                  <c:v>46.683760683760681</c:v>
                </c:pt>
                <c:pt idx="117">
                  <c:v>46.610169491525426</c:v>
                </c:pt>
                <c:pt idx="118">
                  <c:v>46.605042016806721</c:v>
                </c:pt>
                <c:pt idx="119">
                  <c:v>46.65</c:v>
                </c:pt>
                <c:pt idx="120">
                  <c:v>46.652892561983471</c:v>
                </c:pt>
                <c:pt idx="121">
                  <c:v>46.688524590163937</c:v>
                </c:pt>
                <c:pt idx="122">
                  <c:v>46.707317073170735</c:v>
                </c:pt>
                <c:pt idx="123">
                  <c:v>46.75</c:v>
                </c:pt>
                <c:pt idx="124">
                  <c:v>46.783999999999999</c:v>
                </c:pt>
                <c:pt idx="125">
                  <c:v>46.817460317460316</c:v>
                </c:pt>
                <c:pt idx="126">
                  <c:v>46.732283464566926</c:v>
                </c:pt>
                <c:pt idx="127">
                  <c:v>46.75</c:v>
                </c:pt>
                <c:pt idx="128">
                  <c:v>46.68217054263566</c:v>
                </c:pt>
                <c:pt idx="129">
                  <c:v>46.607692307692311</c:v>
                </c:pt>
                <c:pt idx="130">
                  <c:v>46.541984732824424</c:v>
                </c:pt>
                <c:pt idx="131">
                  <c:v>46.537878787878789</c:v>
                </c:pt>
                <c:pt idx="132">
                  <c:v>46.503759398496243</c:v>
                </c:pt>
                <c:pt idx="133">
                  <c:v>46.544776119402982</c:v>
                </c:pt>
                <c:pt idx="134">
                  <c:v>46.518518518518519</c:v>
                </c:pt>
                <c:pt idx="135">
                  <c:v>46.536764705882355</c:v>
                </c:pt>
                <c:pt idx="136">
                  <c:v>46.56204379562044</c:v>
                </c:pt>
                <c:pt idx="137">
                  <c:v>46.55797101449275</c:v>
                </c:pt>
                <c:pt idx="138">
                  <c:v>46.597122302158276</c:v>
                </c:pt>
                <c:pt idx="139">
                  <c:v>46.628571428571426</c:v>
                </c:pt>
                <c:pt idx="140">
                  <c:v>46.638297872340424</c:v>
                </c:pt>
                <c:pt idx="141">
                  <c:v>46.640845070422536</c:v>
                </c:pt>
                <c:pt idx="142">
                  <c:v>46.65734265734266</c:v>
                </c:pt>
                <c:pt idx="143">
                  <c:v>46.638888888888886</c:v>
                </c:pt>
                <c:pt idx="144">
                  <c:v>46.668965517241382</c:v>
                </c:pt>
                <c:pt idx="145">
                  <c:v>46.561643835616437</c:v>
                </c:pt>
                <c:pt idx="146">
                  <c:v>46.551020408163268</c:v>
                </c:pt>
                <c:pt idx="147">
                  <c:v>46.567567567567565</c:v>
                </c:pt>
                <c:pt idx="148">
                  <c:v>46.590604026845639</c:v>
                </c:pt>
                <c:pt idx="149">
                  <c:v>46.56666666666667</c:v>
                </c:pt>
                <c:pt idx="150">
                  <c:v>46.596026490066222</c:v>
                </c:pt>
                <c:pt idx="151">
                  <c:v>46.611842105263158</c:v>
                </c:pt>
                <c:pt idx="152">
                  <c:v>46.653594771241828</c:v>
                </c:pt>
                <c:pt idx="153">
                  <c:v>46.649350649350652</c:v>
                </c:pt>
                <c:pt idx="154">
                  <c:v>46.664516129032258</c:v>
                </c:pt>
                <c:pt idx="155">
                  <c:v>46.67307692307692</c:v>
                </c:pt>
                <c:pt idx="156">
                  <c:v>46.70700636942675</c:v>
                </c:pt>
                <c:pt idx="157">
                  <c:v>46.702531645569621</c:v>
                </c:pt>
                <c:pt idx="158">
                  <c:v>46.716981132075475</c:v>
                </c:pt>
                <c:pt idx="159">
                  <c:v>46.725000000000001</c:v>
                </c:pt>
                <c:pt idx="160">
                  <c:v>46.751552795031053</c:v>
                </c:pt>
                <c:pt idx="161">
                  <c:v>46.783950617283949</c:v>
                </c:pt>
                <c:pt idx="162">
                  <c:v>46.723926380368098</c:v>
                </c:pt>
                <c:pt idx="163">
                  <c:v>46.75</c:v>
                </c:pt>
                <c:pt idx="164">
                  <c:v>46.763636363636365</c:v>
                </c:pt>
                <c:pt idx="165">
                  <c:v>46.75903614457831</c:v>
                </c:pt>
                <c:pt idx="166">
                  <c:v>46.682634730538922</c:v>
                </c:pt>
                <c:pt idx="167">
                  <c:v>46.702380952380949</c:v>
                </c:pt>
                <c:pt idx="168">
                  <c:v>46.65680473372781</c:v>
                </c:pt>
                <c:pt idx="169">
                  <c:v>46.682352941176468</c:v>
                </c:pt>
                <c:pt idx="170">
                  <c:v>46.695906432748536</c:v>
                </c:pt>
                <c:pt idx="171">
                  <c:v>46.703488372093027</c:v>
                </c:pt>
                <c:pt idx="172">
                  <c:v>46.687861271676297</c:v>
                </c:pt>
                <c:pt idx="173">
                  <c:v>46.701149425287355</c:v>
                </c:pt>
                <c:pt idx="174">
                  <c:v>46.64</c:v>
                </c:pt>
                <c:pt idx="175">
                  <c:v>46.625</c:v>
                </c:pt>
                <c:pt idx="176">
                  <c:v>46.655367231638415</c:v>
                </c:pt>
                <c:pt idx="177">
                  <c:v>46.634831460674157</c:v>
                </c:pt>
                <c:pt idx="178">
                  <c:v>46.659217877094974</c:v>
                </c:pt>
                <c:pt idx="179">
                  <c:v>46.666666666666664</c:v>
                </c:pt>
                <c:pt idx="180">
                  <c:v>46.690607734806633</c:v>
                </c:pt>
                <c:pt idx="181">
                  <c:v>46.714285714285715</c:v>
                </c:pt>
                <c:pt idx="182">
                  <c:v>46.72677595628415</c:v>
                </c:pt>
                <c:pt idx="183">
                  <c:v>46.733695652173914</c:v>
                </c:pt>
                <c:pt idx="184">
                  <c:v>46.740540540540543</c:v>
                </c:pt>
                <c:pt idx="185">
                  <c:v>46.725806451612904</c:v>
                </c:pt>
                <c:pt idx="186">
                  <c:v>46.737967914438499</c:v>
                </c:pt>
                <c:pt idx="187">
                  <c:v>46.707446808510639</c:v>
                </c:pt>
                <c:pt idx="188">
                  <c:v>46.730158730158728</c:v>
                </c:pt>
                <c:pt idx="189">
                  <c:v>46.752631578947366</c:v>
                </c:pt>
                <c:pt idx="190">
                  <c:v>46.780104712041883</c:v>
                </c:pt>
                <c:pt idx="191">
                  <c:v>46.796875</c:v>
                </c:pt>
                <c:pt idx="192">
                  <c:v>46.818652849740936</c:v>
                </c:pt>
                <c:pt idx="193">
                  <c:v>46.840206185567013</c:v>
                </c:pt>
                <c:pt idx="194">
                  <c:v>46.866666666666667</c:v>
                </c:pt>
                <c:pt idx="195">
                  <c:v>46.867346938775512</c:v>
                </c:pt>
                <c:pt idx="196">
                  <c:v>46.847715736040612</c:v>
                </c:pt>
                <c:pt idx="197">
                  <c:v>46.853535353535356</c:v>
                </c:pt>
                <c:pt idx="198">
                  <c:v>46.834170854271356</c:v>
                </c:pt>
                <c:pt idx="199">
                  <c:v>46.825000000000003</c:v>
                </c:pt>
                <c:pt idx="200">
                  <c:v>46.766169154228855</c:v>
                </c:pt>
                <c:pt idx="201">
                  <c:v>46.787128712871286</c:v>
                </c:pt>
                <c:pt idx="202">
                  <c:v>46.807881773399018</c:v>
                </c:pt>
                <c:pt idx="203">
                  <c:v>46.78921568627451</c:v>
                </c:pt>
                <c:pt idx="204">
                  <c:v>46.8</c:v>
                </c:pt>
                <c:pt idx="205">
                  <c:v>46.83009708737864</c:v>
                </c:pt>
                <c:pt idx="206">
                  <c:v>46.850241545893716</c:v>
                </c:pt>
                <c:pt idx="207">
                  <c:v>46.85096153846154</c:v>
                </c:pt>
                <c:pt idx="208">
                  <c:v>46.861244019138759</c:v>
                </c:pt>
                <c:pt idx="209">
                  <c:v>46.814285714285717</c:v>
                </c:pt>
                <c:pt idx="210">
                  <c:v>46.81990521327014</c:v>
                </c:pt>
                <c:pt idx="211">
                  <c:v>46.839622641509436</c:v>
                </c:pt>
                <c:pt idx="212">
                  <c:v>46.863849765258216</c:v>
                </c:pt>
                <c:pt idx="213">
                  <c:v>46.822429906542055</c:v>
                </c:pt>
                <c:pt idx="214">
                  <c:v>46.841860465116277</c:v>
                </c:pt>
                <c:pt idx="215">
                  <c:v>46.810185185185183</c:v>
                </c:pt>
                <c:pt idx="216">
                  <c:v>46.8110599078341</c:v>
                </c:pt>
                <c:pt idx="217">
                  <c:v>46.834862385321102</c:v>
                </c:pt>
                <c:pt idx="218">
                  <c:v>46.840182648401829</c:v>
                </c:pt>
                <c:pt idx="219">
                  <c:v>46.845454545454544</c:v>
                </c:pt>
                <c:pt idx="220">
                  <c:v>46.832579185520359</c:v>
                </c:pt>
                <c:pt idx="221">
                  <c:v>46.824324324324323</c:v>
                </c:pt>
                <c:pt idx="222">
                  <c:v>46.834080717488789</c:v>
                </c:pt>
                <c:pt idx="223">
                  <c:v>46.816964285714285</c:v>
                </c:pt>
                <c:pt idx="224">
                  <c:v>46.817777777777778</c:v>
                </c:pt>
                <c:pt idx="225">
                  <c:v>46.787610619469028</c:v>
                </c:pt>
                <c:pt idx="226">
                  <c:v>46.78854625550661</c:v>
                </c:pt>
                <c:pt idx="227">
                  <c:v>46.798245614035089</c:v>
                </c:pt>
                <c:pt idx="228">
                  <c:v>46.803493449781662</c:v>
                </c:pt>
                <c:pt idx="229">
                  <c:v>46.813043478260873</c:v>
                </c:pt>
                <c:pt idx="230">
                  <c:v>46.835497835497833</c:v>
                </c:pt>
                <c:pt idx="231">
                  <c:v>46.857758620689658</c:v>
                </c:pt>
                <c:pt idx="232">
                  <c:v>46.87982832618026</c:v>
                </c:pt>
                <c:pt idx="233">
                  <c:v>46.880341880341881</c:v>
                </c:pt>
                <c:pt idx="234">
                  <c:v>46.876595744680849</c:v>
                </c:pt>
                <c:pt idx="235">
                  <c:v>46.898305084745765</c:v>
                </c:pt>
                <c:pt idx="236">
                  <c:v>46.907172995780591</c:v>
                </c:pt>
                <c:pt idx="237">
                  <c:v>46.924369747899156</c:v>
                </c:pt>
                <c:pt idx="238">
                  <c:v>46.937238493723846</c:v>
                </c:pt>
                <c:pt idx="239">
                  <c:v>46.920833333333334</c:v>
                </c:pt>
                <c:pt idx="240">
                  <c:v>46.912863070539416</c:v>
                </c:pt>
                <c:pt idx="241">
                  <c:v>46.917355371900825</c:v>
                </c:pt>
                <c:pt idx="242">
                  <c:v>46.925925925925924</c:v>
                </c:pt>
                <c:pt idx="243">
                  <c:v>46.92622950819672</c:v>
                </c:pt>
                <c:pt idx="244">
                  <c:v>46.926530612244896</c:v>
                </c:pt>
                <c:pt idx="245">
                  <c:v>46.939024390243901</c:v>
                </c:pt>
                <c:pt idx="246">
                  <c:v>46.927125506072876</c:v>
                </c:pt>
                <c:pt idx="247">
                  <c:v>46.947580645161288</c:v>
                </c:pt>
                <c:pt idx="248">
                  <c:v>46.935742971887549</c:v>
                </c:pt>
                <c:pt idx="249">
                  <c:v>46.944000000000003</c:v>
                </c:pt>
                <c:pt idx="250">
                  <c:v>46.95617529880478</c:v>
                </c:pt>
                <c:pt idx="251">
                  <c:v>46.976190476190474</c:v>
                </c:pt>
                <c:pt idx="252">
                  <c:v>46.928853754940711</c:v>
                </c:pt>
                <c:pt idx="253">
                  <c:v>46.901574803149607</c:v>
                </c:pt>
                <c:pt idx="254">
                  <c:v>46.921568627450981</c:v>
                </c:pt>
                <c:pt idx="255">
                  <c:v>46.88671875</c:v>
                </c:pt>
                <c:pt idx="256">
                  <c:v>46.863813229571981</c:v>
                </c:pt>
                <c:pt idx="257">
                  <c:v>46.875968992248062</c:v>
                </c:pt>
                <c:pt idx="258">
                  <c:v>46.88803088803089</c:v>
                </c:pt>
                <c:pt idx="259">
                  <c:v>46.896153846153844</c:v>
                </c:pt>
                <c:pt idx="260">
                  <c:v>46.896551724137929</c:v>
                </c:pt>
                <c:pt idx="261">
                  <c:v>46.87022900763359</c:v>
                </c:pt>
                <c:pt idx="262">
                  <c:v>46.828897338403038</c:v>
                </c:pt>
                <c:pt idx="263">
                  <c:v>46.795454545454547</c:v>
                </c:pt>
                <c:pt idx="264">
                  <c:v>46.796226415094338</c:v>
                </c:pt>
                <c:pt idx="265">
                  <c:v>46.785714285714285</c:v>
                </c:pt>
                <c:pt idx="266">
                  <c:v>46.752808988764045</c:v>
                </c:pt>
                <c:pt idx="267">
                  <c:v>46.768656716417908</c:v>
                </c:pt>
                <c:pt idx="268">
                  <c:v>46.78066914498141</c:v>
                </c:pt>
                <c:pt idx="269">
                  <c:v>46.785185185185185</c:v>
                </c:pt>
                <c:pt idx="270">
                  <c:v>46.719557195571959</c:v>
                </c:pt>
                <c:pt idx="271">
                  <c:v>46.709558823529413</c:v>
                </c:pt>
                <c:pt idx="272">
                  <c:v>46.684981684981686</c:v>
                </c:pt>
                <c:pt idx="273">
                  <c:v>46.693430656934304</c:v>
                </c:pt>
                <c:pt idx="274">
                  <c:v>46.709090909090911</c:v>
                </c:pt>
                <c:pt idx="275">
                  <c:v>46.721014492753625</c:v>
                </c:pt>
                <c:pt idx="276">
                  <c:v>46.740072202166068</c:v>
                </c:pt>
                <c:pt idx="277">
                  <c:v>46.697841726618705</c:v>
                </c:pt>
                <c:pt idx="278">
                  <c:v>46.698924731182792</c:v>
                </c:pt>
                <c:pt idx="279">
                  <c:v>46.703571428571429</c:v>
                </c:pt>
                <c:pt idx="280">
                  <c:v>46.715302491103202</c:v>
                </c:pt>
                <c:pt idx="281">
                  <c:v>46.723404255319146</c:v>
                </c:pt>
                <c:pt idx="282">
                  <c:v>46.731448763250881</c:v>
                </c:pt>
                <c:pt idx="283">
                  <c:v>46.728873239436616</c:v>
                </c:pt>
                <c:pt idx="284">
                  <c:v>46.722807017543857</c:v>
                </c:pt>
                <c:pt idx="285">
                  <c:v>46.727272727272727</c:v>
                </c:pt>
                <c:pt idx="286">
                  <c:v>46.742160278745644</c:v>
                </c:pt>
                <c:pt idx="287">
                  <c:v>46.746527777777779</c:v>
                </c:pt>
                <c:pt idx="288">
                  <c:v>46.737024221453289</c:v>
                </c:pt>
                <c:pt idx="289">
                  <c:v>46.741379310344826</c:v>
                </c:pt>
                <c:pt idx="290">
                  <c:v>46.756013745704465</c:v>
                </c:pt>
                <c:pt idx="291">
                  <c:v>46.746575342465754</c:v>
                </c:pt>
                <c:pt idx="292">
                  <c:v>46.74744027303754</c:v>
                </c:pt>
                <c:pt idx="293">
                  <c:v>46.741496598639458</c:v>
                </c:pt>
                <c:pt idx="294">
                  <c:v>46.755932203389833</c:v>
                </c:pt>
                <c:pt idx="295">
                  <c:v>46.766891891891895</c:v>
                </c:pt>
                <c:pt idx="296">
                  <c:v>46.760942760942761</c:v>
                </c:pt>
                <c:pt idx="297">
                  <c:v>46.768456375838923</c:v>
                </c:pt>
                <c:pt idx="298">
                  <c:v>46.735785953177256</c:v>
                </c:pt>
                <c:pt idx="299">
                  <c:v>46.74</c:v>
                </c:pt>
                <c:pt idx="300">
                  <c:v>46.757475083056477</c:v>
                </c:pt>
                <c:pt idx="301">
                  <c:v>46.76158940397351</c:v>
                </c:pt>
                <c:pt idx="302">
                  <c:v>46.772277227722775</c:v>
                </c:pt>
                <c:pt idx="303">
                  <c:v>46.766447368421055</c:v>
                </c:pt>
                <c:pt idx="304">
                  <c:v>46.777049180327872</c:v>
                </c:pt>
                <c:pt idx="305">
                  <c:v>46.738562091503269</c:v>
                </c:pt>
                <c:pt idx="306">
                  <c:v>46.739413680781759</c:v>
                </c:pt>
                <c:pt idx="307">
                  <c:v>46.75</c:v>
                </c:pt>
                <c:pt idx="308">
                  <c:v>46.766990291262132</c:v>
                </c:pt>
                <c:pt idx="309">
                  <c:v>46.780645161290323</c:v>
                </c:pt>
                <c:pt idx="310">
                  <c:v>46.768488745980704</c:v>
                </c:pt>
                <c:pt idx="311">
                  <c:v>46.766025641025642</c:v>
                </c:pt>
                <c:pt idx="312">
                  <c:v>46.776357827476041</c:v>
                </c:pt>
                <c:pt idx="313">
                  <c:v>46.789808917197455</c:v>
                </c:pt>
                <c:pt idx="314">
                  <c:v>46.784126984126985</c:v>
                </c:pt>
                <c:pt idx="315">
                  <c:v>46.753164556962027</c:v>
                </c:pt>
                <c:pt idx="316">
                  <c:v>46.769716088328074</c:v>
                </c:pt>
                <c:pt idx="317">
                  <c:v>46.742138364779876</c:v>
                </c:pt>
                <c:pt idx="318">
                  <c:v>46.717868338557992</c:v>
                </c:pt>
                <c:pt idx="319">
                  <c:v>46.706249999999997</c:v>
                </c:pt>
                <c:pt idx="320">
                  <c:v>46.707165109034271</c:v>
                </c:pt>
                <c:pt idx="321">
                  <c:v>46.704968944099377</c:v>
                </c:pt>
                <c:pt idx="322">
                  <c:v>46.681114551083589</c:v>
                </c:pt>
                <c:pt idx="323">
                  <c:v>46.688271604938272</c:v>
                </c:pt>
                <c:pt idx="324">
                  <c:v>46.701538461538462</c:v>
                </c:pt>
                <c:pt idx="325">
                  <c:v>46.70552147239264</c:v>
                </c:pt>
                <c:pt idx="326">
                  <c:v>46.715596330275233</c:v>
                </c:pt>
                <c:pt idx="327">
                  <c:v>46.710365853658537</c:v>
                </c:pt>
                <c:pt idx="328">
                  <c:v>46.70820668693009</c:v>
                </c:pt>
                <c:pt idx="329">
                  <c:v>46.721212121212119</c:v>
                </c:pt>
                <c:pt idx="330">
                  <c:v>46.722054380664652</c:v>
                </c:pt>
                <c:pt idx="331">
                  <c:v>46.731927710843372</c:v>
                </c:pt>
                <c:pt idx="332">
                  <c:v>46.72072072072072</c:v>
                </c:pt>
                <c:pt idx="333">
                  <c:v>46.724550898203596</c:v>
                </c:pt>
                <c:pt idx="334">
                  <c:v>46.74029850746269</c:v>
                </c:pt>
                <c:pt idx="335">
                  <c:v>46.74404761904762</c:v>
                </c:pt>
                <c:pt idx="336">
                  <c:v>46.744807121661722</c:v>
                </c:pt>
                <c:pt idx="337">
                  <c:v>46.748520710059175</c:v>
                </c:pt>
                <c:pt idx="338">
                  <c:v>46.75811209439528</c:v>
                </c:pt>
                <c:pt idx="339">
                  <c:v>46.773529411764706</c:v>
                </c:pt>
                <c:pt idx="340">
                  <c:v>46.777126099706742</c:v>
                </c:pt>
                <c:pt idx="341">
                  <c:v>46.754385964912281</c:v>
                </c:pt>
                <c:pt idx="342">
                  <c:v>46.763848396501459</c:v>
                </c:pt>
                <c:pt idx="343">
                  <c:v>46.761627906976742</c:v>
                </c:pt>
                <c:pt idx="344">
                  <c:v>46.771014492753622</c:v>
                </c:pt>
                <c:pt idx="345">
                  <c:v>46.74566473988439</c:v>
                </c:pt>
                <c:pt idx="346">
                  <c:v>46.737752161383284</c:v>
                </c:pt>
                <c:pt idx="347">
                  <c:v>46.741379310344826</c:v>
                </c:pt>
                <c:pt idx="348">
                  <c:v>46.759312320916905</c:v>
                </c:pt>
                <c:pt idx="349">
                  <c:v>46.765714285714289</c:v>
                </c:pt>
                <c:pt idx="350">
                  <c:v>46.760683760683762</c:v>
                </c:pt>
                <c:pt idx="351">
                  <c:v>46.764204545454547</c:v>
                </c:pt>
                <c:pt idx="352">
                  <c:v>46.770538243626063</c:v>
                </c:pt>
                <c:pt idx="353">
                  <c:v>46.77683615819209</c:v>
                </c:pt>
                <c:pt idx="354">
                  <c:v>46.780281690140846</c:v>
                </c:pt>
                <c:pt idx="355">
                  <c:v>46.772471910112358</c:v>
                </c:pt>
                <c:pt idx="356">
                  <c:v>46.784313725490193</c:v>
                </c:pt>
                <c:pt idx="357">
                  <c:v>46.784916201117319</c:v>
                </c:pt>
                <c:pt idx="358">
                  <c:v>46.771587743732589</c:v>
                </c:pt>
                <c:pt idx="359">
                  <c:v>46.758333333333333</c:v>
                </c:pt>
                <c:pt idx="360">
                  <c:v>46.770083102493075</c:v>
                </c:pt>
                <c:pt idx="361">
                  <c:v>46.776243093922652</c:v>
                </c:pt>
                <c:pt idx="362">
                  <c:v>46.763085399449032</c:v>
                </c:pt>
                <c:pt idx="363">
                  <c:v>46.763736263736263</c:v>
                </c:pt>
                <c:pt idx="364">
                  <c:v>46.761643835616439</c:v>
                </c:pt>
                <c:pt idx="365">
                  <c:v>46.759562841530055</c:v>
                </c:pt>
                <c:pt idx="366">
                  <c:v>46.743869209809262</c:v>
                </c:pt>
                <c:pt idx="367">
                  <c:v>46.75</c:v>
                </c:pt>
                <c:pt idx="368">
                  <c:v>46.756097560975611</c:v>
                </c:pt>
                <c:pt idx="369">
                  <c:v>46.767567567567568</c:v>
                </c:pt>
                <c:pt idx="370">
                  <c:v>46.773584905660378</c:v>
                </c:pt>
                <c:pt idx="371">
                  <c:v>46.77956989247312</c:v>
                </c:pt>
                <c:pt idx="372">
                  <c:v>46.761394101876675</c:v>
                </c:pt>
                <c:pt idx="373">
                  <c:v>46.778074866310163</c:v>
                </c:pt>
                <c:pt idx="374">
                  <c:v>46.789333333333332</c:v>
                </c:pt>
                <c:pt idx="375">
                  <c:v>46.797872340425535</c:v>
                </c:pt>
                <c:pt idx="376">
                  <c:v>46.801061007957557</c:v>
                </c:pt>
                <c:pt idx="377">
                  <c:v>46.783068783068785</c:v>
                </c:pt>
                <c:pt idx="378">
                  <c:v>46.788918205804748</c:v>
                </c:pt>
                <c:pt idx="379">
                  <c:v>46.763157894736842</c:v>
                </c:pt>
                <c:pt idx="380">
                  <c:v>46.779527559055119</c:v>
                </c:pt>
                <c:pt idx="381">
                  <c:v>46.782722513089006</c:v>
                </c:pt>
                <c:pt idx="382">
                  <c:v>46.791122715404697</c:v>
                </c:pt>
                <c:pt idx="383">
                  <c:v>46.786458333333336</c:v>
                </c:pt>
                <c:pt idx="384">
                  <c:v>46.766233766233768</c:v>
                </c:pt>
                <c:pt idx="385">
                  <c:v>46.7720207253886</c:v>
                </c:pt>
                <c:pt idx="386">
                  <c:v>46.785529715762273</c:v>
                </c:pt>
                <c:pt idx="387">
                  <c:v>46.786082474226802</c:v>
                </c:pt>
                <c:pt idx="388">
                  <c:v>46.753213367609256</c:v>
                </c:pt>
                <c:pt idx="389">
                  <c:v>46.751282051282054</c:v>
                </c:pt>
                <c:pt idx="390">
                  <c:v>46.751918158567776</c:v>
                </c:pt>
                <c:pt idx="391">
                  <c:v>46.729591836734691</c:v>
                </c:pt>
                <c:pt idx="392">
                  <c:v>46.737913486005091</c:v>
                </c:pt>
                <c:pt idx="393">
                  <c:v>46.751269035532992</c:v>
                </c:pt>
                <c:pt idx="394">
                  <c:v>46.759493670886073</c:v>
                </c:pt>
                <c:pt idx="395">
                  <c:v>46.757575757575758</c:v>
                </c:pt>
                <c:pt idx="396">
                  <c:v>46.748110831234257</c:v>
                </c:pt>
                <c:pt idx="397">
                  <c:v>46.761306532663319</c:v>
                </c:pt>
                <c:pt idx="398">
                  <c:v>46.741854636591476</c:v>
                </c:pt>
                <c:pt idx="399">
                  <c:v>46.75</c:v>
                </c:pt>
                <c:pt idx="400">
                  <c:v>46.753117206982544</c:v>
                </c:pt>
                <c:pt idx="401">
                  <c:v>46.74875621890547</c:v>
                </c:pt>
                <c:pt idx="402">
                  <c:v>46.744416873449133</c:v>
                </c:pt>
                <c:pt idx="403">
                  <c:v>46.745049504950494</c:v>
                </c:pt>
                <c:pt idx="404">
                  <c:v>46.745679012345676</c:v>
                </c:pt>
                <c:pt idx="405">
                  <c:v>46.743842364532021</c:v>
                </c:pt>
                <c:pt idx="406">
                  <c:v>46.742014742014739</c:v>
                </c:pt>
                <c:pt idx="407">
                  <c:v>46.754901960784316</c:v>
                </c:pt>
                <c:pt idx="408">
                  <c:v>46.750611246943762</c:v>
                </c:pt>
                <c:pt idx="409">
                  <c:v>46.765853658536585</c:v>
                </c:pt>
                <c:pt idx="410">
                  <c:v>46.771289537712896</c:v>
                </c:pt>
                <c:pt idx="411">
                  <c:v>46.78155339805825</c:v>
                </c:pt>
                <c:pt idx="412">
                  <c:v>46.782082324455203</c:v>
                </c:pt>
                <c:pt idx="413">
                  <c:v>46.780193236714979</c:v>
                </c:pt>
                <c:pt idx="414">
                  <c:v>46.787951807228914</c:v>
                </c:pt>
                <c:pt idx="415">
                  <c:v>46.78846153846154</c:v>
                </c:pt>
                <c:pt idx="416">
                  <c:v>46.798561151079134</c:v>
                </c:pt>
                <c:pt idx="417">
                  <c:v>46.782296650717704</c:v>
                </c:pt>
                <c:pt idx="418">
                  <c:v>46.78997613365155</c:v>
                </c:pt>
                <c:pt idx="419">
                  <c:v>46.771428571428572</c:v>
                </c:pt>
                <c:pt idx="420">
                  <c:v>46.781472684085507</c:v>
                </c:pt>
                <c:pt idx="421">
                  <c:v>46.777251184834121</c:v>
                </c:pt>
                <c:pt idx="422">
                  <c:v>46.782505910165483</c:v>
                </c:pt>
                <c:pt idx="423">
                  <c:v>46.778301886792455</c:v>
                </c:pt>
                <c:pt idx="424">
                  <c:v>46.783529411764704</c:v>
                </c:pt>
                <c:pt idx="425">
                  <c:v>46.7887323943662</c:v>
                </c:pt>
                <c:pt idx="426">
                  <c:v>46.800936768149882</c:v>
                </c:pt>
                <c:pt idx="427">
                  <c:v>46.803738317757009</c:v>
                </c:pt>
                <c:pt idx="428">
                  <c:v>46.811188811188813</c:v>
                </c:pt>
                <c:pt idx="429">
                  <c:v>46.81627906976744</c:v>
                </c:pt>
                <c:pt idx="430">
                  <c:v>46.805104408352669</c:v>
                </c:pt>
                <c:pt idx="431">
                  <c:v>46.796296296296298</c:v>
                </c:pt>
                <c:pt idx="432">
                  <c:v>46.810623556581987</c:v>
                </c:pt>
                <c:pt idx="433">
                  <c:v>46.822580645161288</c:v>
                </c:pt>
                <c:pt idx="434">
                  <c:v>46.829885057471266</c:v>
                </c:pt>
                <c:pt idx="435">
                  <c:v>46.844036697247709</c:v>
                </c:pt>
                <c:pt idx="436">
                  <c:v>46.844393592677342</c:v>
                </c:pt>
                <c:pt idx="437">
                  <c:v>46.840182648401829</c:v>
                </c:pt>
                <c:pt idx="438">
                  <c:v>46.826879271070617</c:v>
                </c:pt>
                <c:pt idx="439">
                  <c:v>46.836363636363636</c:v>
                </c:pt>
                <c:pt idx="440">
                  <c:v>46.848072562358276</c:v>
                </c:pt>
                <c:pt idx="441">
                  <c:v>46.828054298642535</c:v>
                </c:pt>
                <c:pt idx="442">
                  <c:v>46.839729119638825</c:v>
                </c:pt>
                <c:pt idx="443">
                  <c:v>46.846846846846844</c:v>
                </c:pt>
                <c:pt idx="444">
                  <c:v>46.842696629213485</c:v>
                </c:pt>
                <c:pt idx="445">
                  <c:v>46.8542600896861</c:v>
                </c:pt>
                <c:pt idx="446">
                  <c:v>46.861297539149888</c:v>
                </c:pt>
                <c:pt idx="447">
                  <c:v>46.857142857142854</c:v>
                </c:pt>
                <c:pt idx="448">
                  <c:v>46.84409799554566</c:v>
                </c:pt>
                <c:pt idx="449">
                  <c:v>46.831111111111113</c:v>
                </c:pt>
                <c:pt idx="450">
                  <c:v>46.833702882483372</c:v>
                </c:pt>
                <c:pt idx="451">
                  <c:v>46.831858407079643</c:v>
                </c:pt>
                <c:pt idx="452">
                  <c:v>46.832229580573951</c:v>
                </c:pt>
                <c:pt idx="453">
                  <c:v>46.825991189427313</c:v>
                </c:pt>
                <c:pt idx="454">
                  <c:v>46.826373626373623</c:v>
                </c:pt>
                <c:pt idx="455">
                  <c:v>46.809210526315788</c:v>
                </c:pt>
                <c:pt idx="456">
                  <c:v>46.783369803063458</c:v>
                </c:pt>
                <c:pt idx="457">
                  <c:v>46.792576419213972</c:v>
                </c:pt>
                <c:pt idx="458">
                  <c:v>46.799564270152509</c:v>
                </c:pt>
                <c:pt idx="459">
                  <c:v>46.810869565217388</c:v>
                </c:pt>
                <c:pt idx="460">
                  <c:v>46.822125813449027</c:v>
                </c:pt>
                <c:pt idx="461">
                  <c:v>46.829004329004327</c:v>
                </c:pt>
                <c:pt idx="462">
                  <c:v>46.833693304535636</c:v>
                </c:pt>
                <c:pt idx="463">
                  <c:v>46.844827586206897</c:v>
                </c:pt>
                <c:pt idx="464">
                  <c:v>46.845161290322579</c:v>
                </c:pt>
                <c:pt idx="465">
                  <c:v>46.851931330472105</c:v>
                </c:pt>
                <c:pt idx="466">
                  <c:v>46.843683083511777</c:v>
                </c:pt>
                <c:pt idx="467">
                  <c:v>46.844017094017097</c:v>
                </c:pt>
                <c:pt idx="468">
                  <c:v>46.842217484008529</c:v>
                </c:pt>
                <c:pt idx="469">
                  <c:v>46.851063829787236</c:v>
                </c:pt>
                <c:pt idx="470">
                  <c:v>46.85774946921444</c:v>
                </c:pt>
                <c:pt idx="471">
                  <c:v>46.868644067796609</c:v>
                </c:pt>
                <c:pt idx="472">
                  <c:v>46.858350951374206</c:v>
                </c:pt>
                <c:pt idx="473">
                  <c:v>46.843881856540087</c:v>
                </c:pt>
                <c:pt idx="474">
                  <c:v>46.850526315789473</c:v>
                </c:pt>
                <c:pt idx="475">
                  <c:v>46.859243697478995</c:v>
                </c:pt>
                <c:pt idx="476">
                  <c:v>46.865828092243184</c:v>
                </c:pt>
                <c:pt idx="477">
                  <c:v>46.872384937238493</c:v>
                </c:pt>
                <c:pt idx="478">
                  <c:v>46.868475991649269</c:v>
                </c:pt>
                <c:pt idx="479">
                  <c:v>46.875</c:v>
                </c:pt>
                <c:pt idx="480">
                  <c:v>46.860706860706863</c:v>
                </c:pt>
                <c:pt idx="481">
                  <c:v>46.863070539419084</c:v>
                </c:pt>
                <c:pt idx="482">
                  <c:v>46.867494824016561</c:v>
                </c:pt>
                <c:pt idx="483">
                  <c:v>46.871900826446279</c:v>
                </c:pt>
                <c:pt idx="484">
                  <c:v>46.863917525773196</c:v>
                </c:pt>
                <c:pt idx="485">
                  <c:v>46.858024691358025</c:v>
                </c:pt>
                <c:pt idx="486">
                  <c:v>46.868583162217661</c:v>
                </c:pt>
                <c:pt idx="487">
                  <c:v>46.846311475409834</c:v>
                </c:pt>
                <c:pt idx="488">
                  <c:v>46.852760736196316</c:v>
                </c:pt>
                <c:pt idx="489">
                  <c:v>46.848979591836738</c:v>
                </c:pt>
                <c:pt idx="490">
                  <c:v>46.853360488798373</c:v>
                </c:pt>
                <c:pt idx="491">
                  <c:v>46.861788617886177</c:v>
                </c:pt>
                <c:pt idx="492">
                  <c:v>46.868154158215013</c:v>
                </c:pt>
                <c:pt idx="493">
                  <c:v>46.874493927125506</c:v>
                </c:pt>
                <c:pt idx="494">
                  <c:v>46.882828282828285</c:v>
                </c:pt>
                <c:pt idx="495">
                  <c:v>46.875</c:v>
                </c:pt>
                <c:pt idx="496">
                  <c:v>46.881287726358146</c:v>
                </c:pt>
                <c:pt idx="497">
                  <c:v>46.893574297188756</c:v>
                </c:pt>
                <c:pt idx="498">
                  <c:v>46.877755511022045</c:v>
                </c:pt>
                <c:pt idx="499">
                  <c:v>46.886000000000003</c:v>
                </c:pt>
                <c:pt idx="500">
                  <c:v>46.89421157684631</c:v>
                </c:pt>
                <c:pt idx="501">
                  <c:v>46.902390438247011</c:v>
                </c:pt>
                <c:pt idx="502">
                  <c:v>46.902584493041751</c:v>
                </c:pt>
                <c:pt idx="503">
                  <c:v>46.908730158730158</c:v>
                </c:pt>
                <c:pt idx="504">
                  <c:v>46.914851485148517</c:v>
                </c:pt>
                <c:pt idx="505">
                  <c:v>46.895256916996047</c:v>
                </c:pt>
                <c:pt idx="506">
                  <c:v>46.887573964497044</c:v>
                </c:pt>
                <c:pt idx="507">
                  <c:v>46.864173228346459</c:v>
                </c:pt>
                <c:pt idx="508">
                  <c:v>46.86444007858546</c:v>
                </c:pt>
                <c:pt idx="509">
                  <c:v>46.864705882352943</c:v>
                </c:pt>
                <c:pt idx="510">
                  <c:v>46.863013698630134</c:v>
                </c:pt>
                <c:pt idx="511">
                  <c:v>46.87109375</c:v>
                </c:pt>
                <c:pt idx="512">
                  <c:v>46.867446393762187</c:v>
                </c:pt>
                <c:pt idx="513">
                  <c:v>46.869649805447473</c:v>
                </c:pt>
                <c:pt idx="514">
                  <c:v>46.875728155339807</c:v>
                </c:pt>
                <c:pt idx="515">
                  <c:v>46.877906976744185</c:v>
                </c:pt>
                <c:pt idx="516">
                  <c:v>46.878143133462281</c:v>
                </c:pt>
                <c:pt idx="517">
                  <c:v>46.861003861003859</c:v>
                </c:pt>
                <c:pt idx="518">
                  <c:v>46.855491329479769</c:v>
                </c:pt>
                <c:pt idx="519">
                  <c:v>46.834615384615383</c:v>
                </c:pt>
                <c:pt idx="520">
                  <c:v>46.842610364683303</c:v>
                </c:pt>
                <c:pt idx="521">
                  <c:v>46.848659003831415</c:v>
                </c:pt>
                <c:pt idx="522">
                  <c:v>46.856596558317399</c:v>
                </c:pt>
                <c:pt idx="523">
                  <c:v>46.858778625954201</c:v>
                </c:pt>
                <c:pt idx="524">
                  <c:v>46.860952380952384</c:v>
                </c:pt>
                <c:pt idx="525">
                  <c:v>46.868821292775664</c:v>
                </c:pt>
                <c:pt idx="526">
                  <c:v>46.865275142314992</c:v>
                </c:pt>
                <c:pt idx="527">
                  <c:v>46.837121212121211</c:v>
                </c:pt>
                <c:pt idx="528">
                  <c:v>46.848771266540645</c:v>
                </c:pt>
                <c:pt idx="529">
                  <c:v>46.854716981132079</c:v>
                </c:pt>
                <c:pt idx="530">
                  <c:v>46.86064030131827</c:v>
                </c:pt>
                <c:pt idx="531">
                  <c:v>46.860902255639097</c:v>
                </c:pt>
                <c:pt idx="532">
                  <c:v>46.868667917448406</c:v>
                </c:pt>
                <c:pt idx="533">
                  <c:v>46.844569288389515</c:v>
                </c:pt>
                <c:pt idx="534">
                  <c:v>46.831775700934578</c:v>
                </c:pt>
                <c:pt idx="535">
                  <c:v>46.832089552238806</c:v>
                </c:pt>
                <c:pt idx="536">
                  <c:v>46.826815642458101</c:v>
                </c:pt>
                <c:pt idx="537">
                  <c:v>46.836431226765797</c:v>
                </c:pt>
                <c:pt idx="538">
                  <c:v>46.836734693877553</c:v>
                </c:pt>
                <c:pt idx="539">
                  <c:v>46.838888888888889</c:v>
                </c:pt>
                <c:pt idx="540">
                  <c:v>46.842883548983366</c:v>
                </c:pt>
                <c:pt idx="541">
                  <c:v>46.839483394833948</c:v>
                </c:pt>
                <c:pt idx="542">
                  <c:v>46.847145488029469</c:v>
                </c:pt>
                <c:pt idx="543">
                  <c:v>46.854779411764703</c:v>
                </c:pt>
                <c:pt idx="544">
                  <c:v>46.860550458715593</c:v>
                </c:pt>
                <c:pt idx="545">
                  <c:v>46.869963369963372</c:v>
                </c:pt>
                <c:pt idx="546">
                  <c:v>46.870201096892139</c:v>
                </c:pt>
                <c:pt idx="547">
                  <c:v>46.879562043795623</c:v>
                </c:pt>
                <c:pt idx="548">
                  <c:v>46.887067395264118</c:v>
                </c:pt>
                <c:pt idx="549">
                  <c:v>46.885454545454543</c:v>
                </c:pt>
                <c:pt idx="550">
                  <c:v>46.89110707803993</c:v>
                </c:pt>
                <c:pt idx="551">
                  <c:v>46.889492753623188</c:v>
                </c:pt>
                <c:pt idx="552">
                  <c:v>46.862567811934902</c:v>
                </c:pt>
                <c:pt idx="553">
                  <c:v>46.862815884476532</c:v>
                </c:pt>
                <c:pt idx="554">
                  <c:v>46.861261261261262</c:v>
                </c:pt>
                <c:pt idx="555">
                  <c:v>46.865107913669064</c:v>
                </c:pt>
                <c:pt idx="556">
                  <c:v>46.876122082585276</c:v>
                </c:pt>
                <c:pt idx="557">
                  <c:v>46.87096774193548</c:v>
                </c:pt>
                <c:pt idx="558">
                  <c:v>46.864042933810374</c:v>
                </c:pt>
                <c:pt idx="559">
                  <c:v>46.86785714285714</c:v>
                </c:pt>
                <c:pt idx="560">
                  <c:v>46.878787878787875</c:v>
                </c:pt>
                <c:pt idx="561">
                  <c:v>46.882562277580071</c:v>
                </c:pt>
                <c:pt idx="562">
                  <c:v>46.888099467140322</c:v>
                </c:pt>
                <c:pt idx="563">
                  <c:v>46.886524822695037</c:v>
                </c:pt>
                <c:pt idx="564">
                  <c:v>46.876106194690266</c:v>
                </c:pt>
                <c:pt idx="565">
                  <c:v>46.885159010600709</c:v>
                </c:pt>
                <c:pt idx="566">
                  <c:v>46.895943562610228</c:v>
                </c:pt>
                <c:pt idx="567">
                  <c:v>46.896126760563384</c:v>
                </c:pt>
                <c:pt idx="568">
                  <c:v>46.885764499121265</c:v>
                </c:pt>
                <c:pt idx="569">
                  <c:v>46.88421052631579</c:v>
                </c:pt>
                <c:pt idx="570">
                  <c:v>46.882661996497376</c:v>
                </c:pt>
                <c:pt idx="571">
                  <c:v>46.886363636363633</c:v>
                </c:pt>
                <c:pt idx="572">
                  <c:v>46.888307155322863</c:v>
                </c:pt>
                <c:pt idx="573">
                  <c:v>46.878048780487802</c:v>
                </c:pt>
                <c:pt idx="574">
                  <c:v>46.874782608695654</c:v>
                </c:pt>
                <c:pt idx="575">
                  <c:v>46.878472222222221</c:v>
                </c:pt>
                <c:pt idx="576">
                  <c:v>46.876949740034661</c:v>
                </c:pt>
                <c:pt idx="577">
                  <c:v>46.885813148788927</c:v>
                </c:pt>
                <c:pt idx="578">
                  <c:v>46.894645941278064</c:v>
                </c:pt>
                <c:pt idx="579">
                  <c:v>46.9</c:v>
                </c:pt>
                <c:pt idx="580">
                  <c:v>46.903614457831324</c:v>
                </c:pt>
                <c:pt idx="581">
                  <c:v>46.907216494845358</c:v>
                </c:pt>
                <c:pt idx="582">
                  <c:v>46.909090909090907</c:v>
                </c:pt>
                <c:pt idx="583">
                  <c:v>46.904109589041099</c:v>
                </c:pt>
                <c:pt idx="584">
                  <c:v>46.890598290598291</c:v>
                </c:pt>
                <c:pt idx="585">
                  <c:v>46.899317406143346</c:v>
                </c:pt>
                <c:pt idx="586">
                  <c:v>46.880749574105621</c:v>
                </c:pt>
                <c:pt idx="587">
                  <c:v>46.882653061224488</c:v>
                </c:pt>
                <c:pt idx="588">
                  <c:v>46.887945670628184</c:v>
                </c:pt>
                <c:pt idx="589">
                  <c:v>46.8864406779661</c:v>
                </c:pt>
                <c:pt idx="590">
                  <c:v>46.878172588832484</c:v>
                </c:pt>
                <c:pt idx="591">
                  <c:v>46.875</c:v>
                </c:pt>
                <c:pt idx="592">
                  <c:v>46.870151770657671</c:v>
                </c:pt>
                <c:pt idx="593">
                  <c:v>46.870370370370374</c:v>
                </c:pt>
                <c:pt idx="594">
                  <c:v>46.858823529411765</c:v>
                </c:pt>
                <c:pt idx="595">
                  <c:v>46.864093959731541</c:v>
                </c:pt>
                <c:pt idx="596">
                  <c:v>46.849246231155782</c:v>
                </c:pt>
                <c:pt idx="597">
                  <c:v>46.854515050167223</c:v>
                </c:pt>
                <c:pt idx="598">
                  <c:v>46.864774624373958</c:v>
                </c:pt>
                <c:pt idx="599">
                  <c:v>46.861666666666665</c:v>
                </c:pt>
                <c:pt idx="600">
                  <c:v>46.858569051580702</c:v>
                </c:pt>
                <c:pt idx="601">
                  <c:v>46.867109634551497</c:v>
                </c:pt>
                <c:pt idx="602">
                  <c:v>46.855721393034827</c:v>
                </c:pt>
                <c:pt idx="603">
                  <c:v>46.855960264900659</c:v>
                </c:pt>
                <c:pt idx="604">
                  <c:v>46.849586776859503</c:v>
                </c:pt>
                <c:pt idx="605">
                  <c:v>46.853135313531354</c:v>
                </c:pt>
                <c:pt idx="606">
                  <c:v>46.836902800658976</c:v>
                </c:pt>
                <c:pt idx="607">
                  <c:v>46.825657894736842</c:v>
                </c:pt>
                <c:pt idx="608">
                  <c:v>46.83087027914614</c:v>
                </c:pt>
                <c:pt idx="609">
                  <c:v>46.83606557377049</c:v>
                </c:pt>
                <c:pt idx="610">
                  <c:v>46.824877250409166</c:v>
                </c:pt>
                <c:pt idx="611">
                  <c:v>46.813725490196077</c:v>
                </c:pt>
                <c:pt idx="612">
                  <c:v>46.820554649265908</c:v>
                </c:pt>
                <c:pt idx="613">
                  <c:v>46.824104234527688</c:v>
                </c:pt>
                <c:pt idx="614">
                  <c:v>46.829268292682926</c:v>
                </c:pt>
                <c:pt idx="615">
                  <c:v>46.803571428571431</c:v>
                </c:pt>
                <c:pt idx="616">
                  <c:v>46.799027552674232</c:v>
                </c:pt>
                <c:pt idx="617">
                  <c:v>46.8042071197411</c:v>
                </c:pt>
                <c:pt idx="618">
                  <c:v>46.807754442649433</c:v>
                </c:pt>
                <c:pt idx="619">
                  <c:v>46.8</c:v>
                </c:pt>
                <c:pt idx="620">
                  <c:v>46.789049919484704</c:v>
                </c:pt>
                <c:pt idx="621">
                  <c:v>46.781350482315112</c:v>
                </c:pt>
                <c:pt idx="622">
                  <c:v>46.786516853932582</c:v>
                </c:pt>
                <c:pt idx="623">
                  <c:v>46.782051282051285</c:v>
                </c:pt>
                <c:pt idx="624">
                  <c:v>46.788800000000002</c:v>
                </c:pt>
                <c:pt idx="625">
                  <c:v>46.782747603833869</c:v>
                </c:pt>
                <c:pt idx="626">
                  <c:v>46.783094098883574</c:v>
                </c:pt>
                <c:pt idx="627">
                  <c:v>46.783439490445858</c:v>
                </c:pt>
                <c:pt idx="628">
                  <c:v>46.785373608903022</c:v>
                </c:pt>
                <c:pt idx="629">
                  <c:v>46.793650793650791</c:v>
                </c:pt>
                <c:pt idx="630">
                  <c:v>46.79714738510301</c:v>
                </c:pt>
                <c:pt idx="631">
                  <c:v>46.800632911392405</c:v>
                </c:pt>
                <c:pt idx="632">
                  <c:v>46.802527646129541</c:v>
                </c:pt>
                <c:pt idx="633">
                  <c:v>46.809148264984231</c:v>
                </c:pt>
                <c:pt idx="634">
                  <c:v>46.812598425196853</c:v>
                </c:pt>
                <c:pt idx="635">
                  <c:v>46.814465408805034</c:v>
                </c:pt>
                <c:pt idx="636">
                  <c:v>46.816326530612244</c:v>
                </c:pt>
                <c:pt idx="637">
                  <c:v>46.81818181818182</c:v>
                </c:pt>
                <c:pt idx="638">
                  <c:v>46.824726134585291</c:v>
                </c:pt>
                <c:pt idx="639">
                  <c:v>46.829687499999999</c:v>
                </c:pt>
                <c:pt idx="640">
                  <c:v>46.833073322932918</c:v>
                </c:pt>
                <c:pt idx="641">
                  <c:v>46.839563862928351</c:v>
                </c:pt>
                <c:pt idx="642">
                  <c:v>46.846034214618975</c:v>
                </c:pt>
                <c:pt idx="643">
                  <c:v>46.850931677018636</c:v>
                </c:pt>
                <c:pt idx="644">
                  <c:v>46.858914728682173</c:v>
                </c:pt>
                <c:pt idx="645">
                  <c:v>46.857585139318886</c:v>
                </c:pt>
                <c:pt idx="646">
                  <c:v>46.862442040185471</c:v>
                </c:pt>
                <c:pt idx="647">
                  <c:v>46.85956790123457</c:v>
                </c:pt>
                <c:pt idx="648">
                  <c:v>46.858243451463792</c:v>
                </c:pt>
                <c:pt idx="649">
                  <c:v>46.864615384615384</c:v>
                </c:pt>
                <c:pt idx="650">
                  <c:v>46.854070660522275</c:v>
                </c:pt>
                <c:pt idx="651">
                  <c:v>46.854294478527606</c:v>
                </c:pt>
                <c:pt idx="652">
                  <c:v>46.849923430321596</c:v>
                </c:pt>
                <c:pt idx="653">
                  <c:v>46.853211009174309</c:v>
                </c:pt>
                <c:pt idx="654">
                  <c:v>46.859541984732822</c:v>
                </c:pt>
                <c:pt idx="655">
                  <c:v>46.864329268292686</c:v>
                </c:pt>
                <c:pt idx="656">
                  <c:v>46.87214611872146</c:v>
                </c:pt>
                <c:pt idx="657">
                  <c:v>46.870820668693007</c:v>
                </c:pt>
                <c:pt idx="658">
                  <c:v>46.878603945371772</c:v>
                </c:pt>
                <c:pt idx="659">
                  <c:v>46.886363636363633</c:v>
                </c:pt>
                <c:pt idx="660">
                  <c:v>46.892586989409985</c:v>
                </c:pt>
                <c:pt idx="661">
                  <c:v>46.900302114803623</c:v>
                </c:pt>
                <c:pt idx="662">
                  <c:v>46.907993966817493</c:v>
                </c:pt>
                <c:pt idx="663">
                  <c:v>46.8960843373494</c:v>
                </c:pt>
                <c:pt idx="664">
                  <c:v>46.891729323308269</c:v>
                </c:pt>
                <c:pt idx="665">
                  <c:v>46.896396396396398</c:v>
                </c:pt>
                <c:pt idx="666">
                  <c:v>46.892053973013496</c:v>
                </c:pt>
                <c:pt idx="667">
                  <c:v>46.889221556886227</c:v>
                </c:pt>
                <c:pt idx="668">
                  <c:v>46.889387144992526</c:v>
                </c:pt>
                <c:pt idx="669">
                  <c:v>46.882089552238803</c:v>
                </c:pt>
                <c:pt idx="670">
                  <c:v>46.888226527570787</c:v>
                </c:pt>
                <c:pt idx="671">
                  <c:v>46.888392857142854</c:v>
                </c:pt>
                <c:pt idx="672">
                  <c:v>46.890044576523032</c:v>
                </c:pt>
                <c:pt idx="673">
                  <c:v>46.879821958456972</c:v>
                </c:pt>
                <c:pt idx="674">
                  <c:v>46.88</c:v>
                </c:pt>
                <c:pt idx="675">
                  <c:v>46.875739644970416</c:v>
                </c:pt>
                <c:pt idx="676">
                  <c:v>46.877400295420976</c:v>
                </c:pt>
                <c:pt idx="677">
                  <c:v>46.864306784660769</c:v>
                </c:pt>
                <c:pt idx="678">
                  <c:v>46.865979381443296</c:v>
                </c:pt>
                <c:pt idx="679">
                  <c:v>46.845588235294116</c:v>
                </c:pt>
                <c:pt idx="680">
                  <c:v>46.848751835535978</c:v>
                </c:pt>
                <c:pt idx="681">
                  <c:v>46.841642228739005</c:v>
                </c:pt>
                <c:pt idx="682">
                  <c:v>46.844802342606151</c:v>
                </c:pt>
                <c:pt idx="683">
                  <c:v>46.83918128654971</c:v>
                </c:pt>
                <c:pt idx="684">
                  <c:v>46.846715328467155</c:v>
                </c:pt>
                <c:pt idx="685">
                  <c:v>46.848396501457728</c:v>
                </c:pt>
                <c:pt idx="686">
                  <c:v>46.850072780203782</c:v>
                </c:pt>
                <c:pt idx="687">
                  <c:v>46.843023255813954</c:v>
                </c:pt>
                <c:pt idx="688">
                  <c:v>46.846153846153847</c:v>
                </c:pt>
                <c:pt idx="689">
                  <c:v>46.847826086956523</c:v>
                </c:pt>
                <c:pt idx="690">
                  <c:v>46.853835021707667</c:v>
                </c:pt>
                <c:pt idx="691">
                  <c:v>46.848265895953759</c:v>
                </c:pt>
                <c:pt idx="692">
                  <c:v>46.852813852813853</c:v>
                </c:pt>
                <c:pt idx="693">
                  <c:v>46.834293948126799</c:v>
                </c:pt>
                <c:pt idx="694">
                  <c:v>46.840287769784176</c:v>
                </c:pt>
                <c:pt idx="695">
                  <c:v>46.844827586206897</c:v>
                </c:pt>
                <c:pt idx="696">
                  <c:v>46.827833572453372</c:v>
                </c:pt>
                <c:pt idx="697">
                  <c:v>46.818051575931229</c:v>
                </c:pt>
                <c:pt idx="698">
                  <c:v>46.815450643776821</c:v>
                </c:pt>
                <c:pt idx="699">
                  <c:v>46.81</c:v>
                </c:pt>
                <c:pt idx="700">
                  <c:v>46.807417974322398</c:v>
                </c:pt>
                <c:pt idx="701">
                  <c:v>46.796296296296298</c:v>
                </c:pt>
                <c:pt idx="702">
                  <c:v>46.782361308677096</c:v>
                </c:pt>
                <c:pt idx="703">
                  <c:v>46.789772727272727</c:v>
                </c:pt>
                <c:pt idx="704">
                  <c:v>46.780141843971634</c:v>
                </c:pt>
                <c:pt idx="705">
                  <c:v>46.783286118980172</c:v>
                </c:pt>
                <c:pt idx="706">
                  <c:v>46.790664780763791</c:v>
                </c:pt>
                <c:pt idx="707">
                  <c:v>46.795197740112997</c:v>
                </c:pt>
                <c:pt idx="708">
                  <c:v>46.777150916784201</c:v>
                </c:pt>
                <c:pt idx="709">
                  <c:v>46.784507042253523</c:v>
                </c:pt>
                <c:pt idx="710">
                  <c:v>46.787623066104082</c:v>
                </c:pt>
                <c:pt idx="711">
                  <c:v>46.790730337078649</c:v>
                </c:pt>
                <c:pt idx="712">
                  <c:v>46.782608695652172</c:v>
                </c:pt>
                <c:pt idx="713">
                  <c:v>46.787114845938376</c:v>
                </c:pt>
                <c:pt idx="714">
                  <c:v>46.793006993006991</c:v>
                </c:pt>
                <c:pt idx="715">
                  <c:v>46.798882681564244</c:v>
                </c:pt>
                <c:pt idx="716">
                  <c:v>46.804741980474198</c:v>
                </c:pt>
                <c:pt idx="717">
                  <c:v>46.81058495821727</c:v>
                </c:pt>
                <c:pt idx="718">
                  <c:v>46.817802503477054</c:v>
                </c:pt>
                <c:pt idx="719">
                  <c:v>46.797222222222224</c:v>
                </c:pt>
                <c:pt idx="720">
                  <c:v>46.801664355062414</c:v>
                </c:pt>
                <c:pt idx="721">
                  <c:v>46.804709141274238</c:v>
                </c:pt>
                <c:pt idx="722">
                  <c:v>46.810511756569845</c:v>
                </c:pt>
                <c:pt idx="723">
                  <c:v>46.799723756906076</c:v>
                </c:pt>
                <c:pt idx="724">
                  <c:v>46.806896551724137</c:v>
                </c:pt>
                <c:pt idx="725">
                  <c:v>46.812672176308538</c:v>
                </c:pt>
                <c:pt idx="726">
                  <c:v>46.818431911966989</c:v>
                </c:pt>
                <c:pt idx="727">
                  <c:v>46.803571428571431</c:v>
                </c:pt>
                <c:pt idx="728">
                  <c:v>46.806584362139915</c:v>
                </c:pt>
                <c:pt idx="729">
                  <c:v>46.81232876712329</c:v>
                </c:pt>
                <c:pt idx="730">
                  <c:v>46.801641586867305</c:v>
                </c:pt>
                <c:pt idx="731">
                  <c:v>46.806010928961747</c:v>
                </c:pt>
                <c:pt idx="732">
                  <c:v>46.799454297407912</c:v>
                </c:pt>
                <c:pt idx="733">
                  <c:v>46.805177111716624</c:v>
                </c:pt>
                <c:pt idx="734">
                  <c:v>46.806802721088438</c:v>
                </c:pt>
                <c:pt idx="735">
                  <c:v>46.809782608695649</c:v>
                </c:pt>
                <c:pt idx="736">
                  <c:v>46.797829036635008</c:v>
                </c:pt>
                <c:pt idx="737">
                  <c:v>46.788617886178862</c:v>
                </c:pt>
                <c:pt idx="738">
                  <c:v>46.792963464140733</c:v>
                </c:pt>
                <c:pt idx="739">
                  <c:v>46.795945945945945</c:v>
                </c:pt>
                <c:pt idx="740">
                  <c:v>46.797570850202426</c:v>
                </c:pt>
                <c:pt idx="741">
                  <c:v>46.78975741239892</c:v>
                </c:pt>
                <c:pt idx="742">
                  <c:v>46.792732166890985</c:v>
                </c:pt>
                <c:pt idx="743">
                  <c:v>46.797043010752688</c:v>
                </c:pt>
                <c:pt idx="744">
                  <c:v>46.801342281879194</c:v>
                </c:pt>
                <c:pt idx="745">
                  <c:v>46.800268096514742</c:v>
                </c:pt>
                <c:pt idx="746">
                  <c:v>46.805890227576974</c:v>
                </c:pt>
                <c:pt idx="747">
                  <c:v>46.810160427807489</c:v>
                </c:pt>
                <c:pt idx="748">
                  <c:v>46.815754339118826</c:v>
                </c:pt>
                <c:pt idx="749">
                  <c:v>46.814666666666668</c:v>
                </c:pt>
                <c:pt idx="750">
                  <c:v>46.802929427430094</c:v>
                </c:pt>
                <c:pt idx="751">
                  <c:v>46.791223404255319</c:v>
                </c:pt>
                <c:pt idx="752">
                  <c:v>46.794156706507302</c:v>
                </c:pt>
                <c:pt idx="753">
                  <c:v>46.790450928381965</c:v>
                </c:pt>
                <c:pt idx="754">
                  <c:v>46.789403973509934</c:v>
                </c:pt>
                <c:pt idx="755">
                  <c:v>46.794973544973544</c:v>
                </c:pt>
                <c:pt idx="756">
                  <c:v>46.800528401585204</c:v>
                </c:pt>
                <c:pt idx="757">
                  <c:v>46.79551451187335</c:v>
                </c:pt>
                <c:pt idx="758">
                  <c:v>46.793148880105399</c:v>
                </c:pt>
                <c:pt idx="759">
                  <c:v>46.797368421052632</c:v>
                </c:pt>
                <c:pt idx="760">
                  <c:v>46.802890932982919</c:v>
                </c:pt>
                <c:pt idx="761">
                  <c:v>46.793963254593173</c:v>
                </c:pt>
                <c:pt idx="762">
                  <c:v>46.796854521625164</c:v>
                </c:pt>
                <c:pt idx="763">
                  <c:v>46.798429319371728</c:v>
                </c:pt>
                <c:pt idx="764">
                  <c:v>46.805228758169932</c:v>
                </c:pt>
                <c:pt idx="765">
                  <c:v>46.800261096605745</c:v>
                </c:pt>
                <c:pt idx="766">
                  <c:v>46.788787483702741</c:v>
                </c:pt>
                <c:pt idx="767">
                  <c:v>46.78515625</c:v>
                </c:pt>
                <c:pt idx="768">
                  <c:v>46.785435630689207</c:v>
                </c:pt>
                <c:pt idx="769">
                  <c:v>46.787012987012986</c:v>
                </c:pt>
                <c:pt idx="770">
                  <c:v>46.792477302204929</c:v>
                </c:pt>
                <c:pt idx="771">
                  <c:v>46.795336787564764</c:v>
                </c:pt>
                <c:pt idx="772">
                  <c:v>46.795601552393272</c:v>
                </c:pt>
                <c:pt idx="773">
                  <c:v>46.791989664082685</c:v>
                </c:pt>
                <c:pt idx="774">
                  <c:v>46.778064516129035</c:v>
                </c:pt>
                <c:pt idx="775">
                  <c:v>46.783505154639172</c:v>
                </c:pt>
                <c:pt idx="776">
                  <c:v>46.778635778635781</c:v>
                </c:pt>
                <c:pt idx="777">
                  <c:v>46.767352185089976</c:v>
                </c:pt>
                <c:pt idx="778">
                  <c:v>46.759948652118098</c:v>
                </c:pt>
                <c:pt idx="779">
                  <c:v>46.762820512820511</c:v>
                </c:pt>
                <c:pt idx="780">
                  <c:v>46.766965428937262</c:v>
                </c:pt>
                <c:pt idx="781">
                  <c:v>46.764705882352942</c:v>
                </c:pt>
                <c:pt idx="782">
                  <c:v>46.771392081736913</c:v>
                </c:pt>
                <c:pt idx="783">
                  <c:v>46.766581632653065</c:v>
                </c:pt>
                <c:pt idx="784">
                  <c:v>46.770700636942678</c:v>
                </c:pt>
                <c:pt idx="785">
                  <c:v>46.772264631043257</c:v>
                </c:pt>
                <c:pt idx="786">
                  <c:v>46.776365946632779</c:v>
                </c:pt>
                <c:pt idx="787">
                  <c:v>46.780456852791879</c:v>
                </c:pt>
                <c:pt idx="788">
                  <c:v>46.779467680608363</c:v>
                </c:pt>
                <c:pt idx="789">
                  <c:v>46.781012658227851</c:v>
                </c:pt>
                <c:pt idx="790">
                  <c:v>46.786346396965868</c:v>
                </c:pt>
                <c:pt idx="791">
                  <c:v>46.789141414141412</c:v>
                </c:pt>
                <c:pt idx="792">
                  <c:v>46.791929382093315</c:v>
                </c:pt>
                <c:pt idx="793">
                  <c:v>46.794710327455917</c:v>
                </c:pt>
                <c:pt idx="794">
                  <c:v>46.79245283018868</c:v>
                </c:pt>
                <c:pt idx="795">
                  <c:v>46.776381909547737</c:v>
                </c:pt>
                <c:pt idx="796">
                  <c:v>46.777917189460474</c:v>
                </c:pt>
                <c:pt idx="797">
                  <c:v>46.779448621553883</c:v>
                </c:pt>
                <c:pt idx="798">
                  <c:v>46.780976220275342</c:v>
                </c:pt>
                <c:pt idx="799">
                  <c:v>46.782499999999999</c:v>
                </c:pt>
                <c:pt idx="800">
                  <c:v>46.781523096129838</c:v>
                </c:pt>
                <c:pt idx="801">
                  <c:v>46.779301745635912</c:v>
                </c:pt>
                <c:pt idx="802">
                  <c:v>46.770859277708595</c:v>
                </c:pt>
                <c:pt idx="803">
                  <c:v>46.747512437810947</c:v>
                </c:pt>
                <c:pt idx="804">
                  <c:v>46.751552795031053</c:v>
                </c:pt>
                <c:pt idx="805">
                  <c:v>46.754342431761785</c:v>
                </c:pt>
                <c:pt idx="806">
                  <c:v>46.760842627013631</c:v>
                </c:pt>
                <c:pt idx="807">
                  <c:v>46.761138613861384</c:v>
                </c:pt>
                <c:pt idx="808">
                  <c:v>46.751545117428925</c:v>
                </c:pt>
                <c:pt idx="809">
                  <c:v>46.755555555555553</c:v>
                </c:pt>
                <c:pt idx="810">
                  <c:v>46.755856966707768</c:v>
                </c:pt>
                <c:pt idx="811">
                  <c:v>46.762315270935957</c:v>
                </c:pt>
                <c:pt idx="812">
                  <c:v>46.753997539975401</c:v>
                </c:pt>
                <c:pt idx="813">
                  <c:v>46.749385749385752</c:v>
                </c:pt>
                <c:pt idx="814">
                  <c:v>46.742331288343557</c:v>
                </c:pt>
                <c:pt idx="815">
                  <c:v>46.735294117647058</c:v>
                </c:pt>
                <c:pt idx="816">
                  <c:v>46.735618115055082</c:v>
                </c:pt>
                <c:pt idx="817">
                  <c:v>46.735941320293399</c:v>
                </c:pt>
                <c:pt idx="818">
                  <c:v>46.74236874236874</c:v>
                </c:pt>
                <c:pt idx="819">
                  <c:v>46.742682926829268</c:v>
                </c:pt>
                <c:pt idx="820">
                  <c:v>46.750304506699145</c:v>
                </c:pt>
                <c:pt idx="821">
                  <c:v>46.750608272506085</c:v>
                </c:pt>
                <c:pt idx="822">
                  <c:v>46.746051032806804</c:v>
                </c:pt>
                <c:pt idx="823">
                  <c:v>46.752427184466022</c:v>
                </c:pt>
                <c:pt idx="824">
                  <c:v>46.75151515151515</c:v>
                </c:pt>
                <c:pt idx="825">
                  <c:v>46.738498789346245</c:v>
                </c:pt>
                <c:pt idx="826">
                  <c:v>46.73155985489722</c:v>
                </c:pt>
                <c:pt idx="827">
                  <c:v>46.736714975845409</c:v>
                </c:pt>
                <c:pt idx="828">
                  <c:v>46.739445114595895</c:v>
                </c:pt>
                <c:pt idx="829">
                  <c:v>46.744578313253015</c:v>
                </c:pt>
                <c:pt idx="830">
                  <c:v>46.748495788206981</c:v>
                </c:pt>
                <c:pt idx="831">
                  <c:v>46.754807692307693</c:v>
                </c:pt>
                <c:pt idx="832">
                  <c:v>46.752701080432175</c:v>
                </c:pt>
                <c:pt idx="833">
                  <c:v>46.751798561151077</c:v>
                </c:pt>
                <c:pt idx="834">
                  <c:v>46.756886227544911</c:v>
                </c:pt>
                <c:pt idx="835">
                  <c:v>46.754784688995215</c:v>
                </c:pt>
                <c:pt idx="836">
                  <c:v>46.761051373954601</c:v>
                </c:pt>
                <c:pt idx="837">
                  <c:v>46.767303102625299</c:v>
                </c:pt>
                <c:pt idx="838">
                  <c:v>46.769964243146603</c:v>
                </c:pt>
                <c:pt idx="839">
                  <c:v>46.771428571428572</c:v>
                </c:pt>
                <c:pt idx="840">
                  <c:v>46.770511296076101</c:v>
                </c:pt>
                <c:pt idx="841">
                  <c:v>46.764845605700714</c:v>
                </c:pt>
                <c:pt idx="842">
                  <c:v>46.761565836298935</c:v>
                </c:pt>
                <c:pt idx="843">
                  <c:v>46.760663507109008</c:v>
                </c:pt>
                <c:pt idx="844">
                  <c:v>46.765680473372782</c:v>
                </c:pt>
                <c:pt idx="845">
                  <c:v>46.768321513002363</c:v>
                </c:pt>
                <c:pt idx="846">
                  <c:v>46.762691853600941</c:v>
                </c:pt>
                <c:pt idx="847">
                  <c:v>46.760613207547166</c:v>
                </c:pt>
                <c:pt idx="848">
                  <c:v>46.763250883392224</c:v>
                </c:pt>
                <c:pt idx="849">
                  <c:v>46.751764705882351</c:v>
                </c:pt>
                <c:pt idx="850">
                  <c:v>46.756756756756758</c:v>
                </c:pt>
                <c:pt idx="851">
                  <c:v>46.76173708920188</c:v>
                </c:pt>
                <c:pt idx="852">
                  <c:v>46.760844079718638</c:v>
                </c:pt>
                <c:pt idx="853">
                  <c:v>46.766978922716625</c:v>
                </c:pt>
                <c:pt idx="854">
                  <c:v>46.771929824561404</c:v>
                </c:pt>
                <c:pt idx="855">
                  <c:v>46.769859813084111</c:v>
                </c:pt>
                <c:pt idx="856">
                  <c:v>46.767794632438736</c:v>
                </c:pt>
                <c:pt idx="857">
                  <c:v>46.764568764568764</c:v>
                </c:pt>
                <c:pt idx="858">
                  <c:v>46.769499417927825</c:v>
                </c:pt>
                <c:pt idx="859">
                  <c:v>46.765116279069765</c:v>
                </c:pt>
                <c:pt idx="860">
                  <c:v>46.756097560975611</c:v>
                </c:pt>
                <c:pt idx="861">
                  <c:v>46.751740139211137</c:v>
                </c:pt>
                <c:pt idx="862">
                  <c:v>46.75434530706837</c:v>
                </c:pt>
                <c:pt idx="863">
                  <c:v>46.755787037037038</c:v>
                </c:pt>
                <c:pt idx="864">
                  <c:v>46.743352601156069</c:v>
                </c:pt>
                <c:pt idx="865">
                  <c:v>46.747113163972287</c:v>
                </c:pt>
                <c:pt idx="866">
                  <c:v>46.749711649365629</c:v>
                </c:pt>
                <c:pt idx="867">
                  <c:v>46.755760368663594</c:v>
                </c:pt>
                <c:pt idx="868">
                  <c:v>46.745684695051786</c:v>
                </c:pt>
                <c:pt idx="869">
                  <c:v>46.750574712643676</c:v>
                </c:pt>
                <c:pt idx="870">
                  <c:v>46.756601607347875</c:v>
                </c:pt>
                <c:pt idx="871">
                  <c:v>46.761467889908253</c:v>
                </c:pt>
                <c:pt idx="872">
                  <c:v>46.765177548682701</c:v>
                </c:pt>
                <c:pt idx="873">
                  <c:v>46.758581235697939</c:v>
                </c:pt>
                <c:pt idx="874">
                  <c:v>46.757714285714286</c:v>
                </c:pt>
                <c:pt idx="875">
                  <c:v>46.761415525114153</c:v>
                </c:pt>
                <c:pt idx="876">
                  <c:v>46.744583808437859</c:v>
                </c:pt>
                <c:pt idx="877">
                  <c:v>46.741457858769934</c:v>
                </c:pt>
                <c:pt idx="878">
                  <c:v>46.737201365187715</c:v>
                </c:pt>
                <c:pt idx="879">
                  <c:v>46.728409090909089</c:v>
                </c:pt>
                <c:pt idx="880">
                  <c:v>46.729852440408628</c:v>
                </c:pt>
                <c:pt idx="881">
                  <c:v>46.718820861678005</c:v>
                </c:pt>
                <c:pt idx="882">
                  <c:v>46.721404303510759</c:v>
                </c:pt>
                <c:pt idx="883">
                  <c:v>46.713800904977376</c:v>
                </c:pt>
                <c:pt idx="884">
                  <c:v>46.710734463276836</c:v>
                </c:pt>
                <c:pt idx="885">
                  <c:v>46.712189616252822</c:v>
                </c:pt>
                <c:pt idx="886">
                  <c:v>46.714768883878243</c:v>
                </c:pt>
                <c:pt idx="887">
                  <c:v>46.72072072072072</c:v>
                </c:pt>
                <c:pt idx="888">
                  <c:v>46.725534308211472</c:v>
                </c:pt>
                <c:pt idx="889">
                  <c:v>46.725842696629215</c:v>
                </c:pt>
                <c:pt idx="890">
                  <c:v>46.723905723905723</c:v>
                </c:pt>
                <c:pt idx="891">
                  <c:v>46.729820627802688</c:v>
                </c:pt>
                <c:pt idx="892">
                  <c:v>46.733482642777155</c:v>
                </c:pt>
                <c:pt idx="893">
                  <c:v>46.737136465324383</c:v>
                </c:pt>
                <c:pt idx="894">
                  <c:v>46.741899441340784</c:v>
                </c:pt>
                <c:pt idx="895">
                  <c:v>46.746651785714285</c:v>
                </c:pt>
                <c:pt idx="896">
                  <c:v>46.749163879598662</c:v>
                </c:pt>
                <c:pt idx="897">
                  <c:v>46.753897550111361</c:v>
                </c:pt>
                <c:pt idx="898">
                  <c:v>46.758620689655174</c:v>
                </c:pt>
                <c:pt idx="899">
                  <c:v>46.762222222222221</c:v>
                </c:pt>
                <c:pt idx="900">
                  <c:v>46.749167591564927</c:v>
                </c:pt>
                <c:pt idx="901">
                  <c:v>46.753880266075384</c:v>
                </c:pt>
                <c:pt idx="902">
                  <c:v>46.748615725359912</c:v>
                </c:pt>
                <c:pt idx="903">
                  <c:v>46.754424778761063</c:v>
                </c:pt>
                <c:pt idx="904">
                  <c:v>46.756906077348063</c:v>
                </c:pt>
                <c:pt idx="905">
                  <c:v>46.762693156732894</c:v>
                </c:pt>
                <c:pt idx="906">
                  <c:v>46.766262403528117</c:v>
                </c:pt>
                <c:pt idx="907">
                  <c:v>46.770925110132161</c:v>
                </c:pt>
                <c:pt idx="908">
                  <c:v>46.774477447744772</c:v>
                </c:pt>
                <c:pt idx="909">
                  <c:v>46.775824175824177</c:v>
                </c:pt>
                <c:pt idx="910">
                  <c:v>46.777167947310645</c:v>
                </c:pt>
                <c:pt idx="911">
                  <c:v>46.783991228070178</c:v>
                </c:pt>
                <c:pt idx="912">
                  <c:v>46.789704271631983</c:v>
                </c:pt>
                <c:pt idx="913">
                  <c:v>46.776805251641136</c:v>
                </c:pt>
                <c:pt idx="914">
                  <c:v>46.782513661202188</c:v>
                </c:pt>
                <c:pt idx="915">
                  <c:v>46.769650655021834</c:v>
                </c:pt>
                <c:pt idx="916">
                  <c:v>46.765539803707746</c:v>
                </c:pt>
                <c:pt idx="917">
                  <c:v>46.771241830065357</c:v>
                </c:pt>
                <c:pt idx="918">
                  <c:v>46.772578890097932</c:v>
                </c:pt>
                <c:pt idx="919">
                  <c:v>46.776086956521738</c:v>
                </c:pt>
                <c:pt idx="920">
                  <c:v>46.777415852334421</c:v>
                </c:pt>
                <c:pt idx="921">
                  <c:v>46.778741865509758</c:v>
                </c:pt>
                <c:pt idx="922">
                  <c:v>46.772481040086674</c:v>
                </c:pt>
                <c:pt idx="923">
                  <c:v>46.774891774891778</c:v>
                </c:pt>
                <c:pt idx="924">
                  <c:v>46.77945945945946</c:v>
                </c:pt>
                <c:pt idx="925">
                  <c:v>46.769978401727862</c:v>
                </c:pt>
                <c:pt idx="926">
                  <c:v>46.776699029126213</c:v>
                </c:pt>
                <c:pt idx="927">
                  <c:v>46.779094827586206</c:v>
                </c:pt>
                <c:pt idx="928">
                  <c:v>46.771797631862221</c:v>
                </c:pt>
                <c:pt idx="929">
                  <c:v>46.772043010752689</c:v>
                </c:pt>
                <c:pt idx="930">
                  <c:v>46.774436090225564</c:v>
                </c:pt>
                <c:pt idx="931">
                  <c:v>46.777896995708154</c:v>
                </c:pt>
                <c:pt idx="932">
                  <c:v>46.781350482315112</c:v>
                </c:pt>
                <c:pt idx="933">
                  <c:v>46.783725910064241</c:v>
                </c:pt>
                <c:pt idx="934">
                  <c:v>46.783957219251334</c:v>
                </c:pt>
                <c:pt idx="935">
                  <c:v>46.787393162393165</c:v>
                </c:pt>
                <c:pt idx="936">
                  <c:v>46.782283884738526</c:v>
                </c:pt>
                <c:pt idx="937">
                  <c:v>46.7771855010661</c:v>
                </c:pt>
                <c:pt idx="938">
                  <c:v>46.780617678381255</c:v>
                </c:pt>
                <c:pt idx="939">
                  <c:v>46.778723404255317</c:v>
                </c:pt>
                <c:pt idx="940">
                  <c:v>46.781083953241236</c:v>
                </c:pt>
                <c:pt idx="941">
                  <c:v>46.786624203821653</c:v>
                </c:pt>
                <c:pt idx="942">
                  <c:v>46.792152704135738</c:v>
                </c:pt>
                <c:pt idx="943">
                  <c:v>46.797669491525426</c:v>
                </c:pt>
                <c:pt idx="944">
                  <c:v>46.801058201058204</c:v>
                </c:pt>
                <c:pt idx="945">
                  <c:v>46.801268498942918</c:v>
                </c:pt>
                <c:pt idx="946">
                  <c:v>46.803590285110879</c:v>
                </c:pt>
                <c:pt idx="947">
                  <c:v>46.792194092827003</c:v>
                </c:pt>
                <c:pt idx="948">
                  <c:v>46.794520547945204</c:v>
                </c:pt>
                <c:pt idx="949">
                  <c:v>46.801052631578948</c:v>
                </c:pt>
                <c:pt idx="950">
                  <c:v>46.79390115667718</c:v>
                </c:pt>
                <c:pt idx="951">
                  <c:v>46.785714285714285</c:v>
                </c:pt>
                <c:pt idx="952">
                  <c:v>46.77859391395593</c:v>
                </c:pt>
                <c:pt idx="953">
                  <c:v>46.771488469601678</c:v>
                </c:pt>
                <c:pt idx="954">
                  <c:v>46.759162303664922</c:v>
                </c:pt>
                <c:pt idx="955">
                  <c:v>46.754184100418414</c:v>
                </c:pt>
                <c:pt idx="956">
                  <c:v>46.756530825496341</c:v>
                </c:pt>
                <c:pt idx="957">
                  <c:v>46.753653444676409</c:v>
                </c:pt>
                <c:pt idx="958">
                  <c:v>46.744525547445257</c:v>
                </c:pt>
                <c:pt idx="959">
                  <c:v>46.742708333333333</c:v>
                </c:pt>
                <c:pt idx="960">
                  <c:v>46.736732570239333</c:v>
                </c:pt>
                <c:pt idx="961">
                  <c:v>46.737006237006234</c:v>
                </c:pt>
                <c:pt idx="962">
                  <c:v>46.740394600207686</c:v>
                </c:pt>
                <c:pt idx="963">
                  <c:v>46.735477178423238</c:v>
                </c:pt>
                <c:pt idx="964">
                  <c:v>46.720207253886009</c:v>
                </c:pt>
                <c:pt idx="965">
                  <c:v>46.712215320910971</c:v>
                </c:pt>
                <c:pt idx="966">
                  <c:v>46.711478800413651</c:v>
                </c:pt>
                <c:pt idx="967">
                  <c:v>46.714876033057848</c:v>
                </c:pt>
                <c:pt idx="968">
                  <c:v>46.715170278637771</c:v>
                </c:pt>
                <c:pt idx="969">
                  <c:v>46.713402061855668</c:v>
                </c:pt>
                <c:pt idx="970">
                  <c:v>46.716786817713697</c:v>
                </c:pt>
                <c:pt idx="971">
                  <c:v>46.707818930041149</c:v>
                </c:pt>
                <c:pt idx="972">
                  <c:v>46.704008221993831</c:v>
                </c:pt>
                <c:pt idx="973">
                  <c:v>46.689938398357292</c:v>
                </c:pt>
                <c:pt idx="974">
                  <c:v>46.692307692307693</c:v>
                </c:pt>
                <c:pt idx="975">
                  <c:v>46.696721311475407</c:v>
                </c:pt>
                <c:pt idx="976">
                  <c:v>46.701125895598771</c:v>
                </c:pt>
                <c:pt idx="977">
                  <c:v>46.703476482617589</c:v>
                </c:pt>
                <c:pt idx="978">
                  <c:v>46.695607763023496</c:v>
                </c:pt>
                <c:pt idx="979">
                  <c:v>46.697959183673468</c:v>
                </c:pt>
                <c:pt idx="980">
                  <c:v>46.701325178389396</c:v>
                </c:pt>
                <c:pt idx="981">
                  <c:v>46.689409368635438</c:v>
                </c:pt>
                <c:pt idx="982">
                  <c:v>46.686673448626657</c:v>
                </c:pt>
                <c:pt idx="983">
                  <c:v>46.6869918699187</c:v>
                </c:pt>
                <c:pt idx="984">
                  <c:v>46.677157360406092</c:v>
                </c:pt>
                <c:pt idx="985">
                  <c:v>46.661257606490871</c:v>
                </c:pt>
                <c:pt idx="986">
                  <c:v>46.666666666666664</c:v>
                </c:pt>
                <c:pt idx="987">
                  <c:v>46.67307692307692</c:v>
                </c:pt>
                <c:pt idx="988">
                  <c:v>46.674418604651166</c:v>
                </c:pt>
                <c:pt idx="989">
                  <c:v>46.679797979797982</c:v>
                </c:pt>
                <c:pt idx="990">
                  <c:v>46.681130171543892</c:v>
                </c:pt>
                <c:pt idx="991">
                  <c:v>46.67842741935484</c:v>
                </c:pt>
                <c:pt idx="992">
                  <c:v>46.674723061430008</c:v>
                </c:pt>
                <c:pt idx="993">
                  <c:v>46.677062374245473</c:v>
                </c:pt>
                <c:pt idx="994">
                  <c:v>46.682412060301509</c:v>
                </c:pt>
                <c:pt idx="995">
                  <c:v>46.681726907630519</c:v>
                </c:pt>
                <c:pt idx="996">
                  <c:v>46.686058174523573</c:v>
                </c:pt>
                <c:pt idx="997">
                  <c:v>46.68937875751503</c:v>
                </c:pt>
                <c:pt idx="998">
                  <c:v>46.691691691691695</c:v>
                </c:pt>
                <c:pt idx="999">
                  <c:v>46.694000000000003</c:v>
                </c:pt>
              </c:numCache>
            </c:numRef>
          </c:val>
          <c:smooth val="0"/>
          <c:extLst>
            <c:ext xmlns:c16="http://schemas.microsoft.com/office/drawing/2014/chart" uri="{C3380CC4-5D6E-409C-BE32-E72D297353CC}">
              <c16:uniqueId val="{00000000-0517-4D21-B530-05AC25716D96}"/>
            </c:ext>
          </c:extLst>
        </c:ser>
        <c:dLbls>
          <c:showLegendKey val="0"/>
          <c:showVal val="0"/>
          <c:showCatName val="0"/>
          <c:showSerName val="0"/>
          <c:showPercent val="0"/>
          <c:showBubbleSize val="0"/>
        </c:dLbls>
        <c:smooth val="0"/>
        <c:axId val="966515391"/>
        <c:axId val="1981499087"/>
      </c:lineChart>
      <c:catAx>
        <c:axId val="966515391"/>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a:t>Number of Simulation Trials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1499087"/>
        <c:crosses val="autoZero"/>
        <c:auto val="1"/>
        <c:lblAlgn val="ctr"/>
        <c:lblOffset val="100"/>
        <c:noMultiLvlLbl val="0"/>
      </c:catAx>
      <c:valAx>
        <c:axId val="19814990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a:t>Mean Net Occupied Rooms (rooms/day)</a:t>
                </a:r>
              </a:p>
            </c:rich>
          </c:tx>
          <c:layout>
            <c:manualLayout>
              <c:xMode val="edge"/>
              <c:yMode val="edge"/>
              <c:x val="2.5000000000000001E-2"/>
              <c:y val="0.1304629629629629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651539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IN"/>
              <a:t>Convergence of Mean Daily Net Profit — Room Rate $450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v>Running Mean — Daily Net Profit ($450)</c:v>
          </c:tx>
          <c:spPr>
            <a:ln w="28575" cap="rnd">
              <a:solidFill>
                <a:schemeClr val="accent1"/>
              </a:solidFill>
              <a:round/>
            </a:ln>
            <a:effectLst/>
          </c:spPr>
          <c:marker>
            <c:symbol val="none"/>
          </c:marker>
          <c:val>
            <c:numRef>
              <c:f>'5.Simulation-fixed values'!$AM$9:$AM$1008</c:f>
              <c:numCache>
                <c:formatCode>"$"#,##0.00</c:formatCode>
                <c:ptCount val="1000"/>
                <c:pt idx="0">
                  <c:v>15249.776597477712</c:v>
                </c:pt>
                <c:pt idx="1">
                  <c:v>15461.695783956886</c:v>
                </c:pt>
                <c:pt idx="2">
                  <c:v>14490.841875855758</c:v>
                </c:pt>
                <c:pt idx="3">
                  <c:v>14419.671450326612</c:v>
                </c:pt>
                <c:pt idx="4">
                  <c:v>14726.674003705004</c:v>
                </c:pt>
                <c:pt idx="5">
                  <c:v>14855.116733016888</c:v>
                </c:pt>
                <c:pt idx="6">
                  <c:v>14766.103438959679</c:v>
                </c:pt>
                <c:pt idx="7">
                  <c:v>14911.74115989659</c:v>
                </c:pt>
                <c:pt idx="8">
                  <c:v>14675.886324627965</c:v>
                </c:pt>
                <c:pt idx="9">
                  <c:v>14581.478644089959</c:v>
                </c:pt>
                <c:pt idx="10">
                  <c:v>14512.84133405313</c:v>
                </c:pt>
                <c:pt idx="11">
                  <c:v>14294.379977865234</c:v>
                </c:pt>
                <c:pt idx="12">
                  <c:v>14258.982571970848</c:v>
                </c:pt>
                <c:pt idx="13">
                  <c:v>14377.988115533253</c:v>
                </c:pt>
                <c:pt idx="14">
                  <c:v>14261.363772985949</c:v>
                </c:pt>
                <c:pt idx="15">
                  <c:v>14393.82273651628</c:v>
                </c:pt>
                <c:pt idx="16">
                  <c:v>14481.743721419434</c:v>
                </c:pt>
                <c:pt idx="17">
                  <c:v>14537.227827314924</c:v>
                </c:pt>
                <c:pt idx="18">
                  <c:v>14568.347708727497</c:v>
                </c:pt>
                <c:pt idx="19">
                  <c:v>14608.122106656874</c:v>
                </c:pt>
                <c:pt idx="20">
                  <c:v>14635.772207115995</c:v>
                </c:pt>
                <c:pt idx="21">
                  <c:v>14672.174652343103</c:v>
                </c:pt>
                <c:pt idx="22">
                  <c:v>14679.27918347895</c:v>
                </c:pt>
                <c:pt idx="23">
                  <c:v>14735.835761165008</c:v>
                </c:pt>
                <c:pt idx="24">
                  <c:v>14786.105500796786</c:v>
                </c:pt>
                <c:pt idx="25">
                  <c:v>14735.228083804272</c:v>
                </c:pt>
                <c:pt idx="26">
                  <c:v>14760.56280038353</c:v>
                </c:pt>
                <c:pt idx="27">
                  <c:v>14806.26285387411</c:v>
                </c:pt>
                <c:pt idx="28">
                  <c:v>14781.499620775834</c:v>
                </c:pt>
                <c:pt idx="29">
                  <c:v>14828.59962449828</c:v>
                </c:pt>
                <c:pt idx="30">
                  <c:v>14867.682617771543</c:v>
                </c:pt>
                <c:pt idx="31">
                  <c:v>14902.218596624951</c:v>
                </c:pt>
                <c:pt idx="32">
                  <c:v>14902.588204497528</c:v>
                </c:pt>
                <c:pt idx="33">
                  <c:v>14917.525278969864</c:v>
                </c:pt>
                <c:pt idx="34">
                  <c:v>14946.540633960567</c:v>
                </c:pt>
                <c:pt idx="35">
                  <c:v>14968.133916019711</c:v>
                </c:pt>
                <c:pt idx="36">
                  <c:v>14902.109461947832</c:v>
                </c:pt>
                <c:pt idx="37">
                  <c:v>14871.799398290468</c:v>
                </c:pt>
                <c:pt idx="38">
                  <c:v>14844.176500640731</c:v>
                </c:pt>
                <c:pt idx="39">
                  <c:v>14805.872417540935</c:v>
                </c:pt>
                <c:pt idx="40">
                  <c:v>14682.631141917343</c:v>
                </c:pt>
                <c:pt idx="41">
                  <c:v>14702.070247232565</c:v>
                </c:pt>
                <c:pt idx="42">
                  <c:v>14702.067119970912</c:v>
                </c:pt>
                <c:pt idx="43">
                  <c:v>14670.750911097355</c:v>
                </c:pt>
                <c:pt idx="44">
                  <c:v>14652.045896215946</c:v>
                </c:pt>
                <c:pt idx="45">
                  <c:v>14649.683386649505</c:v>
                </c:pt>
                <c:pt idx="46">
                  <c:v>14676.358309307207</c:v>
                </c:pt>
                <c:pt idx="47">
                  <c:v>14697.062247376605</c:v>
                </c:pt>
                <c:pt idx="48">
                  <c:v>14677.131856773985</c:v>
                </c:pt>
                <c:pt idx="49">
                  <c:v>14707.163160951723</c:v>
                </c:pt>
                <c:pt idx="50">
                  <c:v>14727.05649077781</c:v>
                </c:pt>
                <c:pt idx="51">
                  <c:v>14727.705926108367</c:v>
                </c:pt>
                <c:pt idx="52">
                  <c:v>14682.990975098872</c:v>
                </c:pt>
                <c:pt idx="53">
                  <c:v>14698.276361827286</c:v>
                </c:pt>
                <c:pt idx="54">
                  <c:v>14702.211840146225</c:v>
                </c:pt>
                <c:pt idx="55">
                  <c:v>14718.35747393069</c:v>
                </c:pt>
                <c:pt idx="56">
                  <c:v>14728.884203589701</c:v>
                </c:pt>
                <c:pt idx="57">
                  <c:v>14649.556149041469</c:v>
                </c:pt>
                <c:pt idx="58">
                  <c:v>14648.749448793846</c:v>
                </c:pt>
                <c:pt idx="59">
                  <c:v>14656.720133620398</c:v>
                </c:pt>
                <c:pt idx="60">
                  <c:v>14634.026257961956</c:v>
                </c:pt>
                <c:pt idx="61">
                  <c:v>14629.880576092517</c:v>
                </c:pt>
                <c:pt idx="62">
                  <c:v>14646.652543586011</c:v>
                </c:pt>
                <c:pt idx="63">
                  <c:v>14655.122461508114</c:v>
                </c:pt>
                <c:pt idx="64">
                  <c:v>14676.428782579031</c:v>
                </c:pt>
                <c:pt idx="65">
                  <c:v>14693.456889697301</c:v>
                </c:pt>
                <c:pt idx="66">
                  <c:v>14705.967616522865</c:v>
                </c:pt>
                <c:pt idx="67">
                  <c:v>14720.578754027247</c:v>
                </c:pt>
                <c:pt idx="68">
                  <c:v>14703.518630630339</c:v>
                </c:pt>
                <c:pt idx="69">
                  <c:v>14659.575330622265</c:v>
                </c:pt>
                <c:pt idx="70">
                  <c:v>14658.983547800708</c:v>
                </c:pt>
                <c:pt idx="71">
                  <c:v>14672.674526206007</c:v>
                </c:pt>
                <c:pt idx="72">
                  <c:v>14678.089291736394</c:v>
                </c:pt>
                <c:pt idx="73">
                  <c:v>14692.729122111103</c:v>
                </c:pt>
                <c:pt idx="74">
                  <c:v>14692.729912624</c:v>
                </c:pt>
                <c:pt idx="75">
                  <c:v>14694.995668359998</c:v>
                </c:pt>
                <c:pt idx="76">
                  <c:v>14708.670278624111</c:v>
                </c:pt>
                <c:pt idx="77">
                  <c:v>14682.076856350019</c:v>
                </c:pt>
                <c:pt idx="78">
                  <c:v>14695.959745142181</c:v>
                </c:pt>
                <c:pt idx="79">
                  <c:v>14709.859216134293</c:v>
                </c:pt>
                <c:pt idx="80">
                  <c:v>14654.553163336075</c:v>
                </c:pt>
                <c:pt idx="81">
                  <c:v>14655.010409265935</c:v>
                </c:pt>
                <c:pt idx="82">
                  <c:v>14667.201998838964</c:v>
                </c:pt>
                <c:pt idx="83">
                  <c:v>14674.177718407749</c:v>
                </c:pt>
                <c:pt idx="84">
                  <c:v>14646.808979867612</c:v>
                </c:pt>
                <c:pt idx="85">
                  <c:v>14596.570742545677</c:v>
                </c:pt>
                <c:pt idx="86">
                  <c:v>14582.858307132374</c:v>
                </c:pt>
                <c:pt idx="87">
                  <c:v>14573.383516212083</c:v>
                </c:pt>
                <c:pt idx="88">
                  <c:v>14538.250421997136</c:v>
                </c:pt>
                <c:pt idx="89">
                  <c:v>14541.981484733516</c:v>
                </c:pt>
                <c:pt idx="90">
                  <c:v>14542.483315991063</c:v>
                </c:pt>
                <c:pt idx="91">
                  <c:v>14487.081006264863</c:v>
                </c:pt>
                <c:pt idx="92">
                  <c:v>14501.446996461116</c:v>
                </c:pt>
                <c:pt idx="93">
                  <c:v>14517.067194695193</c:v>
                </c:pt>
                <c:pt idx="94">
                  <c:v>14522.792843530044</c:v>
                </c:pt>
                <c:pt idx="95">
                  <c:v>14534.543470407816</c:v>
                </c:pt>
                <c:pt idx="96">
                  <c:v>14458.996362640761</c:v>
                </c:pt>
                <c:pt idx="97">
                  <c:v>14448.062097423997</c:v>
                </c:pt>
                <c:pt idx="98">
                  <c:v>14456.50745504567</c:v>
                </c:pt>
                <c:pt idx="99">
                  <c:v>14409.93115012743</c:v>
                </c:pt>
                <c:pt idx="100">
                  <c:v>14423.706835170502</c:v>
                </c:pt>
                <c:pt idx="101">
                  <c:v>14408.055462519926</c:v>
                </c:pt>
                <c:pt idx="102">
                  <c:v>14419.385455622432</c:v>
                </c:pt>
                <c:pt idx="103">
                  <c:v>14426.477071235635</c:v>
                </c:pt>
                <c:pt idx="104">
                  <c:v>14414.134411888715</c:v>
                </c:pt>
                <c:pt idx="105">
                  <c:v>14425.950269376228</c:v>
                </c:pt>
                <c:pt idx="106">
                  <c:v>14389.478900331425</c:v>
                </c:pt>
                <c:pt idx="107">
                  <c:v>14393.405696300768</c:v>
                </c:pt>
                <c:pt idx="108">
                  <c:v>14404.97068309058</c:v>
                </c:pt>
                <c:pt idx="109">
                  <c:v>14405.844084303269</c:v>
                </c:pt>
                <c:pt idx="110">
                  <c:v>14406.584583325666</c:v>
                </c:pt>
                <c:pt idx="111">
                  <c:v>14367.884626409737</c:v>
                </c:pt>
                <c:pt idx="112">
                  <c:v>14373.067188228342</c:v>
                </c:pt>
                <c:pt idx="113">
                  <c:v>14381.930230848451</c:v>
                </c:pt>
                <c:pt idx="114">
                  <c:v>14396.237539580654</c:v>
                </c:pt>
                <c:pt idx="115">
                  <c:v>14408.970299379604</c:v>
                </c:pt>
                <c:pt idx="116">
                  <c:v>14417.592172297736</c:v>
                </c:pt>
                <c:pt idx="117">
                  <c:v>14395.043753883212</c:v>
                </c:pt>
                <c:pt idx="118">
                  <c:v>14395.165174704855</c:v>
                </c:pt>
                <c:pt idx="119">
                  <c:v>14402.788756970851</c:v>
                </c:pt>
                <c:pt idx="120">
                  <c:v>14413.313845590195</c:v>
                </c:pt>
                <c:pt idx="121">
                  <c:v>14423.422610858946</c:v>
                </c:pt>
                <c:pt idx="122">
                  <c:v>14433.697686554635</c:v>
                </c:pt>
                <c:pt idx="123">
                  <c:v>14442.140572183049</c:v>
                </c:pt>
                <c:pt idx="124">
                  <c:v>14451.866833962402</c:v>
                </c:pt>
                <c:pt idx="125">
                  <c:v>14462.231698987007</c:v>
                </c:pt>
                <c:pt idx="126">
                  <c:v>14430.350159757672</c:v>
                </c:pt>
                <c:pt idx="127">
                  <c:v>14440.711764520001</c:v>
                </c:pt>
                <c:pt idx="128">
                  <c:v>14416.86489467604</c:v>
                </c:pt>
                <c:pt idx="129">
                  <c:v>14390.846979874637</c:v>
                </c:pt>
                <c:pt idx="130">
                  <c:v>14373.237008800301</c:v>
                </c:pt>
                <c:pt idx="131">
                  <c:v>14365.963298919331</c:v>
                </c:pt>
                <c:pt idx="132">
                  <c:v>14354.991764828694</c:v>
                </c:pt>
                <c:pt idx="133">
                  <c:v>14362.991988282871</c:v>
                </c:pt>
                <c:pt idx="134">
                  <c:v>14357.317340982318</c:v>
                </c:pt>
                <c:pt idx="135">
                  <c:v>14366.697136626577</c:v>
                </c:pt>
                <c:pt idx="136">
                  <c:v>14379.503296569306</c:v>
                </c:pt>
                <c:pt idx="137">
                  <c:v>14376.197241139316</c:v>
                </c:pt>
                <c:pt idx="138">
                  <c:v>14384.179017930288</c:v>
                </c:pt>
                <c:pt idx="139">
                  <c:v>14393.483662317924</c:v>
                </c:pt>
                <c:pt idx="140">
                  <c:v>14403.91887672898</c:v>
                </c:pt>
                <c:pt idx="141">
                  <c:v>14403.568424037792</c:v>
                </c:pt>
                <c:pt idx="142">
                  <c:v>14408.499643334151</c:v>
                </c:pt>
                <c:pt idx="143">
                  <c:v>14402.35993734261</c:v>
                </c:pt>
                <c:pt idx="144">
                  <c:v>14410.606520606319</c:v>
                </c:pt>
                <c:pt idx="145">
                  <c:v>14374.16419445013</c:v>
                </c:pt>
                <c:pt idx="146">
                  <c:v>14369.311844413272</c:v>
                </c:pt>
                <c:pt idx="147">
                  <c:v>14378.213678497985</c:v>
                </c:pt>
                <c:pt idx="148">
                  <c:v>14389.062462841786</c:v>
                </c:pt>
                <c:pt idx="149">
                  <c:v>14379.299696687305</c:v>
                </c:pt>
                <c:pt idx="150">
                  <c:v>14388.037192918184</c:v>
                </c:pt>
                <c:pt idx="151">
                  <c:v>14397.417755378916</c:v>
                </c:pt>
                <c:pt idx="152">
                  <c:v>14400.636391155547</c:v>
                </c:pt>
                <c:pt idx="153">
                  <c:v>14399.421725440287</c:v>
                </c:pt>
                <c:pt idx="154">
                  <c:v>14408.38484579444</c:v>
                </c:pt>
                <c:pt idx="155">
                  <c:v>14416.062665753978</c:v>
                </c:pt>
                <c:pt idx="156">
                  <c:v>14423.566426203703</c:v>
                </c:pt>
                <c:pt idx="157">
                  <c:v>14420.829372523591</c:v>
                </c:pt>
                <c:pt idx="158">
                  <c:v>14429.762001851203</c:v>
                </c:pt>
                <c:pt idx="159">
                  <c:v>14431.390004476209</c:v>
                </c:pt>
                <c:pt idx="160">
                  <c:v>14436.995764907157</c:v>
                </c:pt>
                <c:pt idx="161">
                  <c:v>14442.920664725463</c:v>
                </c:pt>
                <c:pt idx="162">
                  <c:v>14427.172387067019</c:v>
                </c:pt>
                <c:pt idx="163">
                  <c:v>14436.813692070942</c:v>
                </c:pt>
                <c:pt idx="164">
                  <c:v>14439.158376957499</c:v>
                </c:pt>
                <c:pt idx="165">
                  <c:v>14439.257468225811</c:v>
                </c:pt>
                <c:pt idx="166">
                  <c:v>14414.332954591428</c:v>
                </c:pt>
                <c:pt idx="167">
                  <c:v>14423.287500669618</c:v>
                </c:pt>
                <c:pt idx="168">
                  <c:v>14407.015605246974</c:v>
                </c:pt>
                <c:pt idx="169">
                  <c:v>14413.789787157477</c:v>
                </c:pt>
                <c:pt idx="170">
                  <c:v>14423.044034429915</c:v>
                </c:pt>
                <c:pt idx="171">
                  <c:v>14427.984109615983</c:v>
                </c:pt>
                <c:pt idx="172">
                  <c:v>14421.950484205481</c:v>
                </c:pt>
                <c:pt idx="173">
                  <c:v>14425.608311972512</c:v>
                </c:pt>
                <c:pt idx="174">
                  <c:v>14408.314178487355</c:v>
                </c:pt>
                <c:pt idx="175">
                  <c:v>14403.4705342486</c:v>
                </c:pt>
                <c:pt idx="176">
                  <c:v>14408.144523956824</c:v>
                </c:pt>
                <c:pt idx="177">
                  <c:v>14396.915881521243</c:v>
                </c:pt>
                <c:pt idx="178">
                  <c:v>14403.563629427425</c:v>
                </c:pt>
                <c:pt idx="179">
                  <c:v>14408.524956052217</c:v>
                </c:pt>
                <c:pt idx="180">
                  <c:v>14416.234964327936</c:v>
                </c:pt>
                <c:pt idx="181">
                  <c:v>14420.623002463411</c:v>
                </c:pt>
                <c:pt idx="182">
                  <c:v>14430.055813074381</c:v>
                </c:pt>
                <c:pt idx="183">
                  <c:v>14437.445388053615</c:v>
                </c:pt>
                <c:pt idx="184">
                  <c:v>14439.894449586942</c:v>
                </c:pt>
                <c:pt idx="185">
                  <c:v>14432.746136074122</c:v>
                </c:pt>
                <c:pt idx="186">
                  <c:v>14441.398487647064</c:v>
                </c:pt>
                <c:pt idx="187">
                  <c:v>14433.479794233797</c:v>
                </c:pt>
                <c:pt idx="188">
                  <c:v>14441.997878889017</c:v>
                </c:pt>
                <c:pt idx="189">
                  <c:v>14447.643814708885</c:v>
                </c:pt>
                <c:pt idx="190">
                  <c:v>14452.199428775762</c:v>
                </c:pt>
                <c:pt idx="191">
                  <c:v>14460.116193176907</c:v>
                </c:pt>
                <c:pt idx="192">
                  <c:v>14464.345814418306</c:v>
                </c:pt>
                <c:pt idx="193">
                  <c:v>14469.988845646414</c:v>
                </c:pt>
                <c:pt idx="194">
                  <c:v>14471.684467354455</c:v>
                </c:pt>
                <c:pt idx="195">
                  <c:v>14477.247480682057</c:v>
                </c:pt>
                <c:pt idx="196">
                  <c:v>14469.822816191259</c:v>
                </c:pt>
                <c:pt idx="197">
                  <c:v>14472.190155572509</c:v>
                </c:pt>
                <c:pt idx="198">
                  <c:v>14465.818484575362</c:v>
                </c:pt>
                <c:pt idx="199">
                  <c:v>14468.967735373633</c:v>
                </c:pt>
                <c:pt idx="200">
                  <c:v>14454.836572250792</c:v>
                </c:pt>
                <c:pt idx="201">
                  <c:v>14461.644997199264</c:v>
                </c:pt>
                <c:pt idx="202">
                  <c:v>14466.644934275806</c:v>
                </c:pt>
                <c:pt idx="203">
                  <c:v>14458.428915351315</c:v>
                </c:pt>
                <c:pt idx="204">
                  <c:v>14465.658109518545</c:v>
                </c:pt>
                <c:pt idx="205">
                  <c:v>14470.159417985918</c:v>
                </c:pt>
                <c:pt idx="206">
                  <c:v>14476.500576533994</c:v>
                </c:pt>
                <c:pt idx="207">
                  <c:v>14479.540682429857</c:v>
                </c:pt>
                <c:pt idx="208">
                  <c:v>14485.255538465844</c:v>
                </c:pt>
                <c:pt idx="209">
                  <c:v>14471.296478839209</c:v>
                </c:pt>
                <c:pt idx="210">
                  <c:v>14472.778778808464</c:v>
                </c:pt>
                <c:pt idx="211">
                  <c:v>14480.089955846819</c:v>
                </c:pt>
                <c:pt idx="212">
                  <c:v>14484.871535968992</c:v>
                </c:pt>
                <c:pt idx="213">
                  <c:v>14469.359782796309</c:v>
                </c:pt>
                <c:pt idx="214">
                  <c:v>14475.907932385562</c:v>
                </c:pt>
                <c:pt idx="215">
                  <c:v>14463.242347988382</c:v>
                </c:pt>
                <c:pt idx="216">
                  <c:v>14468.725218559015</c:v>
                </c:pt>
                <c:pt idx="217">
                  <c:v>14472.95582152152</c:v>
                </c:pt>
                <c:pt idx="218">
                  <c:v>14477.941507305784</c:v>
                </c:pt>
                <c:pt idx="219">
                  <c:v>14480.5856591805</c:v>
                </c:pt>
                <c:pt idx="220">
                  <c:v>14481.636534450439</c:v>
                </c:pt>
                <c:pt idx="221">
                  <c:v>14479.310241931424</c:v>
                </c:pt>
                <c:pt idx="222">
                  <c:v>14484.454017155249</c:v>
                </c:pt>
                <c:pt idx="223">
                  <c:v>14480.724768495549</c:v>
                </c:pt>
                <c:pt idx="224">
                  <c:v>14481.471497874663</c:v>
                </c:pt>
                <c:pt idx="225">
                  <c:v>14472.208091124639</c:v>
                </c:pt>
                <c:pt idx="226">
                  <c:v>14471.600955092395</c:v>
                </c:pt>
                <c:pt idx="227">
                  <c:v>14474.69552036435</c:v>
                </c:pt>
                <c:pt idx="228">
                  <c:v>14476.096080709722</c:v>
                </c:pt>
                <c:pt idx="229">
                  <c:v>14482.515466912886</c:v>
                </c:pt>
                <c:pt idx="230">
                  <c:v>14486.307413021208</c:v>
                </c:pt>
                <c:pt idx="231">
                  <c:v>14489.754804678483</c:v>
                </c:pt>
                <c:pt idx="232">
                  <c:v>14494.1184968043</c:v>
                </c:pt>
                <c:pt idx="233">
                  <c:v>14494.639003581471</c:v>
                </c:pt>
                <c:pt idx="234">
                  <c:v>14495.23036222253</c:v>
                </c:pt>
                <c:pt idx="235">
                  <c:v>14497.598903350967</c:v>
                </c:pt>
                <c:pt idx="236">
                  <c:v>14500.141119976652</c:v>
                </c:pt>
                <c:pt idx="237">
                  <c:v>14504.891588618588</c:v>
                </c:pt>
                <c:pt idx="238">
                  <c:v>14510.651804379087</c:v>
                </c:pt>
                <c:pt idx="239">
                  <c:v>14509.556221524494</c:v>
                </c:pt>
                <c:pt idx="240">
                  <c:v>14508.030140903062</c:v>
                </c:pt>
                <c:pt idx="241">
                  <c:v>14512.247463603984</c:v>
                </c:pt>
                <c:pt idx="242">
                  <c:v>14517.649949831737</c:v>
                </c:pt>
                <c:pt idx="243">
                  <c:v>14518.08008755917</c:v>
                </c:pt>
                <c:pt idx="244">
                  <c:v>14520.337173667722</c:v>
                </c:pt>
                <c:pt idx="245">
                  <c:v>14526.827955429377</c:v>
                </c:pt>
                <c:pt idx="246">
                  <c:v>14522.815776510941</c:v>
                </c:pt>
                <c:pt idx="247">
                  <c:v>14526.076516689567</c:v>
                </c:pt>
                <c:pt idx="248">
                  <c:v>14526.407983524363</c:v>
                </c:pt>
                <c:pt idx="249">
                  <c:v>14532.097375719186</c:v>
                </c:pt>
                <c:pt idx="250">
                  <c:v>14534.741242795766</c:v>
                </c:pt>
                <c:pt idx="251">
                  <c:v>14538.250155756779</c:v>
                </c:pt>
                <c:pt idx="252">
                  <c:v>14523.224991830673</c:v>
                </c:pt>
                <c:pt idx="253">
                  <c:v>14512.361743331321</c:v>
                </c:pt>
                <c:pt idx="254">
                  <c:v>14515.098387874301</c:v>
                </c:pt>
                <c:pt idx="255">
                  <c:v>14503.310368129904</c:v>
                </c:pt>
                <c:pt idx="256">
                  <c:v>14499.046134780621</c:v>
                </c:pt>
                <c:pt idx="257">
                  <c:v>14504.710971801293</c:v>
                </c:pt>
                <c:pt idx="258">
                  <c:v>14509.817417344979</c:v>
                </c:pt>
                <c:pt idx="259">
                  <c:v>14511.75361997937</c:v>
                </c:pt>
                <c:pt idx="260">
                  <c:v>14512.894196348407</c:v>
                </c:pt>
                <c:pt idx="261">
                  <c:v>14503.968669916927</c:v>
                </c:pt>
                <c:pt idx="262">
                  <c:v>14487.460271028076</c:v>
                </c:pt>
                <c:pt idx="263">
                  <c:v>14473.884566518165</c:v>
                </c:pt>
                <c:pt idx="264">
                  <c:v>14473.911489272215</c:v>
                </c:pt>
                <c:pt idx="265">
                  <c:v>14469.546920039182</c:v>
                </c:pt>
                <c:pt idx="266">
                  <c:v>14458.050519268127</c:v>
                </c:pt>
                <c:pt idx="267">
                  <c:v>14461.640949195504</c:v>
                </c:pt>
                <c:pt idx="268">
                  <c:v>14464.810206803764</c:v>
                </c:pt>
                <c:pt idx="269">
                  <c:v>14467.258959582367</c:v>
                </c:pt>
                <c:pt idx="270">
                  <c:v>14444.308591987525</c:v>
                </c:pt>
                <c:pt idx="271">
                  <c:v>14442.040948991193</c:v>
                </c:pt>
                <c:pt idx="272">
                  <c:v>14434.522794453978</c:v>
                </c:pt>
                <c:pt idx="273">
                  <c:v>14437.654146108216</c:v>
                </c:pt>
                <c:pt idx="274">
                  <c:v>14442.168523619241</c:v>
                </c:pt>
                <c:pt idx="275">
                  <c:v>14447.260685090718</c:v>
                </c:pt>
                <c:pt idx="276">
                  <c:v>14450.410237501812</c:v>
                </c:pt>
                <c:pt idx="277">
                  <c:v>14433.363481753504</c:v>
                </c:pt>
                <c:pt idx="278">
                  <c:v>14433.571059405789</c:v>
                </c:pt>
                <c:pt idx="279">
                  <c:v>14434.324490576359</c:v>
                </c:pt>
                <c:pt idx="280">
                  <c:v>14440.524024020673</c:v>
                </c:pt>
                <c:pt idx="281">
                  <c:v>14442.838664306988</c:v>
                </c:pt>
                <c:pt idx="282">
                  <c:v>14445.401871764076</c:v>
                </c:pt>
                <c:pt idx="283">
                  <c:v>14445.774667472939</c:v>
                </c:pt>
                <c:pt idx="284">
                  <c:v>14443.382731843301</c:v>
                </c:pt>
                <c:pt idx="285">
                  <c:v>14448.212798512699</c:v>
                </c:pt>
                <c:pt idx="286">
                  <c:v>14452.357828238821</c:v>
                </c:pt>
                <c:pt idx="287">
                  <c:v>14455.2854241656</c:v>
                </c:pt>
                <c:pt idx="288">
                  <c:v>14450.499520645906</c:v>
                </c:pt>
                <c:pt idx="289">
                  <c:v>14453.595792358585</c:v>
                </c:pt>
                <c:pt idx="290">
                  <c:v>14458.337325469249</c:v>
                </c:pt>
                <c:pt idx="291">
                  <c:v>14457.704968029184</c:v>
                </c:pt>
                <c:pt idx="292">
                  <c:v>14456.722345000508</c:v>
                </c:pt>
                <c:pt idx="293">
                  <c:v>14455.117426441218</c:v>
                </c:pt>
                <c:pt idx="294">
                  <c:v>14460.279679259462</c:v>
                </c:pt>
                <c:pt idx="295">
                  <c:v>14463.846923800311</c:v>
                </c:pt>
                <c:pt idx="296">
                  <c:v>14460.265203738796</c:v>
                </c:pt>
                <c:pt idx="297">
                  <c:v>14464.243166557613</c:v>
                </c:pt>
                <c:pt idx="298">
                  <c:v>14451.580499089099</c:v>
                </c:pt>
                <c:pt idx="299">
                  <c:v>14454.860776010752</c:v>
                </c:pt>
                <c:pt idx="300">
                  <c:v>14458.398119499767</c:v>
                </c:pt>
                <c:pt idx="301">
                  <c:v>14462.513076753072</c:v>
                </c:pt>
                <c:pt idx="302">
                  <c:v>14467.318221269808</c:v>
                </c:pt>
                <c:pt idx="303">
                  <c:v>14466.109495363766</c:v>
                </c:pt>
                <c:pt idx="304">
                  <c:v>14469.383941963197</c:v>
                </c:pt>
                <c:pt idx="305">
                  <c:v>14456.663915257868</c:v>
                </c:pt>
                <c:pt idx="306">
                  <c:v>14458.056238328365</c:v>
                </c:pt>
                <c:pt idx="307">
                  <c:v>14462.352198144006</c:v>
                </c:pt>
                <c:pt idx="308">
                  <c:v>14464.737839267698</c:v>
                </c:pt>
                <c:pt idx="309">
                  <c:v>14469.22684878554</c:v>
                </c:pt>
                <c:pt idx="310">
                  <c:v>14465.570821794941</c:v>
                </c:pt>
                <c:pt idx="311">
                  <c:v>14465.13406038464</c:v>
                </c:pt>
                <c:pt idx="312">
                  <c:v>14469.728971253888</c:v>
                </c:pt>
                <c:pt idx="313">
                  <c:v>14474.065223656511</c:v>
                </c:pt>
                <c:pt idx="314">
                  <c:v>14469.923458237701</c:v>
                </c:pt>
                <c:pt idx="315">
                  <c:v>14459.332326736534</c:v>
                </c:pt>
                <c:pt idx="316">
                  <c:v>14462.346901758139</c:v>
                </c:pt>
                <c:pt idx="317">
                  <c:v>14453.120470622987</c:v>
                </c:pt>
                <c:pt idx="318">
                  <c:v>14443.885432432584</c:v>
                </c:pt>
                <c:pt idx="319">
                  <c:v>14440.144763678018</c:v>
                </c:pt>
                <c:pt idx="320">
                  <c:v>14442.754692434981</c:v>
                </c:pt>
                <c:pt idx="321">
                  <c:v>14442.077796844193</c:v>
                </c:pt>
                <c:pt idx="322">
                  <c:v>14433.697661815571</c:v>
                </c:pt>
                <c:pt idx="323">
                  <c:v>14437.828714093654</c:v>
                </c:pt>
                <c:pt idx="324">
                  <c:v>14441.883189159316</c:v>
                </c:pt>
                <c:pt idx="325">
                  <c:v>14443.492971772232</c:v>
                </c:pt>
                <c:pt idx="326">
                  <c:v>14447.802100212086</c:v>
                </c:pt>
                <c:pt idx="327">
                  <c:v>14445.345977839877</c:v>
                </c:pt>
                <c:pt idx="328">
                  <c:v>14446.527519927635</c:v>
                </c:pt>
                <c:pt idx="329">
                  <c:v>14450.095109894637</c:v>
                </c:pt>
                <c:pt idx="330">
                  <c:v>14448.580564929882</c:v>
                </c:pt>
                <c:pt idx="331">
                  <c:v>14452.894362156998</c:v>
                </c:pt>
                <c:pt idx="332">
                  <c:v>14447.054642794274</c:v>
                </c:pt>
                <c:pt idx="333">
                  <c:v>14449.900488991332</c:v>
                </c:pt>
                <c:pt idx="334">
                  <c:v>14453.067116227785</c:v>
                </c:pt>
                <c:pt idx="335">
                  <c:v>14456.775221847787</c:v>
                </c:pt>
                <c:pt idx="336">
                  <c:v>14457.784778843634</c:v>
                </c:pt>
                <c:pt idx="337">
                  <c:v>14460.63536053417</c:v>
                </c:pt>
                <c:pt idx="338">
                  <c:v>14465.997838199721</c:v>
                </c:pt>
                <c:pt idx="339">
                  <c:v>14467.442978163905</c:v>
                </c:pt>
                <c:pt idx="340">
                  <c:v>14470.697183021133</c:v>
                </c:pt>
                <c:pt idx="341">
                  <c:v>14463.945716798684</c:v>
                </c:pt>
                <c:pt idx="342">
                  <c:v>14467.993591565315</c:v>
                </c:pt>
                <c:pt idx="343">
                  <c:v>14467.221385062578</c:v>
                </c:pt>
                <c:pt idx="344">
                  <c:v>14469.375687800932</c:v>
                </c:pt>
                <c:pt idx="345">
                  <c:v>14461.649947515651</c:v>
                </c:pt>
                <c:pt idx="346">
                  <c:v>14461.636684423915</c:v>
                </c:pt>
                <c:pt idx="347">
                  <c:v>14464.401594544526</c:v>
                </c:pt>
                <c:pt idx="348">
                  <c:v>14466.071327058256</c:v>
                </c:pt>
                <c:pt idx="349">
                  <c:v>14469.822397463804</c:v>
                </c:pt>
                <c:pt idx="350">
                  <c:v>14468.327549091724</c:v>
                </c:pt>
                <c:pt idx="351">
                  <c:v>14471.093224203727</c:v>
                </c:pt>
                <c:pt idx="352">
                  <c:v>14473.449048431017</c:v>
                </c:pt>
                <c:pt idx="353">
                  <c:v>14476.516880865178</c:v>
                </c:pt>
                <c:pt idx="354">
                  <c:v>14479.301081541378</c:v>
                </c:pt>
                <c:pt idx="355">
                  <c:v>14478.24210673247</c:v>
                </c:pt>
                <c:pt idx="356">
                  <c:v>14480.864716829563</c:v>
                </c:pt>
                <c:pt idx="357">
                  <c:v>14480.665108301264</c:v>
                </c:pt>
                <c:pt idx="358">
                  <c:v>14477.596696544437</c:v>
                </c:pt>
                <c:pt idx="359">
                  <c:v>14472.451819057247</c:v>
                </c:pt>
                <c:pt idx="360">
                  <c:v>14476.086609613893</c:v>
                </c:pt>
                <c:pt idx="361">
                  <c:v>14477.580391973001</c:v>
                </c:pt>
                <c:pt idx="362">
                  <c:v>14472.84773990995</c:v>
                </c:pt>
                <c:pt idx="363">
                  <c:v>14475.915935960247</c:v>
                </c:pt>
                <c:pt idx="364">
                  <c:v>14478.191196203155</c:v>
                </c:pt>
                <c:pt idx="365">
                  <c:v>14479.014460022385</c:v>
                </c:pt>
                <c:pt idx="366">
                  <c:v>14472.454799126319</c:v>
                </c:pt>
                <c:pt idx="367">
                  <c:v>14475.853315697657</c:v>
                </c:pt>
                <c:pt idx="368">
                  <c:v>14477.836950213357</c:v>
                </c:pt>
                <c:pt idx="369">
                  <c:v>14480.539740678698</c:v>
                </c:pt>
                <c:pt idx="370">
                  <c:v>14484.225084510461</c:v>
                </c:pt>
                <c:pt idx="371">
                  <c:v>14486.189607636785</c:v>
                </c:pt>
                <c:pt idx="372">
                  <c:v>14480.792889944405</c:v>
                </c:pt>
                <c:pt idx="373">
                  <c:v>14481.667678945616</c:v>
                </c:pt>
                <c:pt idx="374">
                  <c:v>14484.21931544562</c:v>
                </c:pt>
                <c:pt idx="375">
                  <c:v>14488.742072403409</c:v>
                </c:pt>
                <c:pt idx="376">
                  <c:v>14492.159634446247</c:v>
                </c:pt>
                <c:pt idx="377">
                  <c:v>14484.637348256547</c:v>
                </c:pt>
                <c:pt idx="378">
                  <c:v>14487.360130850391</c:v>
                </c:pt>
                <c:pt idx="379">
                  <c:v>14478.322883601249</c:v>
                </c:pt>
                <c:pt idx="380">
                  <c:v>14479.55723813443</c:v>
                </c:pt>
                <c:pt idx="381">
                  <c:v>14482.387886653234</c:v>
                </c:pt>
                <c:pt idx="382">
                  <c:v>14485.073381327866</c:v>
                </c:pt>
                <c:pt idx="383">
                  <c:v>14482.888906010332</c:v>
                </c:pt>
                <c:pt idx="384">
                  <c:v>14477.95138583512</c:v>
                </c:pt>
                <c:pt idx="385">
                  <c:v>14481.851296065226</c:v>
                </c:pt>
                <c:pt idx="386">
                  <c:v>14483.197704663502</c:v>
                </c:pt>
                <c:pt idx="387">
                  <c:v>14483.429745191315</c:v>
                </c:pt>
                <c:pt idx="388">
                  <c:v>14472.115980387653</c:v>
                </c:pt>
                <c:pt idx="389">
                  <c:v>14473.697944764373</c:v>
                </c:pt>
                <c:pt idx="390">
                  <c:v>14472.490400955434</c:v>
                </c:pt>
                <c:pt idx="391">
                  <c:v>14466.796811962284</c:v>
                </c:pt>
                <c:pt idx="392">
                  <c:v>14470.719369974111</c:v>
                </c:pt>
                <c:pt idx="393">
                  <c:v>14472.685090025885</c:v>
                </c:pt>
                <c:pt idx="394">
                  <c:v>14476.417996759799</c:v>
                </c:pt>
                <c:pt idx="395">
                  <c:v>14475.829610879291</c:v>
                </c:pt>
                <c:pt idx="396">
                  <c:v>14471.572314631345</c:v>
                </c:pt>
                <c:pt idx="397">
                  <c:v>14473.894432611802</c:v>
                </c:pt>
                <c:pt idx="398">
                  <c:v>14467.480204444199</c:v>
                </c:pt>
                <c:pt idx="399">
                  <c:v>14470.480187978639</c:v>
                </c:pt>
                <c:pt idx="400">
                  <c:v>14472.234730491082</c:v>
                </c:pt>
                <c:pt idx="401">
                  <c:v>14470.889465682072</c:v>
                </c:pt>
                <c:pt idx="402">
                  <c:v>14470.942204864983</c:v>
                </c:pt>
                <c:pt idx="403">
                  <c:v>14471.463058855938</c:v>
                </c:pt>
                <c:pt idx="404">
                  <c:v>14472.982832274531</c:v>
                </c:pt>
                <c:pt idx="405">
                  <c:v>14472.443340081158</c:v>
                </c:pt>
                <c:pt idx="406">
                  <c:v>14472.64813599899</c:v>
                </c:pt>
                <c:pt idx="407">
                  <c:v>14474.754624961754</c:v>
                </c:pt>
                <c:pt idx="408">
                  <c:v>14474.150827536951</c:v>
                </c:pt>
                <c:pt idx="409">
                  <c:v>14476.05653453245</c:v>
                </c:pt>
                <c:pt idx="410">
                  <c:v>14479.836976259687</c:v>
                </c:pt>
                <c:pt idx="411">
                  <c:v>14481.866175286033</c:v>
                </c:pt>
                <c:pt idx="412">
                  <c:v>14484.608367191946</c:v>
                </c:pt>
                <c:pt idx="413">
                  <c:v>14484.827162407522</c:v>
                </c:pt>
                <c:pt idx="414">
                  <c:v>14487.130662197826</c:v>
                </c:pt>
                <c:pt idx="415">
                  <c:v>14487.989981385866</c:v>
                </c:pt>
                <c:pt idx="416">
                  <c:v>14490.975235304753</c:v>
                </c:pt>
                <c:pt idx="417">
                  <c:v>14484.222353954488</c:v>
                </c:pt>
                <c:pt idx="418">
                  <c:v>14487.040776298234</c:v>
                </c:pt>
                <c:pt idx="419">
                  <c:v>14479.611740928529</c:v>
                </c:pt>
                <c:pt idx="420">
                  <c:v>14482.78443838237</c:v>
                </c:pt>
                <c:pt idx="421">
                  <c:v>14481.672690736874</c:v>
                </c:pt>
                <c:pt idx="422">
                  <c:v>14483.775859082001</c:v>
                </c:pt>
                <c:pt idx="423">
                  <c:v>14482.876496565601</c:v>
                </c:pt>
                <c:pt idx="424">
                  <c:v>14485.010818715849</c:v>
                </c:pt>
                <c:pt idx="425">
                  <c:v>14486.006395539798</c:v>
                </c:pt>
                <c:pt idx="426">
                  <c:v>14488.097743948174</c:v>
                </c:pt>
                <c:pt idx="427">
                  <c:v>14490.805063745809</c:v>
                </c:pt>
                <c:pt idx="428">
                  <c:v>14493.44651387207</c:v>
                </c:pt>
                <c:pt idx="429">
                  <c:v>14496.543577951808</c:v>
                </c:pt>
                <c:pt idx="430">
                  <c:v>14492.515408181371</c:v>
                </c:pt>
                <c:pt idx="431">
                  <c:v>14489.45060600441</c:v>
                </c:pt>
                <c:pt idx="432">
                  <c:v>14490.544293738667</c:v>
                </c:pt>
                <c:pt idx="433">
                  <c:v>14492.544820969397</c:v>
                </c:pt>
                <c:pt idx="434">
                  <c:v>14495.852275973501</c:v>
                </c:pt>
                <c:pt idx="435">
                  <c:v>14496.446222315044</c:v>
                </c:pt>
                <c:pt idx="436">
                  <c:v>14497.261425363107</c:v>
                </c:pt>
                <c:pt idx="437">
                  <c:v>14495.81392075756</c:v>
                </c:pt>
                <c:pt idx="438">
                  <c:v>14492.109350996154</c:v>
                </c:pt>
                <c:pt idx="439">
                  <c:v>14495.032797013208</c:v>
                </c:pt>
                <c:pt idx="440">
                  <c:v>14497.453984398286</c:v>
                </c:pt>
                <c:pt idx="441">
                  <c:v>14490.539246199853</c:v>
                </c:pt>
                <c:pt idx="442">
                  <c:v>14492.714592026476</c:v>
                </c:pt>
                <c:pt idx="443">
                  <c:v>14495.717091865814</c:v>
                </c:pt>
                <c:pt idx="444">
                  <c:v>14496.442808942977</c:v>
                </c:pt>
                <c:pt idx="445">
                  <c:v>14498.183780047913</c:v>
                </c:pt>
                <c:pt idx="446">
                  <c:v>14501.714803158453</c:v>
                </c:pt>
                <c:pt idx="447">
                  <c:v>14501.080281694898</c:v>
                </c:pt>
                <c:pt idx="448">
                  <c:v>14495.723126197638</c:v>
                </c:pt>
                <c:pt idx="449">
                  <c:v>14491.548345397807</c:v>
                </c:pt>
                <c:pt idx="450">
                  <c:v>14492.396373093785</c:v>
                </c:pt>
                <c:pt idx="451">
                  <c:v>14492.494095014001</c:v>
                </c:pt>
                <c:pt idx="452">
                  <c:v>14493.335295282433</c:v>
                </c:pt>
                <c:pt idx="453">
                  <c:v>14492.052126900344</c:v>
                </c:pt>
                <c:pt idx="454">
                  <c:v>14492.887318401552</c:v>
                </c:pt>
                <c:pt idx="455">
                  <c:v>14485.578860558942</c:v>
                </c:pt>
                <c:pt idx="456">
                  <c:v>14476.675338999608</c:v>
                </c:pt>
                <c:pt idx="457">
                  <c:v>14479.682054787736</c:v>
                </c:pt>
                <c:pt idx="458">
                  <c:v>14483.125883505674</c:v>
                </c:pt>
                <c:pt idx="459">
                  <c:v>14484.94601645134</c:v>
                </c:pt>
                <c:pt idx="460">
                  <c:v>14486.121543093534</c:v>
                </c:pt>
                <c:pt idx="461">
                  <c:v>14489.500022304877</c:v>
                </c:pt>
                <c:pt idx="462">
                  <c:v>14492.602735218505</c:v>
                </c:pt>
                <c:pt idx="463">
                  <c:v>14494.347103846218</c:v>
                </c:pt>
                <c:pt idx="464">
                  <c:v>14497.506889323025</c:v>
                </c:pt>
                <c:pt idx="465">
                  <c:v>14499.58568247553</c:v>
                </c:pt>
                <c:pt idx="466">
                  <c:v>14495.300350736523</c:v>
                </c:pt>
                <c:pt idx="467">
                  <c:v>14495.506244245718</c:v>
                </c:pt>
                <c:pt idx="468">
                  <c:v>14495.576022171987</c:v>
                </c:pt>
                <c:pt idx="469">
                  <c:v>14497.725943720447</c:v>
                </c:pt>
                <c:pt idx="470">
                  <c:v>14500.935917724233</c:v>
                </c:pt>
                <c:pt idx="471">
                  <c:v>14501.998139172474</c:v>
                </c:pt>
                <c:pt idx="472">
                  <c:v>14498.46229877515</c:v>
                </c:pt>
                <c:pt idx="473">
                  <c:v>14495.159047707017</c:v>
                </c:pt>
                <c:pt idx="474">
                  <c:v>14498.71165848487</c:v>
                </c:pt>
                <c:pt idx="475">
                  <c:v>14501.437715901162</c:v>
                </c:pt>
                <c:pt idx="476">
                  <c:v>14504.073400014453</c:v>
                </c:pt>
                <c:pt idx="477">
                  <c:v>14507.578449289857</c:v>
                </c:pt>
                <c:pt idx="478">
                  <c:v>14507.443380607143</c:v>
                </c:pt>
                <c:pt idx="479">
                  <c:v>14509.899803426935</c:v>
                </c:pt>
                <c:pt idx="480">
                  <c:v>14507.317488016928</c:v>
                </c:pt>
                <c:pt idx="481">
                  <c:v>14510.242522124658</c:v>
                </c:pt>
                <c:pt idx="482">
                  <c:v>14513.696403276164</c:v>
                </c:pt>
                <c:pt idx="483">
                  <c:v>14516.316765953708</c:v>
                </c:pt>
                <c:pt idx="484">
                  <c:v>14514.205677172127</c:v>
                </c:pt>
                <c:pt idx="485">
                  <c:v>14511.651907138998</c:v>
                </c:pt>
                <c:pt idx="486">
                  <c:v>14513.739496527596</c:v>
                </c:pt>
                <c:pt idx="487">
                  <c:v>14505.178681964215</c:v>
                </c:pt>
                <c:pt idx="488">
                  <c:v>14508.045449517567</c:v>
                </c:pt>
                <c:pt idx="489">
                  <c:v>14507.212462498021</c:v>
                </c:pt>
                <c:pt idx="490">
                  <c:v>14507.685976854897</c:v>
                </c:pt>
                <c:pt idx="491">
                  <c:v>14510.296437970257</c:v>
                </c:pt>
                <c:pt idx="492">
                  <c:v>14512.469496856844</c:v>
                </c:pt>
                <c:pt idx="493">
                  <c:v>14515.496580892532</c:v>
                </c:pt>
                <c:pt idx="494">
                  <c:v>14517.55832318871</c:v>
                </c:pt>
                <c:pt idx="495">
                  <c:v>14514.130183101995</c:v>
                </c:pt>
                <c:pt idx="496">
                  <c:v>14517.716946958115</c:v>
                </c:pt>
                <c:pt idx="497">
                  <c:v>14518.875754157387</c:v>
                </c:pt>
                <c:pt idx="498">
                  <c:v>14513.973022807311</c:v>
                </c:pt>
                <c:pt idx="499">
                  <c:v>14516.559801643625</c:v>
                </c:pt>
                <c:pt idx="500">
                  <c:v>14518.550414246647</c:v>
                </c:pt>
                <c:pt idx="501">
                  <c:v>14520.502620196692</c:v>
                </c:pt>
                <c:pt idx="502">
                  <c:v>14520.286859004504</c:v>
                </c:pt>
                <c:pt idx="503">
                  <c:v>14522.761253072789</c:v>
                </c:pt>
                <c:pt idx="504">
                  <c:v>14525.852835143038</c:v>
                </c:pt>
                <c:pt idx="505">
                  <c:v>14519.520127249474</c:v>
                </c:pt>
                <c:pt idx="506">
                  <c:v>14516.402371001464</c:v>
                </c:pt>
                <c:pt idx="507">
                  <c:v>14508.100575518049</c:v>
                </c:pt>
                <c:pt idx="508">
                  <c:v>14508.494984396037</c:v>
                </c:pt>
                <c:pt idx="509">
                  <c:v>14508.187097700125</c:v>
                </c:pt>
                <c:pt idx="510">
                  <c:v>14508.736391891589</c:v>
                </c:pt>
                <c:pt idx="511">
                  <c:v>14509.810662601642</c:v>
                </c:pt>
                <c:pt idx="512">
                  <c:v>14509.233374350761</c:v>
                </c:pt>
                <c:pt idx="513">
                  <c:v>14510.054119496999</c:v>
                </c:pt>
                <c:pt idx="514">
                  <c:v>14513.395339407089</c:v>
                </c:pt>
                <c:pt idx="515">
                  <c:v>14513.800065086474</c:v>
                </c:pt>
                <c:pt idx="516">
                  <c:v>14513.73880435403</c:v>
                </c:pt>
                <c:pt idx="517">
                  <c:v>14507.537771926745</c:v>
                </c:pt>
                <c:pt idx="518">
                  <c:v>14505.138285993349</c:v>
                </c:pt>
                <c:pt idx="519">
                  <c:v>14497.573647401452</c:v>
                </c:pt>
                <c:pt idx="520">
                  <c:v>14499.987936833302</c:v>
                </c:pt>
                <c:pt idx="521">
                  <c:v>14502.194855753138</c:v>
                </c:pt>
                <c:pt idx="522">
                  <c:v>14504.799273991639</c:v>
                </c:pt>
                <c:pt idx="523">
                  <c:v>14507.132840915898</c:v>
                </c:pt>
                <c:pt idx="524">
                  <c:v>14508.439276958628</c:v>
                </c:pt>
                <c:pt idx="525">
                  <c:v>14509.910789478776</c:v>
                </c:pt>
                <c:pt idx="526">
                  <c:v>14508.207178802539</c:v>
                </c:pt>
                <c:pt idx="527">
                  <c:v>14497.27765726146</c:v>
                </c:pt>
                <c:pt idx="528">
                  <c:v>14498.199372747813</c:v>
                </c:pt>
                <c:pt idx="529">
                  <c:v>14500.831028928775</c:v>
                </c:pt>
                <c:pt idx="530">
                  <c:v>14503.645531737868</c:v>
                </c:pt>
                <c:pt idx="531">
                  <c:v>14503.17377887654</c:v>
                </c:pt>
                <c:pt idx="532">
                  <c:v>14505.514619167807</c:v>
                </c:pt>
                <c:pt idx="533">
                  <c:v>14497.534822516676</c:v>
                </c:pt>
                <c:pt idx="534">
                  <c:v>14493.577256964341</c:v>
                </c:pt>
                <c:pt idx="535">
                  <c:v>14493.177239665652</c:v>
                </c:pt>
                <c:pt idx="536">
                  <c:v>14491.423156093506</c:v>
                </c:pt>
                <c:pt idx="537">
                  <c:v>14493.10856617325</c:v>
                </c:pt>
                <c:pt idx="538">
                  <c:v>14492.837981958854</c:v>
                </c:pt>
                <c:pt idx="539">
                  <c:v>14493.861525370889</c:v>
                </c:pt>
                <c:pt idx="540">
                  <c:v>14494.67011538865</c:v>
                </c:pt>
                <c:pt idx="541">
                  <c:v>14494.287251536502</c:v>
                </c:pt>
                <c:pt idx="542">
                  <c:v>14496.910775766688</c:v>
                </c:pt>
                <c:pt idx="543">
                  <c:v>14499.310803050179</c:v>
                </c:pt>
                <c:pt idx="544">
                  <c:v>14501.869359459652</c:v>
                </c:pt>
                <c:pt idx="545">
                  <c:v>14503.729936666534</c:v>
                </c:pt>
                <c:pt idx="546">
                  <c:v>14504.924963171979</c:v>
                </c:pt>
                <c:pt idx="547">
                  <c:v>14506.42003346956</c:v>
                </c:pt>
                <c:pt idx="548">
                  <c:v>14508.624375721869</c:v>
                </c:pt>
                <c:pt idx="549">
                  <c:v>14508.370075085923</c:v>
                </c:pt>
                <c:pt idx="550">
                  <c:v>14511.093196464279</c:v>
                </c:pt>
                <c:pt idx="551">
                  <c:v>14512.787684862742</c:v>
                </c:pt>
                <c:pt idx="552">
                  <c:v>14504.402159105686</c:v>
                </c:pt>
                <c:pt idx="553">
                  <c:v>14503.590590879547</c:v>
                </c:pt>
                <c:pt idx="554">
                  <c:v>14503.835487337383</c:v>
                </c:pt>
                <c:pt idx="555">
                  <c:v>14504.75439020649</c:v>
                </c:pt>
                <c:pt idx="556">
                  <c:v>14505.326076362589</c:v>
                </c:pt>
                <c:pt idx="557">
                  <c:v>14503.622913878571</c:v>
                </c:pt>
                <c:pt idx="558">
                  <c:v>14501.7245040991</c:v>
                </c:pt>
                <c:pt idx="559">
                  <c:v>14504.215631503756</c:v>
                </c:pt>
                <c:pt idx="560">
                  <c:v>14505.191546638691</c:v>
                </c:pt>
                <c:pt idx="561">
                  <c:v>14507.603261276838</c:v>
                </c:pt>
                <c:pt idx="562">
                  <c:v>14508.734569613776</c:v>
                </c:pt>
                <c:pt idx="563">
                  <c:v>14508.429365276781</c:v>
                </c:pt>
                <c:pt idx="564">
                  <c:v>14505.946400535329</c:v>
                </c:pt>
                <c:pt idx="565">
                  <c:v>14507.056554454841</c:v>
                </c:pt>
                <c:pt idx="566">
                  <c:v>14508.153531529915</c:v>
                </c:pt>
                <c:pt idx="567">
                  <c:v>14507.895914572831</c:v>
                </c:pt>
                <c:pt idx="568">
                  <c:v>14503.769206775407</c:v>
                </c:pt>
                <c:pt idx="569">
                  <c:v>14503.175777141443</c:v>
                </c:pt>
                <c:pt idx="570">
                  <c:v>14503.893179666717</c:v>
                </c:pt>
                <c:pt idx="571">
                  <c:v>14504.610037697317</c:v>
                </c:pt>
                <c:pt idx="572">
                  <c:v>14506.647030000528</c:v>
                </c:pt>
                <c:pt idx="573">
                  <c:v>14502.312544038165</c:v>
                </c:pt>
                <c:pt idx="574">
                  <c:v>14501.188361091583</c:v>
                </c:pt>
                <c:pt idx="575">
                  <c:v>14502.784639087407</c:v>
                </c:pt>
                <c:pt idx="576">
                  <c:v>14501.826986623899</c:v>
                </c:pt>
                <c:pt idx="577">
                  <c:v>14503.176687672565</c:v>
                </c:pt>
                <c:pt idx="578">
                  <c:v>14504.768612134374</c:v>
                </c:pt>
                <c:pt idx="579">
                  <c:v>14507.361230065144</c:v>
                </c:pt>
                <c:pt idx="580">
                  <c:v>14509.942139554907</c:v>
                </c:pt>
                <c:pt idx="581">
                  <c:v>14511.431103140212</c:v>
                </c:pt>
                <c:pt idx="582">
                  <c:v>14513.58050887056</c:v>
                </c:pt>
                <c:pt idx="583">
                  <c:v>14511.541260834365</c:v>
                </c:pt>
                <c:pt idx="584">
                  <c:v>14505.46812992074</c:v>
                </c:pt>
                <c:pt idx="585">
                  <c:v>14506.599627446631</c:v>
                </c:pt>
                <c:pt idx="586">
                  <c:v>14499.647092439374</c:v>
                </c:pt>
                <c:pt idx="587">
                  <c:v>14501.300467687126</c:v>
                </c:pt>
                <c:pt idx="588">
                  <c:v>14502.413190951109</c:v>
                </c:pt>
                <c:pt idx="589">
                  <c:v>14503.009528483422</c:v>
                </c:pt>
                <c:pt idx="590">
                  <c:v>14500.851943735131</c:v>
                </c:pt>
                <c:pt idx="591">
                  <c:v>14500.813272380348</c:v>
                </c:pt>
                <c:pt idx="592">
                  <c:v>14498.046952907182</c:v>
                </c:pt>
                <c:pt idx="593">
                  <c:v>14498.416760581693</c:v>
                </c:pt>
                <c:pt idx="594">
                  <c:v>14495.070470633029</c:v>
                </c:pt>
                <c:pt idx="595">
                  <c:v>14497.499040285669</c:v>
                </c:pt>
                <c:pt idx="596">
                  <c:v>14491.310704898058</c:v>
                </c:pt>
                <c:pt idx="597">
                  <c:v>14493.930621650752</c:v>
                </c:pt>
                <c:pt idx="598">
                  <c:v>14494.535942063665</c:v>
                </c:pt>
                <c:pt idx="599">
                  <c:v>14493.304838669806</c:v>
                </c:pt>
                <c:pt idx="600">
                  <c:v>14492.279342574053</c:v>
                </c:pt>
                <c:pt idx="601">
                  <c:v>14493.798668553196</c:v>
                </c:pt>
                <c:pt idx="602">
                  <c:v>14488.614755054727</c:v>
                </c:pt>
                <c:pt idx="603">
                  <c:v>14487.834599360909</c:v>
                </c:pt>
                <c:pt idx="604">
                  <c:v>14485.870936029771</c:v>
                </c:pt>
                <c:pt idx="605">
                  <c:v>14487.996300136198</c:v>
                </c:pt>
                <c:pt idx="606">
                  <c:v>14483.250480906092</c:v>
                </c:pt>
                <c:pt idx="607">
                  <c:v>14478.815816566983</c:v>
                </c:pt>
                <c:pt idx="608">
                  <c:v>14480.800572666634</c:v>
                </c:pt>
                <c:pt idx="609">
                  <c:v>14482.861110073425</c:v>
                </c:pt>
                <c:pt idx="610">
                  <c:v>14479.283973653872</c:v>
                </c:pt>
                <c:pt idx="611">
                  <c:v>14475.718847944108</c:v>
                </c:pt>
                <c:pt idx="612">
                  <c:v>14477.761541841539</c:v>
                </c:pt>
                <c:pt idx="613">
                  <c:v>14479.602649348555</c:v>
                </c:pt>
                <c:pt idx="614">
                  <c:v>14482.09344681959</c:v>
                </c:pt>
                <c:pt idx="615">
                  <c:v>14472.24832355032</c:v>
                </c:pt>
                <c:pt idx="616">
                  <c:v>14470.395333906356</c:v>
                </c:pt>
                <c:pt idx="617">
                  <c:v>14472.900740279711</c:v>
                </c:pt>
                <c:pt idx="618">
                  <c:v>14475.129283311453</c:v>
                </c:pt>
                <c:pt idx="619">
                  <c:v>14475.831830317331</c:v>
                </c:pt>
                <c:pt idx="620">
                  <c:v>14472.924886204368</c:v>
                </c:pt>
                <c:pt idx="621">
                  <c:v>14469.07727591971</c:v>
                </c:pt>
                <c:pt idx="622">
                  <c:v>14471.549053826882</c:v>
                </c:pt>
                <c:pt idx="623">
                  <c:v>14469.597656645346</c:v>
                </c:pt>
                <c:pt idx="624">
                  <c:v>14471.817140003162</c:v>
                </c:pt>
                <c:pt idx="625">
                  <c:v>14470.79160528023</c:v>
                </c:pt>
                <c:pt idx="626">
                  <c:v>14469.863206461951</c:v>
                </c:pt>
                <c:pt idx="627">
                  <c:v>14470.355125168113</c:v>
                </c:pt>
                <c:pt idx="628">
                  <c:v>14472.616867243734</c:v>
                </c:pt>
                <c:pt idx="629">
                  <c:v>14474.07010357236</c:v>
                </c:pt>
                <c:pt idx="630">
                  <c:v>14476.613388102051</c:v>
                </c:pt>
                <c:pt idx="631">
                  <c:v>14478.567239856471</c:v>
                </c:pt>
                <c:pt idx="632">
                  <c:v>14480.515522612117</c:v>
                </c:pt>
                <c:pt idx="633">
                  <c:v>14482.46758389671</c:v>
                </c:pt>
                <c:pt idx="634">
                  <c:v>14483.802949432451</c:v>
                </c:pt>
                <c:pt idx="635">
                  <c:v>14484.037755798161</c:v>
                </c:pt>
                <c:pt idx="636">
                  <c:v>14486.012399142763</c:v>
                </c:pt>
                <c:pt idx="637">
                  <c:v>14488.123067893672</c:v>
                </c:pt>
                <c:pt idx="638">
                  <c:v>14489.980680908762</c:v>
                </c:pt>
                <c:pt idx="639">
                  <c:v>14492.572376264792</c:v>
                </c:pt>
                <c:pt idx="640">
                  <c:v>14492.993586602695</c:v>
                </c:pt>
                <c:pt idx="641">
                  <c:v>14494.863166685318</c:v>
                </c:pt>
                <c:pt idx="642">
                  <c:v>14496.292479600523</c:v>
                </c:pt>
                <c:pt idx="643">
                  <c:v>14499.017566467077</c:v>
                </c:pt>
                <c:pt idx="644">
                  <c:v>14500.630824672653</c:v>
                </c:pt>
                <c:pt idx="645">
                  <c:v>14502.511400620491</c:v>
                </c:pt>
                <c:pt idx="646">
                  <c:v>14504.514915319702</c:v>
                </c:pt>
                <c:pt idx="647">
                  <c:v>14502.887834933528</c:v>
                </c:pt>
                <c:pt idx="648">
                  <c:v>14502.399589455337</c:v>
                </c:pt>
                <c:pt idx="649">
                  <c:v>14504.170461031752</c:v>
                </c:pt>
                <c:pt idx="650">
                  <c:v>14500.021529651878</c:v>
                </c:pt>
                <c:pt idx="651">
                  <c:v>14500.496776251925</c:v>
                </c:pt>
                <c:pt idx="652">
                  <c:v>14499.03622606138</c:v>
                </c:pt>
                <c:pt idx="653">
                  <c:v>14501.105650014637</c:v>
                </c:pt>
                <c:pt idx="654">
                  <c:v>14502.840778795578</c:v>
                </c:pt>
                <c:pt idx="655">
                  <c:v>14505.202933556608</c:v>
                </c:pt>
                <c:pt idx="656">
                  <c:v>14506.681558594524</c:v>
                </c:pt>
                <c:pt idx="657">
                  <c:v>14506.021743128325</c:v>
                </c:pt>
                <c:pt idx="658">
                  <c:v>14507.512226615152</c:v>
                </c:pt>
                <c:pt idx="659">
                  <c:v>14508.66527561409</c:v>
                </c:pt>
                <c:pt idx="660">
                  <c:v>14510.564241020331</c:v>
                </c:pt>
                <c:pt idx="661">
                  <c:v>14511.512456854187</c:v>
                </c:pt>
                <c:pt idx="662">
                  <c:v>14512.934341061391</c:v>
                </c:pt>
                <c:pt idx="663">
                  <c:v>14509.021194362682</c:v>
                </c:pt>
                <c:pt idx="664">
                  <c:v>14508.517419513018</c:v>
                </c:pt>
                <c:pt idx="665">
                  <c:v>14510.957695462414</c:v>
                </c:pt>
                <c:pt idx="666">
                  <c:v>14509.375939977541</c:v>
                </c:pt>
                <c:pt idx="667">
                  <c:v>14508.264208005872</c:v>
                </c:pt>
                <c:pt idx="668">
                  <c:v>14508.523353689023</c:v>
                </c:pt>
                <c:pt idx="669">
                  <c:v>14505.860466306087</c:v>
                </c:pt>
                <c:pt idx="670">
                  <c:v>14507.007654632593</c:v>
                </c:pt>
                <c:pt idx="671">
                  <c:v>14508.59025017336</c:v>
                </c:pt>
                <c:pt idx="672">
                  <c:v>14510.635345440873</c:v>
                </c:pt>
                <c:pt idx="673">
                  <c:v>14506.05817317272</c:v>
                </c:pt>
                <c:pt idx="674">
                  <c:v>14507.196060331566</c:v>
                </c:pt>
                <c:pt idx="675">
                  <c:v>14505.806459202227</c:v>
                </c:pt>
                <c:pt idx="676">
                  <c:v>14507.573117642101</c:v>
                </c:pt>
                <c:pt idx="677">
                  <c:v>14502.980005340634</c:v>
                </c:pt>
                <c:pt idx="678">
                  <c:v>14503.607470194262</c:v>
                </c:pt>
                <c:pt idx="679">
                  <c:v>14496.611895083395</c:v>
                </c:pt>
                <c:pt idx="680">
                  <c:v>14498.498564281861</c:v>
                </c:pt>
                <c:pt idx="681">
                  <c:v>14495.829619928531</c:v>
                </c:pt>
                <c:pt idx="682">
                  <c:v>14497.821444588928</c:v>
                </c:pt>
                <c:pt idx="683">
                  <c:v>14496.456131400228</c:v>
                </c:pt>
                <c:pt idx="684">
                  <c:v>14498.325279982282</c:v>
                </c:pt>
                <c:pt idx="685">
                  <c:v>14500.001965214979</c:v>
                </c:pt>
                <c:pt idx="686">
                  <c:v>14500.293104264338</c:v>
                </c:pt>
                <c:pt idx="687">
                  <c:v>14496.843727284235</c:v>
                </c:pt>
                <c:pt idx="688">
                  <c:v>14498.023063663488</c:v>
                </c:pt>
                <c:pt idx="689">
                  <c:v>14499.98954334621</c:v>
                </c:pt>
                <c:pt idx="690">
                  <c:v>14501.546549808736</c:v>
                </c:pt>
                <c:pt idx="691">
                  <c:v>14499.769883688967</c:v>
                </c:pt>
                <c:pt idx="692">
                  <c:v>14501.958769642091</c:v>
                </c:pt>
                <c:pt idx="693">
                  <c:v>14494.238575622856</c:v>
                </c:pt>
                <c:pt idx="694">
                  <c:v>14495.745081788455</c:v>
                </c:pt>
                <c:pt idx="695">
                  <c:v>14497.695255476701</c:v>
                </c:pt>
                <c:pt idx="696">
                  <c:v>14491.856683809077</c:v>
                </c:pt>
                <c:pt idx="697">
                  <c:v>14487.52403191576</c:v>
                </c:pt>
                <c:pt idx="698">
                  <c:v>14486.884027797352</c:v>
                </c:pt>
                <c:pt idx="699">
                  <c:v>14485.33180493217</c:v>
                </c:pt>
                <c:pt idx="700">
                  <c:v>14484.023759551479</c:v>
                </c:pt>
                <c:pt idx="701">
                  <c:v>14479.79190021113</c:v>
                </c:pt>
                <c:pt idx="702">
                  <c:v>14475.305573760459</c:v>
                </c:pt>
                <c:pt idx="703">
                  <c:v>14476.525429258822</c:v>
                </c:pt>
                <c:pt idx="704">
                  <c:v>14473.706881746137</c:v>
                </c:pt>
                <c:pt idx="705">
                  <c:v>14475.826275278416</c:v>
                </c:pt>
                <c:pt idx="706">
                  <c:v>14477.367465098692</c:v>
                </c:pt>
                <c:pt idx="707">
                  <c:v>14479.175811413754</c:v>
                </c:pt>
                <c:pt idx="708">
                  <c:v>14472.692898921177</c:v>
                </c:pt>
                <c:pt idx="709">
                  <c:v>14474.069803141572</c:v>
                </c:pt>
                <c:pt idx="710">
                  <c:v>14476.157044768273</c:v>
                </c:pt>
                <c:pt idx="711">
                  <c:v>14477.837186955774</c:v>
                </c:pt>
                <c:pt idx="712">
                  <c:v>14475.141400671942</c:v>
                </c:pt>
                <c:pt idx="713">
                  <c:v>14477.375567868923</c:v>
                </c:pt>
                <c:pt idx="714">
                  <c:v>14478.790240991084</c:v>
                </c:pt>
                <c:pt idx="715">
                  <c:v>14480.663448968202</c:v>
                </c:pt>
                <c:pt idx="716">
                  <c:v>14482.124044135251</c:v>
                </c:pt>
                <c:pt idx="717">
                  <c:v>14483.729674620823</c:v>
                </c:pt>
                <c:pt idx="718">
                  <c:v>14485.220399739952</c:v>
                </c:pt>
                <c:pt idx="719">
                  <c:v>14477.690781394045</c:v>
                </c:pt>
                <c:pt idx="720">
                  <c:v>14480.012255379028</c:v>
                </c:pt>
                <c:pt idx="721">
                  <c:v>14481.967718012125</c:v>
                </c:pt>
                <c:pt idx="722">
                  <c:v>14483.70384191634</c:v>
                </c:pt>
                <c:pt idx="723">
                  <c:v>14480.029401171849</c:v>
                </c:pt>
                <c:pt idx="724">
                  <c:v>14480.709496136755</c:v>
                </c:pt>
                <c:pt idx="725">
                  <c:v>14482.632937417216</c:v>
                </c:pt>
                <c:pt idx="726">
                  <c:v>14484.67495818882</c:v>
                </c:pt>
                <c:pt idx="727">
                  <c:v>14478.366285752229</c:v>
                </c:pt>
                <c:pt idx="728">
                  <c:v>14480.412013387047</c:v>
                </c:pt>
                <c:pt idx="729">
                  <c:v>14481.624619761074</c:v>
                </c:pt>
                <c:pt idx="730">
                  <c:v>14476.853680862707</c:v>
                </c:pt>
                <c:pt idx="731">
                  <c:v>14478.78861026676</c:v>
                </c:pt>
                <c:pt idx="732">
                  <c:v>14477.11075256302</c:v>
                </c:pt>
                <c:pt idx="733">
                  <c:v>14479.04280433924</c:v>
                </c:pt>
                <c:pt idx="734">
                  <c:v>14478.514504934186</c:v>
                </c:pt>
                <c:pt idx="735">
                  <c:v>14480.375619960449</c:v>
                </c:pt>
                <c:pt idx="736">
                  <c:v>14475.485077286958</c:v>
                </c:pt>
                <c:pt idx="737">
                  <c:v>14472.062536800066</c:v>
                </c:pt>
                <c:pt idx="738">
                  <c:v>14474.195578811565</c:v>
                </c:pt>
                <c:pt idx="739">
                  <c:v>14474.87666643159</c:v>
                </c:pt>
                <c:pt idx="740">
                  <c:v>14475.800124751271</c:v>
                </c:pt>
                <c:pt idx="741">
                  <c:v>14473.274261275228</c:v>
                </c:pt>
                <c:pt idx="742">
                  <c:v>14475.305423621487</c:v>
                </c:pt>
                <c:pt idx="743">
                  <c:v>14477.280727087455</c:v>
                </c:pt>
                <c:pt idx="744">
                  <c:v>14479.180854185506</c:v>
                </c:pt>
                <c:pt idx="745">
                  <c:v>14478.849408906179</c:v>
                </c:pt>
                <c:pt idx="746">
                  <c:v>14480.390422039536</c:v>
                </c:pt>
                <c:pt idx="747">
                  <c:v>14482.244764226811</c:v>
                </c:pt>
                <c:pt idx="748">
                  <c:v>14483.81066941608</c:v>
                </c:pt>
                <c:pt idx="749">
                  <c:v>14483.172068293783</c:v>
                </c:pt>
                <c:pt idx="750">
                  <c:v>14478.998661357646</c:v>
                </c:pt>
                <c:pt idx="751">
                  <c:v>14474.981432193279</c:v>
                </c:pt>
                <c:pt idx="752">
                  <c:v>14475.82607105072</c:v>
                </c:pt>
                <c:pt idx="753">
                  <c:v>14474.686595294172</c:v>
                </c:pt>
                <c:pt idx="754">
                  <c:v>14474.278103836032</c:v>
                </c:pt>
                <c:pt idx="755">
                  <c:v>14475.715442940502</c:v>
                </c:pt>
                <c:pt idx="756">
                  <c:v>14477.316654217</c:v>
                </c:pt>
                <c:pt idx="757">
                  <c:v>14476.081214428461</c:v>
                </c:pt>
                <c:pt idx="758">
                  <c:v>14475.124936479302</c:v>
                </c:pt>
                <c:pt idx="759">
                  <c:v>14477.438764996048</c:v>
                </c:pt>
                <c:pt idx="760">
                  <c:v>14479.082459220514</c:v>
                </c:pt>
                <c:pt idx="761">
                  <c:v>14475.027209800826</c:v>
                </c:pt>
                <c:pt idx="762">
                  <c:v>14475.900075566775</c:v>
                </c:pt>
                <c:pt idx="763">
                  <c:v>14476.558591853571</c:v>
                </c:pt>
                <c:pt idx="764">
                  <c:v>14477.857832172274</c:v>
                </c:pt>
                <c:pt idx="765">
                  <c:v>14476.835856910786</c:v>
                </c:pt>
                <c:pt idx="766">
                  <c:v>14473.053345588547</c:v>
                </c:pt>
                <c:pt idx="767">
                  <c:v>14471.541923121382</c:v>
                </c:pt>
                <c:pt idx="768">
                  <c:v>14472.503542700315</c:v>
                </c:pt>
                <c:pt idx="769">
                  <c:v>14473.285890386724</c:v>
                </c:pt>
                <c:pt idx="770">
                  <c:v>14474.794411941268</c:v>
                </c:pt>
                <c:pt idx="771">
                  <c:v>14476.30376253589</c:v>
                </c:pt>
                <c:pt idx="772">
                  <c:v>14476.115689618728</c:v>
                </c:pt>
                <c:pt idx="773">
                  <c:v>14475.204776220635</c:v>
                </c:pt>
                <c:pt idx="774">
                  <c:v>14470.079146835926</c:v>
                </c:pt>
                <c:pt idx="775">
                  <c:v>14471.353242753054</c:v>
                </c:pt>
                <c:pt idx="776">
                  <c:v>14469.866259521701</c:v>
                </c:pt>
                <c:pt idx="777">
                  <c:v>14467.44771579239</c:v>
                </c:pt>
                <c:pt idx="778">
                  <c:v>14464.947120070194</c:v>
                </c:pt>
                <c:pt idx="779">
                  <c:v>14466.64357275869</c:v>
                </c:pt>
                <c:pt idx="780">
                  <c:v>14468.803317002359</c:v>
                </c:pt>
                <c:pt idx="781">
                  <c:v>14467.998926429233</c:v>
                </c:pt>
                <c:pt idx="782">
                  <c:v>14469.152467923039</c:v>
                </c:pt>
                <c:pt idx="783">
                  <c:v>14467.591010908758</c:v>
                </c:pt>
                <c:pt idx="784">
                  <c:v>14469.060417222203</c:v>
                </c:pt>
                <c:pt idx="785">
                  <c:v>14469.952112094306</c:v>
                </c:pt>
                <c:pt idx="786">
                  <c:v>14471.518249686189</c:v>
                </c:pt>
                <c:pt idx="787">
                  <c:v>14472.810936569633</c:v>
                </c:pt>
                <c:pt idx="788">
                  <c:v>14472.14893841796</c:v>
                </c:pt>
                <c:pt idx="789">
                  <c:v>14472.375769938857</c:v>
                </c:pt>
                <c:pt idx="790">
                  <c:v>14474.372693028427</c:v>
                </c:pt>
                <c:pt idx="791">
                  <c:v>14475.686354867168</c:v>
                </c:pt>
                <c:pt idx="792">
                  <c:v>14477.295350070253</c:v>
                </c:pt>
                <c:pt idx="793">
                  <c:v>14478.933158369939</c:v>
                </c:pt>
                <c:pt idx="794">
                  <c:v>14478.63019531805</c:v>
                </c:pt>
                <c:pt idx="795">
                  <c:v>14472.087251295061</c:v>
                </c:pt>
                <c:pt idx="796">
                  <c:v>14472.901321658821</c:v>
                </c:pt>
                <c:pt idx="797">
                  <c:v>14474.159495675962</c:v>
                </c:pt>
                <c:pt idx="798">
                  <c:v>14475.743194840228</c:v>
                </c:pt>
                <c:pt idx="799">
                  <c:v>14477.293013443541</c:v>
                </c:pt>
                <c:pt idx="800">
                  <c:v>14478.371243615675</c:v>
                </c:pt>
                <c:pt idx="801">
                  <c:v>14478.255594643295</c:v>
                </c:pt>
                <c:pt idx="802">
                  <c:v>14475.027184958863</c:v>
                </c:pt>
                <c:pt idx="803">
                  <c:v>14466.447921414205</c:v>
                </c:pt>
                <c:pt idx="804">
                  <c:v>14467.797636361422</c:v>
                </c:pt>
                <c:pt idx="805">
                  <c:v>14468.636345669134</c:v>
                </c:pt>
                <c:pt idx="806">
                  <c:v>14469.466809880898</c:v>
                </c:pt>
                <c:pt idx="807">
                  <c:v>14469.365477141071</c:v>
                </c:pt>
                <c:pt idx="808">
                  <c:v>14465.391314778275</c:v>
                </c:pt>
                <c:pt idx="809">
                  <c:v>14467.533483986132</c:v>
                </c:pt>
                <c:pt idx="810">
                  <c:v>14468.551519863191</c:v>
                </c:pt>
                <c:pt idx="811">
                  <c:v>14469.615907760988</c:v>
                </c:pt>
                <c:pt idx="812">
                  <c:v>14467.061233508159</c:v>
                </c:pt>
                <c:pt idx="813">
                  <c:v>14465.137449421334</c:v>
                </c:pt>
                <c:pt idx="814">
                  <c:v>14464.09830541295</c:v>
                </c:pt>
                <c:pt idx="815">
                  <c:v>14461.7114829729</c:v>
                </c:pt>
                <c:pt idx="816">
                  <c:v>14462.501585112759</c:v>
                </c:pt>
                <c:pt idx="817">
                  <c:v>14462.607124860282</c:v>
                </c:pt>
                <c:pt idx="818">
                  <c:v>14463.510540349072</c:v>
                </c:pt>
                <c:pt idx="819">
                  <c:v>14464.217176041577</c:v>
                </c:pt>
                <c:pt idx="820">
                  <c:v>14465.003432791769</c:v>
                </c:pt>
                <c:pt idx="821">
                  <c:v>14466.248265451482</c:v>
                </c:pt>
                <c:pt idx="822">
                  <c:v>14464.792244890599</c:v>
                </c:pt>
                <c:pt idx="823">
                  <c:v>14465.740922817482</c:v>
                </c:pt>
                <c:pt idx="824">
                  <c:v>14465.541459143062</c:v>
                </c:pt>
                <c:pt idx="825">
                  <c:v>14460.709220660399</c:v>
                </c:pt>
                <c:pt idx="826">
                  <c:v>14457.666241528956</c:v>
                </c:pt>
                <c:pt idx="827">
                  <c:v>14459.29504938944</c:v>
                </c:pt>
                <c:pt idx="828">
                  <c:v>14461.084201733225</c:v>
                </c:pt>
                <c:pt idx="829">
                  <c:v>14462.739659474173</c:v>
                </c:pt>
                <c:pt idx="830">
                  <c:v>14464.722521843947</c:v>
                </c:pt>
                <c:pt idx="831">
                  <c:v>14465.811152799868</c:v>
                </c:pt>
                <c:pt idx="832">
                  <c:v>14464.459123929128</c:v>
                </c:pt>
                <c:pt idx="833">
                  <c:v>14464.326798750324</c:v>
                </c:pt>
                <c:pt idx="834">
                  <c:v>14465.887485805802</c:v>
                </c:pt>
                <c:pt idx="835">
                  <c:v>14465.426017401925</c:v>
                </c:pt>
                <c:pt idx="836">
                  <c:v>14466.535643722384</c:v>
                </c:pt>
                <c:pt idx="837">
                  <c:v>14467.525047937372</c:v>
                </c:pt>
                <c:pt idx="838">
                  <c:v>14469.768585114938</c:v>
                </c:pt>
                <c:pt idx="839">
                  <c:v>14470.482496163168</c:v>
                </c:pt>
                <c:pt idx="840">
                  <c:v>14470.732104489445</c:v>
                </c:pt>
                <c:pt idx="841">
                  <c:v>14469.737917950848</c:v>
                </c:pt>
                <c:pt idx="842">
                  <c:v>14468.985784499606</c:v>
                </c:pt>
                <c:pt idx="843">
                  <c:v>14468.93800872431</c:v>
                </c:pt>
                <c:pt idx="844">
                  <c:v>14470.35566753025</c:v>
                </c:pt>
                <c:pt idx="845">
                  <c:v>14471.805169615573</c:v>
                </c:pt>
                <c:pt idx="846">
                  <c:v>14469.437570295426</c:v>
                </c:pt>
                <c:pt idx="847">
                  <c:v>14468.52210526341</c:v>
                </c:pt>
                <c:pt idx="848">
                  <c:v>14470.285929717988</c:v>
                </c:pt>
                <c:pt idx="849">
                  <c:v>14466.306516279872</c:v>
                </c:pt>
                <c:pt idx="850">
                  <c:v>14467.875914505546</c:v>
                </c:pt>
                <c:pt idx="851">
                  <c:v>14469.553493841511</c:v>
                </c:pt>
                <c:pt idx="852">
                  <c:v>14469.163369470261</c:v>
                </c:pt>
                <c:pt idx="853">
                  <c:v>14470.005139863699</c:v>
                </c:pt>
                <c:pt idx="854">
                  <c:v>14471.543906692912</c:v>
                </c:pt>
                <c:pt idx="855">
                  <c:v>14471.242249273062</c:v>
                </c:pt>
                <c:pt idx="856">
                  <c:v>14470.096682246469</c:v>
                </c:pt>
                <c:pt idx="857">
                  <c:v>14468.973863694913</c:v>
                </c:pt>
                <c:pt idx="858">
                  <c:v>14470.36024498227</c:v>
                </c:pt>
                <c:pt idx="859">
                  <c:v>14468.437845425526</c:v>
                </c:pt>
                <c:pt idx="860">
                  <c:v>14465.652642920251</c:v>
                </c:pt>
                <c:pt idx="861">
                  <c:v>14464.488591048095</c:v>
                </c:pt>
                <c:pt idx="862">
                  <c:v>14465.841484211893</c:v>
                </c:pt>
                <c:pt idx="863">
                  <c:v>14466.005405277872</c:v>
                </c:pt>
                <c:pt idx="864">
                  <c:v>14461.720850862497</c:v>
                </c:pt>
                <c:pt idx="865">
                  <c:v>14463.636686419617</c:v>
                </c:pt>
                <c:pt idx="866">
                  <c:v>14465.058158734217</c:v>
                </c:pt>
                <c:pt idx="867">
                  <c:v>14465.999893601325</c:v>
                </c:pt>
                <c:pt idx="868">
                  <c:v>14462.844766833994</c:v>
                </c:pt>
                <c:pt idx="869">
                  <c:v>14464.220253905547</c:v>
                </c:pt>
                <c:pt idx="870">
                  <c:v>14465.380871404084</c:v>
                </c:pt>
                <c:pt idx="871">
                  <c:v>14466.708692424058</c:v>
                </c:pt>
                <c:pt idx="872">
                  <c:v>14468.689452361021</c:v>
                </c:pt>
                <c:pt idx="873">
                  <c:v>14467.501351966661</c:v>
                </c:pt>
                <c:pt idx="874">
                  <c:v>14467.594381876464</c:v>
                </c:pt>
                <c:pt idx="875">
                  <c:v>14469.242159094772</c:v>
                </c:pt>
                <c:pt idx="876">
                  <c:v>14462.880151714082</c:v>
                </c:pt>
                <c:pt idx="877">
                  <c:v>14461.431813996373</c:v>
                </c:pt>
                <c:pt idx="878">
                  <c:v>14459.9192076662</c:v>
                </c:pt>
                <c:pt idx="879">
                  <c:v>14456.702199856158</c:v>
                </c:pt>
                <c:pt idx="880">
                  <c:v>14456.656993895551</c:v>
                </c:pt>
                <c:pt idx="881">
                  <c:v>14452.084761115071</c:v>
                </c:pt>
                <c:pt idx="882">
                  <c:v>14453.573566993617</c:v>
                </c:pt>
                <c:pt idx="883">
                  <c:v>14451.074076316079</c:v>
                </c:pt>
                <c:pt idx="884">
                  <c:v>14449.448052243024</c:v>
                </c:pt>
                <c:pt idx="885">
                  <c:v>14449.449702143804</c:v>
                </c:pt>
                <c:pt idx="886">
                  <c:v>14450.78761782832</c:v>
                </c:pt>
                <c:pt idx="887">
                  <c:v>14451.745309865009</c:v>
                </c:pt>
                <c:pt idx="888">
                  <c:v>14453.022333622566</c:v>
                </c:pt>
                <c:pt idx="889">
                  <c:v>14453.143245249959</c:v>
                </c:pt>
                <c:pt idx="890">
                  <c:v>14452.276206301773</c:v>
                </c:pt>
                <c:pt idx="891">
                  <c:v>14453.279717328202</c:v>
                </c:pt>
                <c:pt idx="892">
                  <c:v>14455.191138591452</c:v>
                </c:pt>
                <c:pt idx="893">
                  <c:v>14456.251298330102</c:v>
                </c:pt>
                <c:pt idx="894">
                  <c:v>14457.515823831884</c:v>
                </c:pt>
                <c:pt idx="895">
                  <c:v>14458.655831701753</c:v>
                </c:pt>
                <c:pt idx="896">
                  <c:v>14460.003774099454</c:v>
                </c:pt>
                <c:pt idx="897">
                  <c:v>14461.526277819959</c:v>
                </c:pt>
                <c:pt idx="898">
                  <c:v>14462.76667768822</c:v>
                </c:pt>
                <c:pt idx="899">
                  <c:v>14464.355703246189</c:v>
                </c:pt>
                <c:pt idx="900">
                  <c:v>14459.626982598751</c:v>
                </c:pt>
                <c:pt idx="901">
                  <c:v>14461.024933177618</c:v>
                </c:pt>
                <c:pt idx="902">
                  <c:v>14459.222987890553</c:v>
                </c:pt>
                <c:pt idx="903">
                  <c:v>14460.113869433582</c:v>
                </c:pt>
                <c:pt idx="904">
                  <c:v>14461.063731773163</c:v>
                </c:pt>
                <c:pt idx="905">
                  <c:v>14462.106837628446</c:v>
                </c:pt>
                <c:pt idx="906">
                  <c:v>14463.634204241916</c:v>
                </c:pt>
                <c:pt idx="907">
                  <c:v>14465.000389887144</c:v>
                </c:pt>
                <c:pt idx="908">
                  <c:v>14466.43723621483</c:v>
                </c:pt>
                <c:pt idx="909">
                  <c:v>14466.861252410121</c:v>
                </c:pt>
                <c:pt idx="910">
                  <c:v>14468.151873991894</c:v>
                </c:pt>
                <c:pt idx="911">
                  <c:v>14468.814520540662</c:v>
                </c:pt>
                <c:pt idx="912">
                  <c:v>14469.679997250334</c:v>
                </c:pt>
                <c:pt idx="913">
                  <c:v>14464.506808577364</c:v>
                </c:pt>
                <c:pt idx="914">
                  <c:v>14465.718510986502</c:v>
                </c:pt>
                <c:pt idx="915">
                  <c:v>14461.168234939831</c:v>
                </c:pt>
                <c:pt idx="916">
                  <c:v>14459.477589592056</c:v>
                </c:pt>
                <c:pt idx="917">
                  <c:v>14460.21495345823</c:v>
                </c:pt>
                <c:pt idx="918">
                  <c:v>14461.887045571513</c:v>
                </c:pt>
                <c:pt idx="919">
                  <c:v>14463.926969650178</c:v>
                </c:pt>
                <c:pt idx="920">
                  <c:v>14464.516719915247</c:v>
                </c:pt>
                <c:pt idx="921">
                  <c:v>14465.518068502743</c:v>
                </c:pt>
                <c:pt idx="922">
                  <c:v>14464.178121764549</c:v>
                </c:pt>
                <c:pt idx="923">
                  <c:v>14465.703590002928</c:v>
                </c:pt>
                <c:pt idx="924">
                  <c:v>14466.803358069232</c:v>
                </c:pt>
                <c:pt idx="925">
                  <c:v>14463.737082868582</c:v>
                </c:pt>
                <c:pt idx="926">
                  <c:v>14464.856124307462</c:v>
                </c:pt>
                <c:pt idx="927">
                  <c:v>14465.899951315849</c:v>
                </c:pt>
                <c:pt idx="928">
                  <c:v>14463.654609366402</c:v>
                </c:pt>
                <c:pt idx="929">
                  <c:v>14463.720554153531</c:v>
                </c:pt>
                <c:pt idx="930">
                  <c:v>14465.399351404611</c:v>
                </c:pt>
                <c:pt idx="931">
                  <c:v>14466.954577926523</c:v>
                </c:pt>
                <c:pt idx="932">
                  <c:v>14468.693048250305</c:v>
                </c:pt>
                <c:pt idx="933">
                  <c:v>14469.73833854767</c:v>
                </c:pt>
                <c:pt idx="934">
                  <c:v>14469.916098196683</c:v>
                </c:pt>
                <c:pt idx="935">
                  <c:v>14471.810620417482</c:v>
                </c:pt>
                <c:pt idx="936">
                  <c:v>14470.852024435428</c:v>
                </c:pt>
                <c:pt idx="937">
                  <c:v>14469.459463034669</c:v>
                </c:pt>
                <c:pt idx="938">
                  <c:v>14470.75471012713</c:v>
                </c:pt>
                <c:pt idx="939">
                  <c:v>14470.163419424858</c:v>
                </c:pt>
                <c:pt idx="940">
                  <c:v>14471.419281473947</c:v>
                </c:pt>
                <c:pt idx="941">
                  <c:v>14472.144557098542</c:v>
                </c:pt>
                <c:pt idx="942">
                  <c:v>14473.058744394159</c:v>
                </c:pt>
                <c:pt idx="943">
                  <c:v>14474.098420554477</c:v>
                </c:pt>
                <c:pt idx="944">
                  <c:v>14475.94914648046</c:v>
                </c:pt>
                <c:pt idx="945">
                  <c:v>14475.810443345672</c:v>
                </c:pt>
                <c:pt idx="946">
                  <c:v>14477.301289460229</c:v>
                </c:pt>
                <c:pt idx="947">
                  <c:v>14473.282121482362</c:v>
                </c:pt>
                <c:pt idx="948">
                  <c:v>14474.538639125461</c:v>
                </c:pt>
                <c:pt idx="949">
                  <c:v>14475.108930791896</c:v>
                </c:pt>
                <c:pt idx="950">
                  <c:v>14473.461555795633</c:v>
                </c:pt>
                <c:pt idx="951">
                  <c:v>14470.556132442045</c:v>
                </c:pt>
                <c:pt idx="952">
                  <c:v>14468.363783090168</c:v>
                </c:pt>
                <c:pt idx="953">
                  <c:v>14465.792405628068</c:v>
                </c:pt>
                <c:pt idx="954">
                  <c:v>14461.352792617547</c:v>
                </c:pt>
                <c:pt idx="955">
                  <c:v>14460.54608380945</c:v>
                </c:pt>
                <c:pt idx="956">
                  <c:v>14461.917093021144</c:v>
                </c:pt>
                <c:pt idx="957">
                  <c:v>14460.915896165545</c:v>
                </c:pt>
                <c:pt idx="958">
                  <c:v>14456.992205320834</c:v>
                </c:pt>
                <c:pt idx="959">
                  <c:v>14456.638667535066</c:v>
                </c:pt>
                <c:pt idx="960">
                  <c:v>14455.217964495261</c:v>
                </c:pt>
                <c:pt idx="961">
                  <c:v>14455.786598567702</c:v>
                </c:pt>
                <c:pt idx="962">
                  <c:v>14457.222826476467</c:v>
                </c:pt>
                <c:pt idx="963">
                  <c:v>14455.072105592299</c:v>
                </c:pt>
                <c:pt idx="964">
                  <c:v>14449.709891514152</c:v>
                </c:pt>
                <c:pt idx="965">
                  <c:v>14447.629852030181</c:v>
                </c:pt>
                <c:pt idx="966">
                  <c:v>14446.97289109433</c:v>
                </c:pt>
                <c:pt idx="967">
                  <c:v>14448.79136568974</c:v>
                </c:pt>
                <c:pt idx="968">
                  <c:v>14449.93665601242</c:v>
                </c:pt>
                <c:pt idx="969">
                  <c:v>14449.189222174567</c:v>
                </c:pt>
                <c:pt idx="970">
                  <c:v>14450.457595262087</c:v>
                </c:pt>
                <c:pt idx="971">
                  <c:v>14447.167721788772</c:v>
                </c:pt>
                <c:pt idx="972">
                  <c:v>14445.75661724191</c:v>
                </c:pt>
                <c:pt idx="973">
                  <c:v>14441.148381800947</c:v>
                </c:pt>
                <c:pt idx="974">
                  <c:v>14442.800347200991</c:v>
                </c:pt>
                <c:pt idx="975">
                  <c:v>14443.671128764148</c:v>
                </c:pt>
                <c:pt idx="976">
                  <c:v>14444.910937795563</c:v>
                </c:pt>
                <c:pt idx="977">
                  <c:v>14446.102926036247</c:v>
                </c:pt>
                <c:pt idx="978">
                  <c:v>14442.729207043838</c:v>
                </c:pt>
                <c:pt idx="979">
                  <c:v>14444.05836174549</c:v>
                </c:pt>
                <c:pt idx="980">
                  <c:v>14445.508803396258</c:v>
                </c:pt>
                <c:pt idx="981">
                  <c:v>14441.027860581904</c:v>
                </c:pt>
                <c:pt idx="982">
                  <c:v>14439.905202114176</c:v>
                </c:pt>
                <c:pt idx="983">
                  <c:v>14441.133062604582</c:v>
                </c:pt>
                <c:pt idx="984">
                  <c:v>14437.435113713853</c:v>
                </c:pt>
                <c:pt idx="985">
                  <c:v>14432.201242656201</c:v>
                </c:pt>
                <c:pt idx="986">
                  <c:v>14432.920780746013</c:v>
                </c:pt>
                <c:pt idx="987">
                  <c:v>14433.915314981516</c:v>
                </c:pt>
                <c:pt idx="988">
                  <c:v>14434.459498650494</c:v>
                </c:pt>
                <c:pt idx="989">
                  <c:v>14435.14464681678</c:v>
                </c:pt>
                <c:pt idx="990">
                  <c:v>14436.465339806895</c:v>
                </c:pt>
                <c:pt idx="991">
                  <c:v>14436.021410125821</c:v>
                </c:pt>
                <c:pt idx="992">
                  <c:v>14434.56150312313</c:v>
                </c:pt>
                <c:pt idx="993">
                  <c:v>14436.00349917136</c:v>
                </c:pt>
                <c:pt idx="994">
                  <c:v>14436.953471896892</c:v>
                </c:pt>
                <c:pt idx="995">
                  <c:v>14437.371219572518</c:v>
                </c:pt>
                <c:pt idx="996">
                  <c:v>14438.413139978942</c:v>
                </c:pt>
                <c:pt idx="997">
                  <c:v>14439.560033988699</c:v>
                </c:pt>
                <c:pt idx="998">
                  <c:v>14440.874582628423</c:v>
                </c:pt>
                <c:pt idx="999">
                  <c:v>14442.078312429101</c:v>
                </c:pt>
              </c:numCache>
            </c:numRef>
          </c:val>
          <c:smooth val="0"/>
          <c:extLst>
            <c:ext xmlns:c16="http://schemas.microsoft.com/office/drawing/2014/chart" uri="{C3380CC4-5D6E-409C-BE32-E72D297353CC}">
              <c16:uniqueId val="{00000000-446E-4DB5-831E-55D2CB7BC21E}"/>
            </c:ext>
          </c:extLst>
        </c:ser>
        <c:dLbls>
          <c:showLegendKey val="0"/>
          <c:showVal val="0"/>
          <c:showCatName val="0"/>
          <c:showSerName val="0"/>
          <c:showPercent val="0"/>
          <c:showBubbleSize val="0"/>
        </c:dLbls>
        <c:smooth val="0"/>
        <c:axId val="966583135"/>
        <c:axId val="1981534607"/>
      </c:lineChart>
      <c:catAx>
        <c:axId val="966583135"/>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a:t>Number of Simulation Trials</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81534607"/>
        <c:crosses val="autoZero"/>
        <c:auto val="1"/>
        <c:lblAlgn val="ctr"/>
        <c:lblOffset val="100"/>
        <c:noMultiLvlLbl val="0"/>
      </c:catAx>
      <c:valAx>
        <c:axId val="198153460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a:t>Mean Daily Net Profit (AUD $)</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6583135"/>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Frequency Distribution of Daily Net Profit — Room Rate $350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Room Rate = $350</c:v>
          </c:tx>
          <c:spPr>
            <a:solidFill>
              <a:schemeClr val="accent1"/>
            </a:solidFill>
            <a:ln>
              <a:noFill/>
            </a:ln>
            <a:effectLst/>
          </c:spPr>
          <c:invertIfNegative val="0"/>
          <c:cat>
            <c:numRef>
              <c:f>'5.2 Output Summary'!$F$30:$F$43</c:f>
              <c:numCache>
                <c:formatCode>0.00</c:formatCode>
                <c:ptCount val="14"/>
                <c:pt idx="0">
                  <c:v>4500</c:v>
                </c:pt>
                <c:pt idx="1">
                  <c:v>5050</c:v>
                </c:pt>
                <c:pt idx="2">
                  <c:v>5600</c:v>
                </c:pt>
                <c:pt idx="3">
                  <c:v>6150</c:v>
                </c:pt>
                <c:pt idx="4">
                  <c:v>6700</c:v>
                </c:pt>
                <c:pt idx="5">
                  <c:v>7250</c:v>
                </c:pt>
                <c:pt idx="6">
                  <c:v>7800</c:v>
                </c:pt>
                <c:pt idx="7">
                  <c:v>8350</c:v>
                </c:pt>
                <c:pt idx="8">
                  <c:v>8900</c:v>
                </c:pt>
                <c:pt idx="9">
                  <c:v>9450</c:v>
                </c:pt>
                <c:pt idx="10">
                  <c:v>10000</c:v>
                </c:pt>
                <c:pt idx="11">
                  <c:v>10550</c:v>
                </c:pt>
                <c:pt idx="12">
                  <c:v>11100</c:v>
                </c:pt>
                <c:pt idx="13">
                  <c:v>11650</c:v>
                </c:pt>
              </c:numCache>
            </c:numRef>
          </c:cat>
          <c:val>
            <c:numRef>
              <c:f>'5.2 Output Summary'!$H$30:$H$43</c:f>
              <c:numCache>
                <c:formatCode>0.0%</c:formatCode>
                <c:ptCount val="14"/>
                <c:pt idx="0">
                  <c:v>0</c:v>
                </c:pt>
                <c:pt idx="1">
                  <c:v>1E-3</c:v>
                </c:pt>
                <c:pt idx="2">
                  <c:v>6.0000000000000001E-3</c:v>
                </c:pt>
                <c:pt idx="3">
                  <c:v>5.0000000000000001E-3</c:v>
                </c:pt>
                <c:pt idx="4">
                  <c:v>0.01</c:v>
                </c:pt>
                <c:pt idx="5">
                  <c:v>2.4E-2</c:v>
                </c:pt>
                <c:pt idx="6">
                  <c:v>4.1000000000000002E-2</c:v>
                </c:pt>
                <c:pt idx="7">
                  <c:v>5.7000000000000002E-2</c:v>
                </c:pt>
                <c:pt idx="8">
                  <c:v>0.08</c:v>
                </c:pt>
                <c:pt idx="9">
                  <c:v>9.0999999999999998E-2</c:v>
                </c:pt>
                <c:pt idx="10">
                  <c:v>0.13200000000000001</c:v>
                </c:pt>
                <c:pt idx="11">
                  <c:v>0.215</c:v>
                </c:pt>
                <c:pt idx="12">
                  <c:v>0.30399999999999999</c:v>
                </c:pt>
                <c:pt idx="13">
                  <c:v>3.4000000000000002E-2</c:v>
                </c:pt>
              </c:numCache>
            </c:numRef>
          </c:val>
          <c:extLst>
            <c:ext xmlns:c16="http://schemas.microsoft.com/office/drawing/2014/chart" uri="{C3380CC4-5D6E-409C-BE32-E72D297353CC}">
              <c16:uniqueId val="{00000000-D9F1-4C36-A923-2EE83440FA13}"/>
            </c:ext>
          </c:extLst>
        </c:ser>
        <c:dLbls>
          <c:showLegendKey val="0"/>
          <c:showVal val="0"/>
          <c:showCatName val="0"/>
          <c:showSerName val="0"/>
          <c:showPercent val="0"/>
          <c:showBubbleSize val="0"/>
        </c:dLbls>
        <c:gapWidth val="0"/>
        <c:overlap val="-27"/>
        <c:axId val="212190928"/>
        <c:axId val="1957490960"/>
      </c:barChart>
      <c:catAx>
        <c:axId val="212190928"/>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a:t>Daily Net Profit (AUD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7490960"/>
        <c:crosses val="autoZero"/>
        <c:auto val="1"/>
        <c:lblAlgn val="ctr"/>
        <c:lblOffset val="100"/>
        <c:noMultiLvlLbl val="0"/>
      </c:catAx>
      <c:valAx>
        <c:axId val="19574909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a:t>% Frequency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2190928"/>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Frequency Distribution of Daily Net Profit — Room Rate $450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v>Room Rate = $450</c:v>
          </c:tx>
          <c:spPr>
            <a:solidFill>
              <a:schemeClr val="accent1"/>
            </a:solidFill>
            <a:ln>
              <a:noFill/>
            </a:ln>
            <a:effectLst/>
          </c:spPr>
          <c:invertIfNegative val="0"/>
          <c:cat>
            <c:numRef>
              <c:f>'5.2 Output Summary'!$R$30:$R$43</c:f>
              <c:numCache>
                <c:formatCode>0.00</c:formatCode>
                <c:ptCount val="14"/>
                <c:pt idx="0">
                  <c:v>7000</c:v>
                </c:pt>
                <c:pt idx="1">
                  <c:v>7750</c:v>
                </c:pt>
                <c:pt idx="2">
                  <c:v>8500</c:v>
                </c:pt>
                <c:pt idx="3">
                  <c:v>9250</c:v>
                </c:pt>
                <c:pt idx="4">
                  <c:v>10000</c:v>
                </c:pt>
                <c:pt idx="5">
                  <c:v>10750</c:v>
                </c:pt>
                <c:pt idx="6">
                  <c:v>11500</c:v>
                </c:pt>
                <c:pt idx="7">
                  <c:v>12250</c:v>
                </c:pt>
                <c:pt idx="8">
                  <c:v>13000</c:v>
                </c:pt>
                <c:pt idx="9">
                  <c:v>13750</c:v>
                </c:pt>
                <c:pt idx="10">
                  <c:v>14500</c:v>
                </c:pt>
                <c:pt idx="11">
                  <c:v>15250</c:v>
                </c:pt>
                <c:pt idx="12">
                  <c:v>16000</c:v>
                </c:pt>
                <c:pt idx="13">
                  <c:v>16750</c:v>
                </c:pt>
              </c:numCache>
            </c:numRef>
          </c:cat>
          <c:val>
            <c:numRef>
              <c:f>'5.2 Output Summary'!$T$30:$T$43</c:f>
              <c:numCache>
                <c:formatCode>0.0%</c:formatCode>
                <c:ptCount val="14"/>
                <c:pt idx="0">
                  <c:v>0</c:v>
                </c:pt>
                <c:pt idx="1">
                  <c:v>2E-3</c:v>
                </c:pt>
                <c:pt idx="2">
                  <c:v>2E-3</c:v>
                </c:pt>
                <c:pt idx="3">
                  <c:v>5.0000000000000001E-3</c:v>
                </c:pt>
                <c:pt idx="4">
                  <c:v>1.2999999999999999E-2</c:v>
                </c:pt>
                <c:pt idx="5">
                  <c:v>2.8000000000000001E-2</c:v>
                </c:pt>
                <c:pt idx="6">
                  <c:v>3.3000000000000002E-2</c:v>
                </c:pt>
                <c:pt idx="7">
                  <c:v>4.3999999999999997E-2</c:v>
                </c:pt>
                <c:pt idx="8">
                  <c:v>5.5E-2</c:v>
                </c:pt>
                <c:pt idx="9">
                  <c:v>8.4000000000000005E-2</c:v>
                </c:pt>
                <c:pt idx="10">
                  <c:v>0.10100000000000001</c:v>
                </c:pt>
                <c:pt idx="11">
                  <c:v>0.16800000000000001</c:v>
                </c:pt>
                <c:pt idx="12">
                  <c:v>0.40200000000000002</c:v>
                </c:pt>
                <c:pt idx="13">
                  <c:v>6.3E-2</c:v>
                </c:pt>
              </c:numCache>
            </c:numRef>
          </c:val>
          <c:extLst>
            <c:ext xmlns:c16="http://schemas.microsoft.com/office/drawing/2014/chart" uri="{C3380CC4-5D6E-409C-BE32-E72D297353CC}">
              <c16:uniqueId val="{00000000-0C1F-43A6-BEEF-5DD742471756}"/>
            </c:ext>
          </c:extLst>
        </c:ser>
        <c:dLbls>
          <c:showLegendKey val="0"/>
          <c:showVal val="0"/>
          <c:showCatName val="0"/>
          <c:showSerName val="0"/>
          <c:showPercent val="0"/>
          <c:showBubbleSize val="0"/>
        </c:dLbls>
        <c:gapWidth val="0"/>
        <c:overlap val="-27"/>
        <c:axId val="1760404192"/>
        <c:axId val="1957463120"/>
      </c:barChart>
      <c:catAx>
        <c:axId val="176040419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a:t>Daily Net Profit (AUD $)</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7463120"/>
        <c:crosses val="autoZero"/>
        <c:auto val="1"/>
        <c:lblAlgn val="ctr"/>
        <c:lblOffset val="100"/>
        <c:noMultiLvlLbl val="0"/>
      </c:catAx>
      <c:valAx>
        <c:axId val="195746312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IN"/>
                  <a:t>% Frequency</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6040419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numDim type="val">
        <cx:f>_xlchart.v1.1</cx:f>
      </cx:numDim>
    </cx:data>
    <cx:data id="1">
      <cx:numDim type="val">
        <cx:f>_xlchart.v1.0</cx:f>
      </cx:numDim>
    </cx:data>
  </cx:chartData>
  <cx:chart>
    <cx:title pos="t" align="ctr" overlay="0">
      <cx:tx>
        <cx:txData>
          <cx:v>Comparison of Daily Net Profit Distribution — Room Rate $350 vs $450</cx:v>
        </cx:txData>
      </cx:tx>
      <cx:txPr>
        <a:bodyPr spcFirstLastPara="1" vertOverflow="ellipsis" horzOverflow="overflow" wrap="square" lIns="0" tIns="0" rIns="0" bIns="0" anchor="ctr" anchorCtr="1"/>
        <a:lstStyle/>
        <a:p>
          <a:pPr algn="ctr" rtl="0">
            <a:defRPr/>
          </a:pPr>
          <a:r>
            <a:rPr lang="en-US" sz="1400" b="0" i="0" u="none" strike="noStrike" baseline="0">
              <a:solidFill>
                <a:sysClr val="windowText" lastClr="000000">
                  <a:lumMod val="65000"/>
                  <a:lumOff val="35000"/>
                </a:sysClr>
              </a:solidFill>
              <a:latin typeface="Calibri" panose="020F0502020204030204"/>
            </a:rPr>
            <a:t>Comparison of Daily Net Profit Distribution — Room Rate $350 vs $450</a:t>
          </a:r>
        </a:p>
      </cx:txPr>
    </cx:title>
    <cx:plotArea>
      <cx:plotAreaRegion>
        <cx:series layoutId="boxWhisker" uniqueId="{00000000-2261-410D-BC0F-0CE3B7A7E0D0}">
          <cx:tx>
            <cx:txData>
              <cx:f/>
              <cx:v>Room Rate = $350</cx:v>
            </cx:txData>
          </cx:tx>
          <cx:dataId val="0"/>
          <cx:layoutPr>
            <cx:visibility meanLine="0" meanMarker="1" nonoutliers="0" outliers="1"/>
            <cx:statistics quartileMethod="exclusive"/>
          </cx:layoutPr>
        </cx:series>
        <cx:series layoutId="boxWhisker" uniqueId="{00000001-2261-410D-BC0F-0CE3B7A7E0D0}">
          <cx:tx>
            <cx:txData>
              <cx:f/>
              <cx:v>Room Rate = $450</cx:v>
            </cx:txData>
          </cx:tx>
          <cx:dataId val="1"/>
          <cx:layoutPr>
            <cx:visibility meanLine="0" meanMarker="1" nonoutliers="0" outliers="1"/>
            <cx:statistics quartileMethod="exclusive"/>
          </cx:layoutPr>
        </cx:series>
      </cx:plotAreaRegion>
      <cx:axis id="0">
        <cx:catScaling gapWidth="1"/>
        <cx:title>
          <cx:tx>
            <cx:txData>
              <cx:v>Room Rate Scenario</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Room Rate Scenario</a:t>
              </a:r>
            </a:p>
          </cx:txPr>
        </cx:title>
        <cx:tickLabels/>
      </cx:axis>
      <cx:axis id="1">
        <cx:valScaling/>
        <cx:title>
          <cx:tx>
            <cx:txData>
              <cx:v>Daily Net Profit (AUD $)</cx:v>
            </cx:txData>
          </cx:tx>
          <cx:txPr>
            <a:bodyPr spcFirstLastPara="1" vertOverflow="ellipsis" horzOverflow="overflow" wrap="square" lIns="0" tIns="0" rIns="0" bIns="0" anchor="ctr" anchorCtr="1"/>
            <a:lstStyle/>
            <a:p>
              <a:pPr algn="ctr" rtl="0">
                <a:defRPr/>
              </a:pPr>
              <a:r>
                <a:rPr lang="en-US" sz="900" b="0" i="0" u="none" strike="noStrike" baseline="0">
                  <a:solidFill>
                    <a:sysClr val="windowText" lastClr="000000">
                      <a:lumMod val="65000"/>
                      <a:lumOff val="35000"/>
                    </a:sysClr>
                  </a:solidFill>
                  <a:latin typeface="Calibri" panose="020F0502020204030204"/>
                </a:rPr>
                <a:t>Daily Net Profit (AUD $)</a:t>
              </a:r>
            </a:p>
          </cx:txPr>
        </cx:title>
        <cx:majorGridlines/>
        <cx:tickLabels/>
      </cx:axis>
    </cx:plotArea>
    <cx:legend pos="r" align="ctr" overlay="0"/>
  </cx:chart>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406">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tx1">
        <a:lumMod val="65000"/>
        <a:lumOff val="35000"/>
      </a:schemeClr>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tx1"/>
    </cs:fontRef>
    <cs:spPr>
      <a:solidFill>
        <a:schemeClr val="phClr"/>
      </a:solidFill>
      <a:ln>
        <a:solidFill>
          <a:schemeClr val="phClr"/>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5.xml.rels><?xml version="1.0" encoding="UTF-8" standalone="yes"?>
<Relationships xmlns="http://schemas.openxmlformats.org/package/2006/relationships"><Relationship Id="rId3" Type="http://schemas.microsoft.com/office/2014/relationships/chartEx" Target="../charts/chartEx1.xml"/><Relationship Id="rId2" Type="http://schemas.openxmlformats.org/officeDocument/2006/relationships/chart" Target="../charts/chart6.xml"/><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oneCellAnchor>
    <xdr:from>
      <xdr:col>5</xdr:col>
      <xdr:colOff>34606</xdr:colOff>
      <xdr:row>3</xdr:row>
      <xdr:rowOff>10795</xdr:rowOff>
    </xdr:from>
    <xdr:ext cx="6840855" cy="968983"/>
    <xdr:sp macro="" textlink="">
      <xdr:nvSpPr>
        <xdr:cNvPr id="2" name="TextBox 1">
          <a:extLst>
            <a:ext uri="{FF2B5EF4-FFF2-40B4-BE49-F238E27FC236}">
              <a16:creationId xmlns:a16="http://schemas.microsoft.com/office/drawing/2014/main" id="{D04A0857-26B9-4050-99D0-AB166D4E1B4F}"/>
            </a:ext>
          </a:extLst>
        </xdr:cNvPr>
        <xdr:cNvSpPr txBox="1"/>
      </xdr:nvSpPr>
      <xdr:spPr>
        <a:xfrm>
          <a:off x="12107544" y="427514"/>
          <a:ext cx="6840855" cy="968983"/>
        </a:xfrm>
        <a:prstGeom prst="rect">
          <a:avLst/>
        </a:prstGeom>
        <a:solidFill>
          <a:srgbClr val="FFFFCC"/>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400" b="1">
              <a:solidFill>
                <a:srgbClr val="FF0000"/>
              </a:solidFill>
            </a:rPr>
            <a:t>Note: Listed Inputs,intermediate variables &amp; outputs should be  based on your conceptual</a:t>
          </a:r>
          <a:r>
            <a:rPr lang="en-AU" sz="1400" b="1" baseline="0">
              <a:solidFill>
                <a:srgbClr val="FF0000"/>
              </a:solidFill>
            </a:rPr>
            <a:t> diagram</a:t>
          </a:r>
          <a:r>
            <a:rPr lang="en-AU" sz="1400" b="1">
              <a:solidFill>
                <a:srgbClr val="FF0000"/>
              </a:solidFill>
            </a:rPr>
            <a:t>. You are to include relevant inputs, all intermediate variable (calculated)values and</a:t>
          </a:r>
          <a:r>
            <a:rPr lang="en-AU" sz="1400" b="1" baseline="0">
              <a:solidFill>
                <a:srgbClr val="FF0000"/>
              </a:solidFill>
            </a:rPr>
            <a:t> </a:t>
          </a:r>
          <a:r>
            <a:rPr lang="en-AU" sz="1400" b="1">
              <a:solidFill>
                <a:srgbClr val="FF0000"/>
              </a:solidFill>
              <a:effectLst/>
              <a:latin typeface="+mn-lt"/>
              <a:ea typeface="+mn-ea"/>
              <a:cs typeface="+mn-cs"/>
            </a:rPr>
            <a:t>outputs</a:t>
          </a:r>
          <a:r>
            <a:rPr lang="en-AU" sz="1400" b="1" baseline="0">
              <a:solidFill>
                <a:srgbClr val="FF0000"/>
              </a:solidFill>
              <a:effectLst/>
              <a:latin typeface="+mn-lt"/>
              <a:ea typeface="+mn-ea"/>
              <a:cs typeface="+mn-cs"/>
            </a:rPr>
            <a:t> to satisfy the assumptions that you have made in the model decsription. </a:t>
          </a:r>
        </a:p>
        <a:p>
          <a:r>
            <a:rPr lang="en-AU" sz="1400" b="1" baseline="0">
              <a:solidFill>
                <a:srgbClr val="FF0000"/>
              </a:solidFill>
              <a:effectLst/>
              <a:latin typeface="+mn-lt"/>
              <a:ea typeface="+mn-ea"/>
              <a:cs typeface="+mn-cs"/>
            </a:rPr>
            <a:t>Provide your conceptual model here in this worksheet and in your report</a:t>
          </a:r>
          <a:endParaRPr lang="en-AU" sz="1400" b="1">
            <a:solidFill>
              <a:srgbClr val="FF0000"/>
            </a:solidFill>
          </a:endParaRPr>
        </a:p>
      </xdr:txBody>
    </xdr:sp>
    <xdr:clientData/>
  </xdr:oneCellAnchor>
  <xdr:twoCellAnchor editAs="oneCell">
    <xdr:from>
      <xdr:col>4</xdr:col>
      <xdr:colOff>595907</xdr:colOff>
      <xdr:row>4</xdr:row>
      <xdr:rowOff>392905</xdr:rowOff>
    </xdr:from>
    <xdr:to>
      <xdr:col>24</xdr:col>
      <xdr:colOff>21431</xdr:colOff>
      <xdr:row>17</xdr:row>
      <xdr:rowOff>720328</xdr:rowOff>
    </xdr:to>
    <xdr:pic>
      <xdr:nvPicPr>
        <xdr:cNvPr id="4" name="Picture 3">
          <a:extLst>
            <a:ext uri="{FF2B5EF4-FFF2-40B4-BE49-F238E27FC236}">
              <a16:creationId xmlns:a16="http://schemas.microsoft.com/office/drawing/2014/main" id="{9514A410-0106-E2D4-EDD0-5FB0EE65D2D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395251" y="1702593"/>
          <a:ext cx="12046149" cy="80307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19</xdr:col>
      <xdr:colOff>354804</xdr:colOff>
      <xdr:row>11</xdr:row>
      <xdr:rowOff>169067</xdr:rowOff>
    </xdr:from>
    <xdr:to>
      <xdr:col>27</xdr:col>
      <xdr:colOff>200023</xdr:colOff>
      <xdr:row>14</xdr:row>
      <xdr:rowOff>390525</xdr:rowOff>
    </xdr:to>
    <xdr:sp macro="" textlink="">
      <xdr:nvSpPr>
        <xdr:cNvPr id="2" name="TextBox 1">
          <a:extLst>
            <a:ext uri="{FF2B5EF4-FFF2-40B4-BE49-F238E27FC236}">
              <a16:creationId xmlns:a16="http://schemas.microsoft.com/office/drawing/2014/main" id="{BB73F9AD-CE71-FBA8-7E32-F186F29985E5}"/>
            </a:ext>
          </a:extLst>
        </xdr:cNvPr>
        <xdr:cNvSpPr txBox="1"/>
      </xdr:nvSpPr>
      <xdr:spPr>
        <a:xfrm>
          <a:off x="12794454" y="2926555"/>
          <a:ext cx="5079207" cy="82153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a:buFont typeface="Arial" panose="020B0604020202020204" pitchFamily="34" charset="0"/>
            <a:buChar char="•"/>
          </a:pPr>
          <a:r>
            <a:rPr lang="en-IN" sz="1100" b="1" i="1" u="none" strike="noStrike">
              <a:solidFill>
                <a:schemeClr val="dk1"/>
              </a:solidFill>
              <a:effectLst/>
              <a:latin typeface="+mn-lt"/>
              <a:ea typeface="+mn-ea"/>
              <a:cs typeface="+mn-cs"/>
            </a:rPr>
            <a:t>x = max(0, norm.inv(rand(), μ, σ))</a:t>
          </a:r>
          <a:r>
            <a:rPr lang="en-IN" b="1">
              <a:effectLst/>
            </a:rPr>
            <a:t> </a:t>
          </a:r>
        </a:p>
        <a:p>
          <a:pPr marL="171450" indent="-171450">
            <a:buFont typeface="Arial" panose="020B0604020202020204" pitchFamily="34" charset="0"/>
            <a:buChar char="•"/>
          </a:pPr>
          <a:r>
            <a:rPr lang="en-IN" sz="1100" b="1" i="1" u="none" strike="noStrike">
              <a:solidFill>
                <a:schemeClr val="dk1"/>
              </a:solidFill>
              <a:effectLst/>
              <a:latin typeface="+mn-lt"/>
              <a:ea typeface="+mn-ea"/>
              <a:cs typeface="+mn-cs"/>
            </a:rPr>
            <a:t>x = max(0, norm.inv(rand(), 800, 150))  returns a non-negative number</a:t>
          </a:r>
          <a:r>
            <a:rPr lang="en-IN" b="1">
              <a:effectLst/>
            </a:rPr>
            <a:t> </a:t>
          </a:r>
        </a:p>
        <a:p>
          <a:pPr marL="171450" indent="-171450">
            <a:buFont typeface="Arial" panose="020B0604020202020204" pitchFamily="34" charset="0"/>
            <a:buChar char="•"/>
          </a:pPr>
          <a:r>
            <a:rPr lang="en-IN" sz="1100" b="1" i="1" u="none" strike="noStrike">
              <a:solidFill>
                <a:schemeClr val="dk1"/>
              </a:solidFill>
              <a:effectLst/>
              <a:latin typeface="+mn-lt"/>
              <a:ea typeface="+mn-ea"/>
              <a:cs typeface="+mn-cs"/>
            </a:rPr>
            <a:t>x = ROUND(MAX(0, NORM.INV(RAND(), 800, 150)), 0)  rounds to nearest integer</a:t>
          </a:r>
          <a:r>
            <a:rPr lang="en-IN" b="1">
              <a:effectLst/>
            </a:rPr>
            <a:t> </a:t>
          </a:r>
        </a:p>
        <a:p>
          <a:pPr marL="171450" indent="-171450">
            <a:buFont typeface="Arial" panose="020B0604020202020204" pitchFamily="34" charset="0"/>
            <a:buChar char="•"/>
          </a:pPr>
          <a:r>
            <a:rPr lang="en-IN" sz="1100" b="1" i="1" u="none" strike="noStrike">
              <a:solidFill>
                <a:schemeClr val="dk1"/>
              </a:solidFill>
              <a:effectLst/>
              <a:latin typeface="+mn-lt"/>
              <a:ea typeface="+mn-ea"/>
              <a:cs typeface="+mn-cs"/>
            </a:rPr>
            <a:t>X = MAX(0, INT(NORM.INV(rand(), 800, 150)))  rounds down to nearest integer</a:t>
          </a:r>
          <a:r>
            <a:rPr lang="en-IN" b="1">
              <a:effectLst/>
            </a:rPr>
            <a:t> </a:t>
          </a:r>
          <a:endParaRPr lang="en-IN" sz="1100" b="1"/>
        </a:p>
      </xdr:txBody>
    </xdr:sp>
    <xdr:clientData/>
  </xdr:twoCellAnchor>
  <xdr:twoCellAnchor>
    <xdr:from>
      <xdr:col>11</xdr:col>
      <xdr:colOff>9525</xdr:colOff>
      <xdr:row>16</xdr:row>
      <xdr:rowOff>152400</xdr:rowOff>
    </xdr:from>
    <xdr:to>
      <xdr:col>14</xdr:col>
      <xdr:colOff>314325</xdr:colOff>
      <xdr:row>19</xdr:row>
      <xdr:rowOff>28575</xdr:rowOff>
    </xdr:to>
    <xdr:sp macro="" textlink="">
      <xdr:nvSpPr>
        <xdr:cNvPr id="5" name="TextBox 4">
          <a:extLst>
            <a:ext uri="{FF2B5EF4-FFF2-40B4-BE49-F238E27FC236}">
              <a16:creationId xmlns:a16="http://schemas.microsoft.com/office/drawing/2014/main" id="{BD2A9DDD-7BF3-D279-F502-D9FFBF514039}"/>
            </a:ext>
          </a:extLst>
        </xdr:cNvPr>
        <xdr:cNvSpPr txBox="1"/>
      </xdr:nvSpPr>
      <xdr:spPr>
        <a:xfrm>
          <a:off x="7543800" y="4252913"/>
          <a:ext cx="2424113" cy="476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fontAlgn="b">
            <a:buFont typeface="Arial" panose="020B0604020202020204" pitchFamily="34" charset="0"/>
            <a:buChar char="•"/>
          </a:pPr>
          <a:r>
            <a:rPr lang="en-IN" sz="1100" b="1" i="0" u="none" strike="noStrike">
              <a:solidFill>
                <a:schemeClr val="dk1"/>
              </a:solidFill>
              <a:effectLst/>
              <a:latin typeface="+mn-lt"/>
              <a:ea typeface="+mn-ea"/>
              <a:cs typeface="+mn-cs"/>
            </a:rPr>
            <a:t>P(X=k) = C(n,k) × p^k × (1-p)^(n-k) </a:t>
          </a:r>
        </a:p>
        <a:p>
          <a:pPr marL="171450" indent="-171450">
            <a:buFont typeface="Arial" panose="020B0604020202020204" pitchFamily="34" charset="0"/>
            <a:buChar char="•"/>
          </a:pPr>
          <a:r>
            <a:rPr lang="en-IN" sz="1100" b="1" i="1" u="none" strike="noStrike">
              <a:solidFill>
                <a:schemeClr val="dk1"/>
              </a:solidFill>
              <a:effectLst/>
              <a:latin typeface="+mn-lt"/>
              <a:ea typeface="+mn-ea"/>
              <a:cs typeface="+mn-cs"/>
            </a:rPr>
            <a:t>x = BINOM.INV(50, 0.05, RAND())</a:t>
          </a:r>
          <a:r>
            <a:rPr lang="en-IN" b="1">
              <a:effectLst/>
            </a:rPr>
            <a:t> </a:t>
          </a:r>
          <a:endParaRPr lang="en-IN" sz="1100" b="1"/>
        </a:p>
      </xdr:txBody>
    </xdr:sp>
    <xdr:clientData/>
  </xdr:twoCellAnchor>
  <xdr:twoCellAnchor>
    <xdr:from>
      <xdr:col>5</xdr:col>
      <xdr:colOff>71439</xdr:colOff>
      <xdr:row>22</xdr:row>
      <xdr:rowOff>28577</xdr:rowOff>
    </xdr:from>
    <xdr:to>
      <xdr:col>8</xdr:col>
      <xdr:colOff>581026</xdr:colOff>
      <xdr:row>23</xdr:row>
      <xdr:rowOff>366713</xdr:rowOff>
    </xdr:to>
    <xdr:sp macro="" textlink="">
      <xdr:nvSpPr>
        <xdr:cNvPr id="7" name="TextBox 6">
          <a:extLst>
            <a:ext uri="{FF2B5EF4-FFF2-40B4-BE49-F238E27FC236}">
              <a16:creationId xmlns:a16="http://schemas.microsoft.com/office/drawing/2014/main" id="{F9A80583-A89F-63D3-1324-68621D49BB1D}"/>
            </a:ext>
          </a:extLst>
        </xdr:cNvPr>
        <xdr:cNvSpPr txBox="1"/>
      </xdr:nvSpPr>
      <xdr:spPr>
        <a:xfrm>
          <a:off x="4276727" y="5629277"/>
          <a:ext cx="2886074" cy="8381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171450" indent="-171450" fontAlgn="b">
            <a:buFont typeface="Arial" panose="020B0604020202020204" pitchFamily="34" charset="0"/>
            <a:buChar char="•"/>
          </a:pPr>
          <a:r>
            <a:rPr lang="en-IN" sz="1100" b="1" i="0" u="none" strike="noStrike">
              <a:solidFill>
                <a:schemeClr val="dk1"/>
              </a:solidFill>
              <a:effectLst/>
              <a:latin typeface="+mn-lt"/>
              <a:ea typeface="+mn-ea"/>
              <a:cs typeface="+mn-cs"/>
            </a:rPr>
            <a:t>POISSON.INV(RAND(), lambda)  generates a random Poisson value </a:t>
          </a:r>
        </a:p>
        <a:p>
          <a:pPr marL="171450" indent="-171450">
            <a:buFont typeface="Arial" panose="020B0604020202020204" pitchFamily="34" charset="0"/>
            <a:buChar char="•"/>
          </a:pPr>
          <a:r>
            <a:rPr lang="en-IN" sz="1100" b="1" i="1" u="none" strike="noStrike">
              <a:solidFill>
                <a:schemeClr val="dk1"/>
              </a:solidFill>
              <a:effectLst/>
              <a:latin typeface="+mn-lt"/>
              <a:ea typeface="+mn-ea"/>
              <a:cs typeface="+mn-cs"/>
            </a:rPr>
            <a:t>x = NORMINV(RAND(), 45, 6.708) — returns a random daily booking count</a:t>
          </a:r>
          <a:r>
            <a:rPr lang="en-IN" b="1">
              <a:effectLst/>
            </a:rPr>
            <a:t> </a:t>
          </a:r>
          <a:endParaRPr lang="en-IN" sz="11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0</xdr:colOff>
      <xdr:row>2</xdr:row>
      <xdr:rowOff>168088</xdr:rowOff>
    </xdr:from>
    <xdr:to>
      <xdr:col>23</xdr:col>
      <xdr:colOff>649940</xdr:colOff>
      <xdr:row>52</xdr:row>
      <xdr:rowOff>11206</xdr:rowOff>
    </xdr:to>
    <xdr:sp macro="" textlink="">
      <xdr:nvSpPr>
        <xdr:cNvPr id="2" name="TextBox 1">
          <a:extLst>
            <a:ext uri="{FF2B5EF4-FFF2-40B4-BE49-F238E27FC236}">
              <a16:creationId xmlns:a16="http://schemas.microsoft.com/office/drawing/2014/main" id="{B5F60850-E50B-0A9A-39AE-30E7FA68B809}"/>
            </a:ext>
          </a:extLst>
        </xdr:cNvPr>
        <xdr:cNvSpPr txBox="1"/>
      </xdr:nvSpPr>
      <xdr:spPr>
        <a:xfrm>
          <a:off x="13654368" y="526676"/>
          <a:ext cx="5849470" cy="936251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b="1"/>
            <a:t>Interpretation — Scenario Analysis</a:t>
          </a:r>
        </a:p>
        <a:p>
          <a:br>
            <a:rPr lang="en-IN"/>
          </a:br>
          <a:r>
            <a:rPr lang="en-IN" b="1"/>
            <a:t>Daily Online Reservations</a:t>
          </a:r>
        </a:p>
        <a:p>
          <a:r>
            <a:rPr lang="en-IN"/>
            <a:t>Online reservations produce the largest profit swing of all four stochastic inputs, confirming that demand volume is the primary driver of daily profit. At Room Rate=$350 with OB=5, the best case of 55 reservations generates $11,185 profit and triggers Sold Out=Yes as the resort reaches full capacity with overbooking activated. In contrast, the worst case of only 30 reservations drops profit sharply to $6,120 — a $4,275 reduction from the base case of $10,395. This represents the single biggest downside risk in the model. With OB=3, sold out does not occur even in the best case, as the lower overbooking ceiling prevents the resort from accepting beyond 53 guests.</a:t>
          </a:r>
        </a:p>
        <a:p>
          <a:br>
            <a:rPr lang="en-IN"/>
          </a:br>
          <a:r>
            <a:rPr lang="en-IN" b="1"/>
            <a:t>Daily Walk-in Guests</a:t>
          </a:r>
        </a:p>
        <a:p>
          <a:r>
            <a:rPr lang="en-IN"/>
            <a:t>Walk-ins show a moderate but meaningful profit impact. The worst case of 2 walk-ins reduces profit to $9,255 at $350 — a $1,140 drop from base. At $450 with OB=5, the best case of 10 walk-ins combined with base online reservations of 45 pushes total accepted guests above the 50-room capacity, triggering Sold Out=Yes. With OB=3, sold out never occurs even with 10 walk-ins. The profit range for walk-ins is significantly narrower than online reservations, confirming walk-ins are a secondary demand driver rather than a primary revenue risk.</a:t>
          </a:r>
        </a:p>
        <a:p>
          <a:br>
            <a:rPr lang="en-IN"/>
          </a:br>
          <a:r>
            <a:rPr lang="en-IN" b="1"/>
            <a:t>Daily Late Cancellations</a:t>
          </a:r>
        </a:p>
        <a:p>
          <a:r>
            <a:rPr lang="en-IN"/>
            <a:t>Late cancellations produce the smallest profit swing of all four variables, with a range of only $175 between best and worst cases at $350. Notably, profit decreases slightly as cancellations decrease — the best case (2 cancellations) generates $10,465 while the worst case (8 cancellations) generates $10,290. This counterintuitive result occurs because fewer cancellations means more occupied rooms and higher housekeeping costs, while more cancellations generates additional cancellation fee revenue of $250 per booking. The two effects nearly cancel out, making the resort relatively insulated from late cancellation fluctuations. Sold Out=No across all cancellation scenarios, confirming this variable does not drive capacity risk.</a:t>
          </a:r>
        </a:p>
        <a:p>
          <a:br>
            <a:rPr lang="en-IN"/>
          </a:br>
          <a:r>
            <a:rPr lang="en-IN" b="1"/>
            <a:t>Daily Miscellaneous Expenses</a:t>
          </a:r>
        </a:p>
        <a:p>
          <a:r>
            <a:rPr lang="en-IN"/>
            <a:t>Miscellaneous expenses show a clean linear relationship with profit — as costs increase, profit decreases proportionally. The profit range of $550 between best ($10,645) and worst ($10,095) at $350 reflects purely the cost variation, with no impact on occupancy or sold out status. The symmetric $250 movement above and below the base case confirms the Normal distribution is the appropriate choice for this variable. At $450, the same $550 cost range produces an identical swing — room rate amplifies revenue but does not change cost sensitivity.</a:t>
          </a:r>
        </a:p>
        <a:p>
          <a:br>
            <a:rPr lang="en-IN"/>
          </a:br>
          <a:r>
            <a:rPr lang="en-IN" b="1"/>
            <a:t>OB Limit = 5 vs OB Limit = 3</a:t>
          </a:r>
        </a:p>
        <a:p>
          <a:r>
            <a:rPr lang="en-IN"/>
            <a:t>Comparing both overbooking limits reveals that OB=5 only outperforms OB=3 on the highest demand days — specifically the best case for online reservations and walk-ins — generating at most $220 additional daily profit. In all base and worst case scenarios across every stochastic variable, profits are identical regardless of overbooking limit. This occurs because at base demand of 47 net occupied rooms, neither OB=3 nor OB=5 is ever triggered. The marginal benefit of OB=5 of approximately $220 per day on peak days does not justify the additional overbooking compensation risk, supporting the recommendation to maintain OB=3 as the default setting.</a:t>
          </a:r>
        </a:p>
        <a:p>
          <a:br>
            <a:rPr lang="en-IN"/>
          </a:br>
          <a:r>
            <a:rPr lang="en-IN" b="1"/>
            <a:t>Room Rate $450 Dominates $350 in All Scenarios</a:t>
          </a:r>
        </a:p>
        <a:p>
          <a:r>
            <a:rPr lang="en-IN"/>
            <a:t>Across every single scenario tested — 48 combinations of stochastic variable, scenario level, and OB setting — Room Rate=$450 consistently generates higher profit than $350. The profit advantage ranges from $3,200 on the worst demand day (30 online reservations) to $5,000 on the best demand day (55 online reservations). Even under the most adverse conditions tested, $450 produces $9,320 compared to $350's $6,120 — a $3,200 advantage. This consistent dominance across all scenarios strongly supports the recommendation to implement Room Rate=$450 for the peak season.</a:t>
          </a:r>
        </a:p>
        <a:p>
          <a:endParaRPr lang="en-IN"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608918</xdr:colOff>
      <xdr:row>6</xdr:row>
      <xdr:rowOff>53748</xdr:rowOff>
    </xdr:from>
    <xdr:to>
      <xdr:col>22</xdr:col>
      <xdr:colOff>564696</xdr:colOff>
      <xdr:row>20</xdr:row>
      <xdr:rowOff>20410</xdr:rowOff>
    </xdr:to>
    <xdr:graphicFrame macro="">
      <xdr:nvGraphicFramePr>
        <xdr:cNvPr id="8" name="Chart 7">
          <a:extLst>
            <a:ext uri="{FF2B5EF4-FFF2-40B4-BE49-F238E27FC236}">
              <a16:creationId xmlns:a16="http://schemas.microsoft.com/office/drawing/2014/main" id="{6DBEF9A6-3181-5475-44F6-43B974D7306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564696</xdr:colOff>
      <xdr:row>23</xdr:row>
      <xdr:rowOff>13606</xdr:rowOff>
    </xdr:from>
    <xdr:to>
      <xdr:col>23</xdr:col>
      <xdr:colOff>102052</xdr:colOff>
      <xdr:row>38</xdr:row>
      <xdr:rowOff>149678</xdr:rowOff>
    </xdr:to>
    <xdr:graphicFrame macro="">
      <xdr:nvGraphicFramePr>
        <xdr:cNvPr id="10" name="Chart 9">
          <a:extLst>
            <a:ext uri="{FF2B5EF4-FFF2-40B4-BE49-F238E27FC236}">
              <a16:creationId xmlns:a16="http://schemas.microsoft.com/office/drawing/2014/main" id="{BEFE8B75-57AD-404F-8BD4-988EC6DA8F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39</xdr:col>
      <xdr:colOff>622525</xdr:colOff>
      <xdr:row>5</xdr:row>
      <xdr:rowOff>380319</xdr:rowOff>
    </xdr:from>
    <xdr:to>
      <xdr:col>48</xdr:col>
      <xdr:colOff>394607</xdr:colOff>
      <xdr:row>16</xdr:row>
      <xdr:rowOff>129947</xdr:rowOff>
    </xdr:to>
    <xdr:graphicFrame macro="">
      <xdr:nvGraphicFramePr>
        <xdr:cNvPr id="11" name="Chart 10">
          <a:extLst>
            <a:ext uri="{FF2B5EF4-FFF2-40B4-BE49-F238E27FC236}">
              <a16:creationId xmlns:a16="http://schemas.microsoft.com/office/drawing/2014/main" id="{698C1F43-E585-B382-7937-B4734AC21A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40</xdr:col>
      <xdr:colOff>23811</xdr:colOff>
      <xdr:row>18</xdr:row>
      <xdr:rowOff>6123</xdr:rowOff>
    </xdr:from>
    <xdr:to>
      <xdr:col>48</xdr:col>
      <xdr:colOff>435428</xdr:colOff>
      <xdr:row>29</xdr:row>
      <xdr:rowOff>204788</xdr:rowOff>
    </xdr:to>
    <xdr:graphicFrame macro="">
      <xdr:nvGraphicFramePr>
        <xdr:cNvPr id="12" name="Chart 11">
          <a:extLst>
            <a:ext uri="{FF2B5EF4-FFF2-40B4-BE49-F238E27FC236}">
              <a16:creationId xmlns:a16="http://schemas.microsoft.com/office/drawing/2014/main" id="{646196E9-3702-67C5-2E60-0F818A496AD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605517</xdr:colOff>
      <xdr:row>39</xdr:row>
      <xdr:rowOff>224517</xdr:rowOff>
    </xdr:from>
    <xdr:to>
      <xdr:col>24</xdr:col>
      <xdr:colOff>34017</xdr:colOff>
      <xdr:row>67</xdr:row>
      <xdr:rowOff>0</xdr:rowOff>
    </xdr:to>
    <xdr:sp macro="" textlink="">
      <xdr:nvSpPr>
        <xdr:cNvPr id="3" name="TextBox 2">
          <a:extLst>
            <a:ext uri="{FF2B5EF4-FFF2-40B4-BE49-F238E27FC236}">
              <a16:creationId xmlns:a16="http://schemas.microsoft.com/office/drawing/2014/main" id="{E60A7422-2F72-947A-DFF3-8D2A0B7FD413}"/>
            </a:ext>
          </a:extLst>
        </xdr:cNvPr>
        <xdr:cNvSpPr txBox="1"/>
      </xdr:nvSpPr>
      <xdr:spPr>
        <a:xfrm>
          <a:off x="12387942" y="10206717"/>
          <a:ext cx="6534150" cy="617628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b="1"/>
            <a:t>RUN 1 — Room Rate = $350 | OB Limit = 3 Rooms</a:t>
          </a:r>
        </a:p>
        <a:p>
          <a:r>
            <a:rPr lang="en-IN" b="1"/>
            <a:t>Simulation Data Overview</a:t>
          </a:r>
        </a:p>
        <a:p>
          <a:r>
            <a:rPr lang="en-IN"/>
            <a:t>The simulation ran 1,000 independent trials at Room Rate=$350 with overbooking limit fixed at 3 rooms. Each row represents one simulated peak season day with fully randomised stochastic inputs. Scanning the first 35 visible trials, online reservations range from 33 to 62 per day, walk-in guests range from 3 to 15, late cancellations range from 0 to 7, and miscellaneous expenses range from approximately $541 to $1,183 per day — all consistent with the distributions defined in Sheet 2.</a:t>
          </a:r>
        </a:p>
        <a:p>
          <a:r>
            <a:rPr lang="en-IN" b="1"/>
            <a:t>Net Occupied Rooms — Run 1</a:t>
          </a:r>
        </a:p>
        <a:p>
          <a:r>
            <a:rPr lang="en-IN"/>
            <a:t>Net occupied rooms across the visible trials ranges from 38 to 53, clustering predominantly between 42 and 52. The resort reaches the 50-room capacity threshold and triggers Sold Out=Yes on approximately 35–40% of visible trials, confirming that peak season demand regularly pushes the resort to full capacity at the base $350 price point. Days with sold out status tend to coincide with higher online reservation counts (50+) combined with low cancellations, while non-sold-out days typically reflect reservation counts in the 33–43 range where demand falls short of capacity.</a:t>
          </a:r>
        </a:p>
        <a:p>
          <a:r>
            <a:rPr lang="en-IN" b="1"/>
            <a:t>Daily Net Profit — Run 1</a:t>
          </a:r>
        </a:p>
        <a:p>
          <a:r>
            <a:rPr lang="en-IN"/>
            <a:t>Daily net profit in the visible trials ranges from approximately $7,464 (trial 9, 38 occupied rooms) to $11,259 (trial 31, 50 occupied rooms). The profits are clearly influenced by the combination of all four stochastic inputs — high occupancy alone does not guarantee high profit, as seen in trials with 52–53 occupied rooms producing profits around $9,887–$10,273 when miscellaneous expenses are elevated above $900. The base expected profit of $10,395 appears consistently as a central tendency across the visible trials, with most days falling between $8,500 and $11,000.</a:t>
          </a:r>
        </a:p>
        <a:p>
          <a:r>
            <a:rPr lang="en-IN" b="1"/>
            <a:t>Convergence — Mean Net Occupied Rooms (Run 1)</a:t>
          </a:r>
        </a:p>
        <a:p>
          <a:r>
            <a:rPr lang="en-IN"/>
            <a:t>The convergence chart for mean net occupied rooms at $350 shows the running mean starting at 39 rooms (trial 1) and rising sharply through the first 50 trials as early variability averages out. By approximately trial 100 the mean stabilises around 47 rooms and remains flat through to trial 1,000. The final converged mean of approximately 47 rooms is consistent with the base case calculation (45 online + 6 walk-ins − 4 cancellations = 47 net occupied). This flat convergence confirms 1,000 trials is more than sufficient and the simulation is statistically stable.</a:t>
          </a:r>
        </a:p>
        <a:p>
          <a:r>
            <a:rPr lang="en-IN" b="1"/>
            <a:t>Convergence — Mean Daily Net Profit (Run 1)</a:t>
          </a:r>
        </a:p>
        <a:p>
          <a:r>
            <a:rPr lang="en-IN"/>
            <a:t>The convergence chart for mean daily net profit at $350 shows the running mean beginning at $8,425 (trial 1 — a below-average day) and rising sharply through the first 20–30 trials. A brief peak above $10,000 is visible around trials 10–30 before settling downward. By trial 100 the mean stabilises around $9,700–$9,800 and continues flattening toward the final converged value of approximately $9,767. The chart clearly demonstrates the simulation has converged — the running mean line is essentially flat from trial 200 onwards, confirming the reliability of the $9,767 mean profit estimate.</a:t>
          </a:r>
        </a:p>
        <a:p>
          <a:endParaRPr lang="en-IN" sz="1100"/>
        </a:p>
      </xdr:txBody>
    </xdr:sp>
    <xdr:clientData/>
  </xdr:twoCellAnchor>
  <xdr:twoCellAnchor>
    <xdr:from>
      <xdr:col>40</xdr:col>
      <xdr:colOff>8659</xdr:colOff>
      <xdr:row>34</xdr:row>
      <xdr:rowOff>8658</xdr:rowOff>
    </xdr:from>
    <xdr:to>
      <xdr:col>48</xdr:col>
      <xdr:colOff>614796</xdr:colOff>
      <xdr:row>68</xdr:row>
      <xdr:rowOff>107674</xdr:rowOff>
    </xdr:to>
    <xdr:sp macro="" textlink="">
      <xdr:nvSpPr>
        <xdr:cNvPr id="4" name="TextBox 3">
          <a:extLst>
            <a:ext uri="{FF2B5EF4-FFF2-40B4-BE49-F238E27FC236}">
              <a16:creationId xmlns:a16="http://schemas.microsoft.com/office/drawing/2014/main" id="{C0E107BC-0892-A885-BF3E-DDD94255D705}"/>
            </a:ext>
          </a:extLst>
        </xdr:cNvPr>
        <xdr:cNvSpPr txBox="1"/>
      </xdr:nvSpPr>
      <xdr:spPr>
        <a:xfrm>
          <a:off x="31818018" y="8833778"/>
          <a:ext cx="5641963" cy="7843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b="1"/>
            <a:t>RUN 2 — Room Rate = $450 | OB Limit = 3 Rooms</a:t>
          </a:r>
        </a:p>
        <a:p>
          <a:r>
            <a:rPr lang="en-IN" b="1"/>
            <a:t>Simulation Data Overview</a:t>
          </a:r>
        </a:p>
        <a:p>
          <a:r>
            <a:rPr lang="en-IN"/>
            <a:t>The simulation ran 1,000 independent trials at Room Rate=$450 with the same overbooking limit of 3 rooms. Scanning the visible trials, online reservations range from 36 to 56, walk-in guests from 1 to 11, late cancellations from 0 to 9, and miscellaneous expenses from approximately $420 to $1,079 per day — all within the same distribution parameters as Run 1, confirming both runs use identical stochastic inputs with only the room rate changed.</a:t>
          </a:r>
        </a:p>
        <a:p>
          <a:r>
            <a:rPr lang="en-IN" b="1"/>
            <a:t>Net Occupied Rooms — Run 2</a:t>
          </a:r>
        </a:p>
        <a:p>
          <a:r>
            <a:rPr lang="en-IN"/>
            <a:t>Net occupied rooms across the visible trials at $450 ranges from 41 to 53, with a slightly higher proportion of sold-out days than Run 1. Sold Out=Yes appears more frequently in the $450 run — visible in trials 1, 3, 6, 14, 16, 20, 21, 24, 27, 28, 35 and others — reflecting approximately 45–50% of visible days reaching full capacity. This is consistent with the $450 rate producing higher profitability while maintaining the same occupancy distribution, since room rate does not affect demand in the model.</a:t>
          </a:r>
        </a:p>
        <a:p>
          <a:r>
            <a:rPr lang="en-IN" b="1"/>
            <a:t>Daily Net Profit — Run 2</a:t>
          </a:r>
        </a:p>
        <a:p>
          <a:r>
            <a:rPr lang="en-IN"/>
            <a:t>Daily net profit in the visible $450 trials ranges from approximately $11,891 (trial 12, 41 occupied rooms) to $16,381 (trial 16, 50 occupied rooms with low costs). Every single visible trial at $450 produces profit above $11,000 — substantially higher than the $350 run where profits regularly fell below $9,000. The $450 minimum across visible trials appears around $12,549 (trial 3), confirming the upward shift of the entire profit distribution. Trials with 50+ occupied rooms consistently generate $15,000–$16,381 at $450, compared to $10,200–$11,259 for equivalent occupancy at $350.</a:t>
          </a:r>
        </a:p>
        <a:p>
          <a:r>
            <a:rPr lang="en-IN" b="1"/>
            <a:t>Convergence — Mean Net Occupied Rooms (Run 2)</a:t>
          </a:r>
        </a:p>
        <a:p>
          <a:r>
            <a:rPr lang="en-IN"/>
            <a:t>The convergence chart for mean net occupied rooms at $450 shows the running mean starting at 49 rooms (trial 1 — an above-average day) and dropping through the first 20 trials before stabilising. By trial 50 the mean settles around 47–48 rooms and converges to approximately 47.5 rooms by trial 1,000. This is almost identical to the Run 1 convergence of 47 rooms — confirming that room rate has no effect on occupancy, as expected. The occupancy distribution is driven purely by the stochastic demand inputs which are identical across both runs.</a:t>
          </a:r>
        </a:p>
        <a:p>
          <a:r>
            <a:rPr lang="en-IN" b="1"/>
            <a:t>Convergence — Mean Daily Net Profit (Run 2)</a:t>
          </a:r>
        </a:p>
        <a:p>
          <a:r>
            <a:rPr lang="en-IN"/>
            <a:t>The convergence chart for mean daily net profit at $450 shows the running mean beginning at $15,250 (trial 1) and exhibiting greater early variability than Run 1 — the mean swings between $13,600 and $15,400 through the first 30 trials before stabilising. By trial 100 the mean settles around $14,400–$14,500 and converges to the final value of approximately $14,442 by trial 1,000. The higher standard deviation at $450 ($1,684 vs $1,220) explains the wider early oscillations compared to the $350 convergence chart. The flat line from trial 200 onwards confirms statistical stability and validates the $14,442 mean profit estimate.</a:t>
          </a:r>
        </a:p>
        <a:p>
          <a:r>
            <a:rPr lang="en-IN" b="1"/>
            <a:t>Key Comparison — Run 1 vs Run 2</a:t>
          </a:r>
        </a:p>
        <a:p>
          <a:r>
            <a:rPr lang="en-IN"/>
            <a:t>The two runs confirm that changing only the room rate from $350 to $450 — with all other model parameters held constant — produces a consistent and reliable $4,675 increase in mean daily profit. The occupancy distributions are nearly identical (both converge to ~47 rooms), confirming the model correctly isolates the effect of room rate. The convergence patterns are similar in shape, with Run 2 showing slightly more early variability due to the higher absolute profit values. Both simulations reach stable convergence well before trial 500, validating 1,000 trials as more than sufficient for reliable results.</a:t>
          </a:r>
        </a:p>
        <a:p>
          <a:endParaRPr lang="en-IN"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2</xdr:col>
      <xdr:colOff>0</xdr:colOff>
      <xdr:row>48</xdr:row>
      <xdr:rowOff>0</xdr:rowOff>
    </xdr:from>
    <xdr:ext cx="10060780" cy="405432"/>
    <xdr:sp macro="" textlink="">
      <xdr:nvSpPr>
        <xdr:cNvPr id="2" name="TextBox 1">
          <a:extLst>
            <a:ext uri="{FF2B5EF4-FFF2-40B4-BE49-F238E27FC236}">
              <a16:creationId xmlns:a16="http://schemas.microsoft.com/office/drawing/2014/main" id="{A429ED05-852F-4C37-839A-1473122D39C2}"/>
            </a:ext>
          </a:extLst>
        </xdr:cNvPr>
        <xdr:cNvSpPr txBox="1"/>
      </xdr:nvSpPr>
      <xdr:spPr>
        <a:xfrm>
          <a:off x="1285875" y="9703595"/>
          <a:ext cx="10060780" cy="405432"/>
        </a:xfrm>
        <a:prstGeom prst="rect">
          <a:avLst/>
        </a:prstGeom>
        <a:solidFill>
          <a:schemeClr val="bg1">
            <a:lumMod val="95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IN" sz="2000" b="1" u="sng">
              <a:solidFill>
                <a:srgbClr val="0000FF"/>
              </a:solidFill>
            </a:rPr>
            <a:t>Comparison of Daily Net Profit Distribution — Room Rate $350 vs $450</a:t>
          </a:r>
          <a:endParaRPr lang="en-AU" sz="2000" b="1" u="sng">
            <a:solidFill>
              <a:srgbClr val="0000FF"/>
            </a:solidFill>
          </a:endParaRPr>
        </a:p>
      </xdr:txBody>
    </xdr:sp>
    <xdr:clientData/>
  </xdr:oneCellAnchor>
  <xdr:twoCellAnchor>
    <xdr:from>
      <xdr:col>2</xdr:col>
      <xdr:colOff>492917</xdr:colOff>
      <xdr:row>6</xdr:row>
      <xdr:rowOff>140493</xdr:rowOff>
    </xdr:from>
    <xdr:to>
      <xdr:col>8</xdr:col>
      <xdr:colOff>544285</xdr:colOff>
      <xdr:row>23</xdr:row>
      <xdr:rowOff>0</xdr:rowOff>
    </xdr:to>
    <xdr:graphicFrame macro="">
      <xdr:nvGraphicFramePr>
        <xdr:cNvPr id="4" name="Chart 3">
          <a:extLst>
            <a:ext uri="{FF2B5EF4-FFF2-40B4-BE49-F238E27FC236}">
              <a16:creationId xmlns:a16="http://schemas.microsoft.com/office/drawing/2014/main" id="{4F56E30C-6449-7954-E8A4-417576BE34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450056</xdr:colOff>
      <xdr:row>8</xdr:row>
      <xdr:rowOff>111918</xdr:rowOff>
    </xdr:from>
    <xdr:to>
      <xdr:col>20</xdr:col>
      <xdr:colOff>653143</xdr:colOff>
      <xdr:row>23</xdr:row>
      <xdr:rowOff>140493</xdr:rowOff>
    </xdr:to>
    <xdr:graphicFrame macro="">
      <xdr:nvGraphicFramePr>
        <xdr:cNvPr id="5" name="Chart 4">
          <a:extLst>
            <a:ext uri="{FF2B5EF4-FFF2-40B4-BE49-F238E27FC236}">
              <a16:creationId xmlns:a16="http://schemas.microsoft.com/office/drawing/2014/main" id="{A39CC1C0-31A4-E33B-44B6-20D1F08F89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843641</xdr:colOff>
      <xdr:row>53</xdr:row>
      <xdr:rowOff>6802</xdr:rowOff>
    </xdr:from>
    <xdr:to>
      <xdr:col>15</xdr:col>
      <xdr:colOff>20410</xdr:colOff>
      <xdr:row>66</xdr:row>
      <xdr:rowOff>0</xdr:rowOff>
    </xdr:to>
    <mc:AlternateContent xmlns:mc="http://schemas.openxmlformats.org/markup-compatibility/2006">
      <mc:Choice xmlns:cx1="http://schemas.microsoft.com/office/drawing/2015/9/8/chartex" Requires="cx1">
        <xdr:graphicFrame macro="">
          <xdr:nvGraphicFramePr>
            <xdr:cNvPr id="6" name="Chart 5">
              <a:extLst>
                <a:ext uri="{FF2B5EF4-FFF2-40B4-BE49-F238E27FC236}">
                  <a16:creationId xmlns:a16="http://schemas.microsoft.com/office/drawing/2014/main" id="{D1E639D3-2142-45B5-9001-B3A5DD2D10E7}"/>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3"/>
            </a:graphicData>
          </a:graphic>
        </xdr:graphicFrame>
      </mc:Choice>
      <mc:Fallback>
        <xdr:sp macro="" textlink="">
          <xdr:nvSpPr>
            <xdr:cNvPr id="0" name=""/>
            <xdr:cNvSpPr>
              <a:spLocks noTextEdit="1"/>
            </xdr:cNvSpPr>
          </xdr:nvSpPr>
          <xdr:spPr>
            <a:xfrm>
              <a:off x="6515779" y="10712902"/>
              <a:ext cx="6615794" cy="3460298"/>
            </a:xfrm>
            <a:prstGeom prst="rect">
              <a:avLst/>
            </a:prstGeom>
            <a:solidFill>
              <a:prstClr val="white"/>
            </a:solidFill>
            <a:ln w="1">
              <a:solidFill>
                <a:prstClr val="green"/>
              </a:solidFill>
            </a:ln>
          </xdr:spPr>
          <xdr:txBody>
            <a:bodyPr vertOverflow="clip" horzOverflow="clip"/>
            <a:lstStyle/>
            <a:p>
              <a:r>
                <a:rPr lang="en-IN"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15</xdr:col>
      <xdr:colOff>268431</xdr:colOff>
      <xdr:row>45</xdr:row>
      <xdr:rowOff>173181</xdr:rowOff>
    </xdr:from>
    <xdr:to>
      <xdr:col>24</xdr:col>
      <xdr:colOff>0</xdr:colOff>
      <xdr:row>83</xdr:row>
      <xdr:rowOff>52388</xdr:rowOff>
    </xdr:to>
    <xdr:sp macro="" textlink="">
      <xdr:nvSpPr>
        <xdr:cNvPr id="7" name="TextBox 6">
          <a:extLst>
            <a:ext uri="{FF2B5EF4-FFF2-40B4-BE49-F238E27FC236}">
              <a16:creationId xmlns:a16="http://schemas.microsoft.com/office/drawing/2014/main" id="{77E6839D-6BA0-F0EC-5599-C02ACC00FCDD}"/>
            </a:ext>
          </a:extLst>
        </xdr:cNvPr>
        <xdr:cNvSpPr txBox="1"/>
      </xdr:nvSpPr>
      <xdr:spPr>
        <a:xfrm>
          <a:off x="13379594" y="9431481"/>
          <a:ext cx="7908781" cy="812785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b="1"/>
            <a:t>Interpretation — Simulated Output Distribution &amp; Descriptive Statistics</a:t>
          </a:r>
        </a:p>
        <a:p>
          <a:endParaRPr lang="en-IN" b="1"/>
        </a:p>
        <a:p>
          <a:r>
            <a:rPr lang="en-IN" b="1"/>
            <a:t>Frequency Distribution — Room Rate $350</a:t>
          </a:r>
        </a:p>
        <a:p>
          <a:r>
            <a:rPr lang="en-IN"/>
            <a:t>The frequency distribution of daily net profit at Room Rate=$350 displays a clear left-skewed pattern, with the majority of simulated days clustered in the higher profit ranges of $9,000–$11,500. The distribution shows a long left tail extending down to approximately $4,500, representing the rare but impactful low-demand days. The tallest bars appear in the $10,000–$11,000 range, confirming that most peak season days at $350 generate strong profit. The progressive increase in bar height from left to right followed by a sharp drop-off at the upper end reflects the capacity constraint at 50 rooms — once the resort is full, profit cannot grow further regardless of additional demand.</a:t>
          </a:r>
        </a:p>
        <a:p>
          <a:r>
            <a:rPr lang="en-IN" b="1"/>
            <a:t>Frequency Distribution — Room Rate $450</a:t>
          </a:r>
        </a:p>
        <a:p>
          <a:r>
            <a:rPr lang="en-IN"/>
            <a:t>The frequency distribution at Room Rate=$450 exhibits the same left-skewed shape but shifted approximately $5,000 to the right. The tallest bars are concentrated in the $15,000–$16,500 range, with 48.3% of days exceeding $15,000 profit. The left tail begins around $7,000 and is shorter and less pronounced than the $350 distribution, indicating fewer poor-performing days at the premium rate. The visual shift between the two histograms powerfully illustrates the financial benefit of the $450 pricing strategy — the entire distribution moves right without a corresponding increase in spread or risk.</a:t>
          </a:r>
        </a:p>
        <a:p>
          <a:r>
            <a:rPr lang="en-IN" b="1"/>
            <a:t>Descriptive Statistics — Room Rate $350</a:t>
          </a:r>
        </a:p>
        <a:p>
          <a:r>
            <a:rPr lang="en-IN"/>
            <a:t>The simulation of 1,000 trials at $350 produces a mean daily profit of $9,767 with a median of $10,209. The fact that the mean is below the median confirms the left-skewed nature of the distribution — a small number of low-demand days pull the mean downward while the majority of days cluster above $10,000. The standard deviation of $1,220 indicates moderate day-to-day variability, with approximately 68% of days falling between $8,547 and $10,987. The minimum of $4,633 and maximum of $11,494 define the full realistic range of outcomes. The negative skewness of −1.20 and positive kurtosis of 1.03 confirm the distribution has a heavier left tail than a normal curve, driven by occasional very low demand days.</a:t>
          </a:r>
        </a:p>
        <a:p>
          <a:r>
            <a:rPr lang="en-IN" b="1"/>
            <a:t>Descriptive Statistics — Room Rate $450</a:t>
          </a:r>
        </a:p>
        <a:p>
          <a:r>
            <a:rPr lang="en-IN"/>
            <a:t>At $450, the simulation produces a mean daily profit of $14,442 and a median of $15,132 — both substantially higher than the $350 results. The mean-median gap is again negative (mean below median), confirming left skew consistent with the $350 distribution. The standard deviation of $1,684 is slightly higher than $350 ($1,220), reflecting the greater absolute profit variability at the higher price point — but proportionally the coefficient of variation is similar. The minimum of $7,206 confirms zero loss days even at the worst simulated outcome. The maximum of $16,381 and the range of $9,174 demonstrate the wider upside potential of the $450 rate. The skewness of −1.38 is slightly more negative than $350, indicating a marginally more pronounced left tail at the premium rate.</a:t>
          </a:r>
        </a:p>
        <a:p>
          <a:r>
            <a:rPr lang="en-IN" b="1"/>
            <a:t>95% Confidence Interval for Mean Profit</a:t>
          </a:r>
        </a:p>
        <a:p>
          <a:r>
            <a:rPr lang="en-IN"/>
            <a:t>The 95% confidence intervals confirm the simulation has converged to stable estimates of the true mean profit for both rates. At $350, the true mean daily profit falls between $9,691 and $9,842 with 95% confidence — a narrow interval of only $151, confirming 1,000 trials is more than sufficient. At $450, the confidence interval of $14,338 to $14,546 is similarly narrow at $208. These tight intervals validate the reliability of the simulation results and confirm the $4,675 mean profit advantage of $450 over $350 is a statistically robust finding, not a simulation artefact.</a:t>
          </a:r>
        </a:p>
        <a:p>
          <a:r>
            <a:rPr lang="en-IN" b="1"/>
            <a:t>Quartile Summary</a:t>
          </a:r>
        </a:p>
        <a:p>
          <a:r>
            <a:rPr lang="en-IN"/>
            <a:t>The quartile comparison reveals the comprehensive dominance of $450 over $350. The Q1 of $350 ($9,072) is lower than the $450 median ($15,132) — meaning the bottom 25% of $350 days still generate less profit than a typical $450 day. The $450 Q1 of $13,608 exceeds the $350 maximum of $11,494 — confirming that even on its worst-performing days, $450 outperforms the absolute best-case day at $350. This non-overlapping quartile structure is the strongest statistical evidence that $450 is unambiguously the superior pricing strategy.</a:t>
          </a:r>
        </a:p>
        <a:p>
          <a:r>
            <a:rPr lang="en-IN" b="1"/>
            <a:t>Box and Whisker Plot</a:t>
          </a:r>
        </a:p>
        <a:p>
          <a:r>
            <a:rPr lang="en-IN"/>
            <a:t>The comparison box plot visually confirms all the above findings. The two boxes show no overlap — the entire $450 distribution sits above the entire $350 distribution. Both boxes display outlier dots on the lower whisker, representing the rare low-demand days identified in the tail of each distribution. The similar box widths indicate comparable spread and risk profiles at both rates. The $450 box positioned entirely above the $350 box provides the clearest possible visual evidence that the premium pricing strategy delivers superior profit outcomes without increasing operational risk or variability.</a:t>
          </a:r>
        </a:p>
        <a:p>
          <a:endParaRPr lang="en-IN"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244474</xdr:colOff>
      <xdr:row>11</xdr:row>
      <xdr:rowOff>34018</xdr:rowOff>
    </xdr:from>
    <xdr:to>
      <xdr:col>16</xdr:col>
      <xdr:colOff>1034142</xdr:colOff>
      <xdr:row>54</xdr:row>
      <xdr:rowOff>156481</xdr:rowOff>
    </xdr:to>
    <xdr:sp macro="" textlink="">
      <xdr:nvSpPr>
        <xdr:cNvPr id="2" name="TextBox 1">
          <a:extLst>
            <a:ext uri="{FF2B5EF4-FFF2-40B4-BE49-F238E27FC236}">
              <a16:creationId xmlns:a16="http://schemas.microsoft.com/office/drawing/2014/main" id="{94A9FC52-6BD7-4F0C-93CC-4FDA28ACF781}"/>
            </a:ext>
          </a:extLst>
        </xdr:cNvPr>
        <xdr:cNvSpPr txBox="1"/>
      </xdr:nvSpPr>
      <xdr:spPr>
        <a:xfrm>
          <a:off x="571045" y="2442482"/>
          <a:ext cx="18465347" cy="8606518"/>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400" b="1"/>
            <a:t>Risk Profiling Findings</a:t>
          </a:r>
        </a:p>
        <a:p>
          <a:endParaRPr lang="en-IN" sz="1400" b="0"/>
        </a:p>
        <a:p>
          <a:r>
            <a:rPr lang="en-IN" sz="1400" b="1"/>
            <a:t>Overall Risk Comparison</a:t>
          </a:r>
        </a:p>
        <a:p>
          <a:pPr marL="285750" indent="-285750">
            <a:buFont typeface="Arial" panose="020B0604020202020204" pitchFamily="34" charset="0"/>
            <a:buChar char="•"/>
          </a:pPr>
          <a:r>
            <a:rPr lang="en-IN" sz="1400"/>
            <a:t>At Room Rate=$350, the resort faces a 10.5% probability of earning below $8,000 on any given peak season day. In contrast, at Room Rate=$450, only 5.7% of days fall below $11,000. The $450 rate not only generates higher profit but also reduces downside risk — making it the dominant strategy on both dimensions simultaneously.</a:t>
          </a:r>
        </a:p>
        <a:p>
          <a:r>
            <a:rPr lang="en-IN" sz="1400" b="1"/>
            <a:t>Probability of Strong Performance</a:t>
          </a:r>
        </a:p>
        <a:p>
          <a:pPr marL="285750" indent="-285750">
            <a:buFont typeface="Arial" panose="020B0604020202020204" pitchFamily="34" charset="0"/>
            <a:buChar char="•"/>
          </a:pPr>
          <a:r>
            <a:rPr lang="en-IN" sz="1400"/>
            <a:t>At $350, 54.2% of simulated days generated profit between $10,000–$12,000 — representing consistent but capped performance due to the 50-room capacity constraint.</a:t>
          </a:r>
        </a:p>
        <a:p>
          <a:pPr marL="285750" indent="-285750">
            <a:buFont typeface="Arial" panose="020B0604020202020204" pitchFamily="34" charset="0"/>
            <a:buChar char="•"/>
          </a:pPr>
          <a:r>
            <a:rPr lang="en-IN" sz="1400"/>
            <a:t>At $450, 48.3% of days exceeded $15,000 in daily profit, with a further 32.9% earning between $13,000–$15,000.</a:t>
          </a:r>
        </a:p>
        <a:p>
          <a:pPr marL="285750" indent="-285750">
            <a:buFont typeface="Arial" panose="020B0604020202020204" pitchFamily="34" charset="0"/>
            <a:buChar char="•"/>
          </a:pPr>
          <a:r>
            <a:rPr lang="en-IN" sz="1400"/>
            <a:t>Combined, 81.2% of $450 days exceeded $13,000 compared to only 54.2% of $350 days exceeding $10,000 — a significantly superior performance profile.</a:t>
          </a:r>
        </a:p>
        <a:p>
          <a:r>
            <a:rPr lang="en-IN" sz="1400" b="1"/>
            <a:t>Zero Loss Days at Both Rates</a:t>
          </a:r>
        </a:p>
        <a:p>
          <a:r>
            <a:rPr lang="en-IN" sz="1400"/>
            <a:t>Both pricing strategies produced zero loss-making days across all 1,000 simulated trials. The minimum profit at $350 was $4,633 and at $450 was $7,206 — both firmly positive. Alpine Peak Snow Resort is financially viable under both room rate scenarios throughout the peak season, confirming that the business model is fundamentally sound regardless of which rate management chooses.</a:t>
          </a:r>
        </a:p>
        <a:p>
          <a:r>
            <a:rPr lang="en-IN" sz="1400" b="1"/>
            <a:t>Occupancy Insight — Low Profit Intervals</a:t>
          </a:r>
        </a:p>
        <a:p>
          <a:pPr marL="285750" indent="-285750">
            <a:buFont typeface="Arial" panose="020B0604020202020204" pitchFamily="34" charset="0"/>
            <a:buChar char="•"/>
          </a:pPr>
          <a:r>
            <a:rPr lang="en-IN" sz="1400"/>
            <a:t>The Max Net Occupied Rooms metric reveals an important finding about what drives poor profit days. At $350, the Under $6,000 interval recorded a maximum of only 35 occupied rooms — well below the 50-room capacity. Similarly at $450, the Under $9,000 interval maxed out at 32 occupied rooms.</a:t>
          </a:r>
        </a:p>
        <a:p>
          <a:pPr marL="285750" indent="-285750">
            <a:buFont typeface="Arial" panose="020B0604020202020204" pitchFamily="34" charset="0"/>
            <a:buChar char="•"/>
          </a:pPr>
          <a:r>
            <a:rPr lang="en-IN" sz="1400"/>
            <a:t>This confirms that on poor profit days the resort was operating at only 64–70% occupancy.</a:t>
          </a:r>
        </a:p>
        <a:p>
          <a:pPr marL="285750" indent="-285750">
            <a:buFont typeface="Arial" panose="020B0604020202020204" pitchFamily="34" charset="0"/>
            <a:buChar char="•"/>
          </a:pPr>
          <a:r>
            <a:rPr lang="en-IN" sz="1400"/>
            <a:t>Low demand — not high costs — is the primary driver of poor performance.</a:t>
          </a:r>
        </a:p>
        <a:p>
          <a:pPr marL="285750" indent="-285750">
            <a:buFont typeface="Arial" panose="020B0604020202020204" pitchFamily="34" charset="0"/>
            <a:buChar char="•"/>
          </a:pPr>
          <a:r>
            <a:rPr lang="en-IN" sz="1400"/>
            <a:t>On bad days, online reservations dropped to approximately 30 bookings, consistent with the worst case scenario identified in the scenario analysis.</a:t>
          </a:r>
        </a:p>
        <a:p>
          <a:r>
            <a:rPr lang="en-IN" sz="1400" b="1"/>
            <a:t>The Paradox of High Occupancy Low Profit Days</a:t>
          </a:r>
        </a:p>
        <a:p>
          <a:pPr marL="285750" indent="-285750">
            <a:buFont typeface="Arial" panose="020B0604020202020204" pitchFamily="34" charset="0"/>
            <a:buChar char="•"/>
          </a:pPr>
          <a:r>
            <a:rPr lang="en-IN" sz="1400"/>
            <a:t>At Room Rate=$350, the maximum occupancy of 53 rooms appears in both the $8,000–$10,000 AND $10,000–$12,000 profit intervals. This reveals a paradoxical finding — high occupancy does not always guarantee strong profit.</a:t>
          </a:r>
        </a:p>
        <a:p>
          <a:pPr marL="285750" indent="-285750">
            <a:buFont typeface="Arial" panose="020B0604020202020204" pitchFamily="34" charset="0"/>
            <a:buChar char="•"/>
          </a:pPr>
          <a:r>
            <a:rPr lang="en-IN" sz="1400"/>
            <a:t>When 53 rooms are occupied, overbooking compensation of 3×$350=$1,050 is triggered.</a:t>
          </a:r>
        </a:p>
        <a:p>
          <a:pPr marL="285750" indent="-285750">
            <a:buFont typeface="Arial" panose="020B0604020202020204" pitchFamily="34" charset="0"/>
            <a:buChar char="•"/>
          </a:pPr>
          <a:r>
            <a:rPr lang="en-IN" sz="1400"/>
            <a:t>If this coincides with high miscellaneous expenses (~$1,100), total costs rise sharply.</a:t>
          </a:r>
        </a:p>
        <a:p>
          <a:pPr marL="285750" indent="-285750">
            <a:buFont typeface="Arial" panose="020B0604020202020204" pitchFamily="34" charset="0"/>
            <a:buChar char="•"/>
          </a:pPr>
          <a:r>
            <a:rPr lang="en-IN" sz="1400"/>
            <a:t>The combined effect drags profit into the $8,000–$10,000 range despite near-full occupancy.</a:t>
          </a:r>
        </a:p>
        <a:p>
          <a:pPr marL="285750" indent="-285750">
            <a:buFont typeface="Arial" panose="020B0604020202020204" pitchFamily="34" charset="0"/>
            <a:buChar char="•"/>
          </a:pPr>
          <a:r>
            <a:rPr lang="en-IN" sz="1400"/>
            <a:t>This highlights that cost management on high-demand days is equally as important as maximising occupancy.</a:t>
          </a:r>
        </a:p>
        <a:p>
          <a:r>
            <a:rPr lang="en-IN" sz="1400" b="1"/>
            <a:t>The $450 Distribution is Shifted and Safer</a:t>
          </a:r>
        </a:p>
        <a:p>
          <a:r>
            <a:rPr lang="en-IN" sz="1400"/>
            <a:t>The entire $450 profit distribution sits approximately $5,000 higher than the $350 distribution across all intervals. At $350, the most common outcome is profit between $10,000–$12,000 occurring on 54.2% of days. At $450, the most common outcome is profit exceeding $15,000 occurring on 48.3% of days. There is no overlap between the dominant profit ranges of the two distributions — confirming that $450 produces comprehensively better outcomes across all 1,000 simulated trials.</a:t>
          </a:r>
        </a:p>
        <a:p>
          <a:r>
            <a:rPr lang="en-IN" sz="1400" b="1"/>
            <a:t>Management Recommendation</a:t>
          </a:r>
        </a:p>
        <a:p>
          <a:pPr marL="285750" indent="-285750">
            <a:buFont typeface="Arial" panose="020B0604020202020204" pitchFamily="34" charset="0"/>
            <a:buChar char="•"/>
          </a:pPr>
          <a:r>
            <a:rPr lang="en-IN" sz="1400"/>
            <a:t>Room Rate=$450 is unambiguously the superior pricing decision based on simulation evidence.</a:t>
          </a:r>
        </a:p>
        <a:p>
          <a:pPr marL="285750" indent="-285750">
            <a:buFont typeface="Arial" panose="020B0604020202020204" pitchFamily="34" charset="0"/>
            <a:buChar char="•"/>
          </a:pPr>
          <a:r>
            <a:rPr lang="en-IN" sz="1400"/>
            <a:t>It generates higher profit at every percentile of the distribution.</a:t>
          </a:r>
        </a:p>
        <a:p>
          <a:pPr marL="285750" indent="-285750">
            <a:buFont typeface="Arial" panose="020B0604020202020204" pitchFamily="34" charset="0"/>
            <a:buChar char="•"/>
          </a:pPr>
          <a:r>
            <a:rPr lang="en-IN" sz="1400"/>
            <a:t>It reduces the probability of poor-performing days from 10.5% to 5.7%.</a:t>
          </a:r>
        </a:p>
        <a:p>
          <a:pPr marL="285750" indent="-285750">
            <a:buFont typeface="Arial" panose="020B0604020202020204" pitchFamily="34" charset="0"/>
            <a:buChar char="•"/>
          </a:pPr>
          <a:r>
            <a:rPr lang="en-IN" sz="1400"/>
            <a:t>It maintains positive profit even under worst-case conditions.</a:t>
          </a:r>
        </a:p>
        <a:p>
          <a:pPr marL="285750" indent="-285750">
            <a:buFont typeface="Arial" panose="020B0604020202020204" pitchFamily="34" charset="0"/>
            <a:buChar char="•"/>
          </a:pPr>
          <a:r>
            <a:rPr lang="en-IN" sz="1400"/>
            <a:t>The $100 per room increase represents a 28.6% price premium translating to approximately $5,000 additional daily profit.</a:t>
          </a:r>
        </a:p>
        <a:p>
          <a:pPr marL="285750" indent="-285750">
            <a:buFont typeface="Arial" panose="020B0604020202020204" pitchFamily="34" charset="0"/>
            <a:buChar char="•"/>
          </a:pPr>
          <a:r>
            <a:rPr lang="en-IN" sz="1400"/>
            <a:t>Across the 120-day peak season this equates to approximately $600,000 in additional revenue — assuming price-inelastic demand in Mt Buller's capacity-constrained alpine accommodation market.</a:t>
          </a:r>
        </a:p>
        <a:p>
          <a:r>
            <a:rPr lang="en-IN" sz="1400" b="1"/>
            <a:t>Limitations</a:t>
          </a:r>
        </a:p>
        <a:p>
          <a:r>
            <a:rPr lang="en-IN" sz="1400"/>
            <a:t>The simulation assumes demand is price inelastic  that raising rate from $350 to $450 does not reduce reservations. While defensible given Mt Buller's limited accommodation supply and captive school holiday market, management should monitor booking volumes when implementing the $450 rate to detect any demand reduction. Additionally, the model uses a fixed overbooking limit of 3 rooms  increasing to 5 rooms on high-demand days could further improve $450 profitability by capturing additional revenue on overflow days.</a:t>
          </a:r>
        </a:p>
      </xdr:txBody>
    </xdr:sp>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06F2A7-01C7-4601-A7FE-2CEB8C3F8A4F}">
  <sheetPr>
    <tabColor theme="0" tint="-0.499984740745262"/>
  </sheetPr>
  <dimension ref="B2:D33"/>
  <sheetViews>
    <sheetView zoomScale="55" zoomScaleNormal="80" workbookViewId="0">
      <selection activeCell="D24" sqref="D24"/>
    </sheetView>
  </sheetViews>
  <sheetFormatPr defaultColWidth="8.796875" defaultRowHeight="14.25" x14ac:dyDescent="0.45"/>
  <cols>
    <col min="1" max="1" width="5.33203125" customWidth="1"/>
    <col min="2" max="2" width="30" customWidth="1"/>
    <col min="3" max="3" width="75.265625" customWidth="1"/>
    <col min="4" max="4" width="82.59765625" customWidth="1"/>
  </cols>
  <sheetData>
    <row r="2" spans="2:4" ht="17.25" x14ac:dyDescent="0.45">
      <c r="B2" s="237" t="s">
        <v>117</v>
      </c>
      <c r="C2" s="237"/>
      <c r="D2" s="237"/>
    </row>
    <row r="3" spans="2:4" ht="18" x14ac:dyDescent="0.55000000000000004">
      <c r="B3" s="1" t="s">
        <v>6</v>
      </c>
      <c r="C3" s="19" t="s">
        <v>7</v>
      </c>
      <c r="D3" s="18" t="s">
        <v>8</v>
      </c>
    </row>
    <row r="4" spans="2:4" ht="54" x14ac:dyDescent="0.45">
      <c r="B4" s="27" t="s">
        <v>9</v>
      </c>
      <c r="C4" s="28" t="s">
        <v>10</v>
      </c>
      <c r="D4" s="28" t="s">
        <v>11</v>
      </c>
    </row>
    <row r="5" spans="2:4" ht="54" x14ac:dyDescent="0.45">
      <c r="B5" s="27" t="s">
        <v>12</v>
      </c>
      <c r="C5" s="28" t="s">
        <v>13</v>
      </c>
      <c r="D5" s="28" t="s">
        <v>14</v>
      </c>
    </row>
    <row r="6" spans="2:4" ht="54" x14ac:dyDescent="0.45">
      <c r="B6" s="27" t="s">
        <v>15</v>
      </c>
      <c r="C6" s="28" t="s">
        <v>16</v>
      </c>
      <c r="D6" s="28" t="s">
        <v>146</v>
      </c>
    </row>
    <row r="7" spans="2:4" ht="54" x14ac:dyDescent="0.45">
      <c r="B7" s="27" t="s">
        <v>17</v>
      </c>
      <c r="C7" s="28" t="s">
        <v>18</v>
      </c>
      <c r="D7" s="28" t="s">
        <v>19</v>
      </c>
    </row>
    <row r="8" spans="2:4" ht="22.5" customHeight="1" x14ac:dyDescent="0.55000000000000004">
      <c r="B8" s="12"/>
      <c r="C8" s="2"/>
      <c r="D8" s="20"/>
    </row>
    <row r="9" spans="2:4" ht="22.5" customHeight="1" x14ac:dyDescent="0.55000000000000004">
      <c r="B9" s="12" t="s">
        <v>2</v>
      </c>
      <c r="C9" s="18"/>
      <c r="D9" s="21"/>
    </row>
    <row r="10" spans="2:4" ht="54" x14ac:dyDescent="0.55000000000000004">
      <c r="B10" s="33" t="s">
        <v>20</v>
      </c>
      <c r="C10" s="24" t="s">
        <v>21</v>
      </c>
      <c r="D10" s="17" t="s">
        <v>22</v>
      </c>
    </row>
    <row r="11" spans="2:4" ht="72" x14ac:dyDescent="0.55000000000000004">
      <c r="B11" s="33" t="s">
        <v>23</v>
      </c>
      <c r="C11" s="24" t="s">
        <v>24</v>
      </c>
      <c r="D11" s="17" t="s">
        <v>25</v>
      </c>
    </row>
    <row r="12" spans="2:4" ht="22.5" customHeight="1" x14ac:dyDescent="0.55000000000000004">
      <c r="B12" s="12"/>
      <c r="C12" s="25"/>
      <c r="D12" s="22"/>
    </row>
    <row r="13" spans="2:4" ht="22.5" customHeight="1" x14ac:dyDescent="0.55000000000000004">
      <c r="B13" s="12" t="s">
        <v>3</v>
      </c>
      <c r="C13" s="18"/>
      <c r="D13" s="21"/>
    </row>
    <row r="14" spans="2:4" ht="57" customHeight="1" x14ac:dyDescent="0.45">
      <c r="B14" s="31" t="s">
        <v>26</v>
      </c>
      <c r="C14" s="32" t="s">
        <v>27</v>
      </c>
      <c r="D14" s="32" t="s">
        <v>28</v>
      </c>
    </row>
    <row r="15" spans="2:4" ht="57" customHeight="1" x14ac:dyDescent="0.45">
      <c r="B15" s="31" t="s">
        <v>29</v>
      </c>
      <c r="C15" s="32" t="s">
        <v>30</v>
      </c>
      <c r="D15" s="32" t="s">
        <v>31</v>
      </c>
    </row>
    <row r="16" spans="2:4" ht="57" customHeight="1" x14ac:dyDescent="0.45">
      <c r="B16" s="31" t="s">
        <v>32</v>
      </c>
      <c r="C16" s="32" t="s">
        <v>33</v>
      </c>
      <c r="D16" s="32" t="s">
        <v>34</v>
      </c>
    </row>
    <row r="17" spans="2:4" ht="57" customHeight="1" x14ac:dyDescent="0.45">
      <c r="B17" s="31" t="s">
        <v>35</v>
      </c>
      <c r="C17" s="32" t="s">
        <v>36</v>
      </c>
      <c r="D17" s="32" t="s">
        <v>37</v>
      </c>
    </row>
    <row r="18" spans="2:4" ht="57" customHeight="1" x14ac:dyDescent="0.45">
      <c r="B18" s="31" t="s">
        <v>38</v>
      </c>
      <c r="C18" s="32" t="s">
        <v>39</v>
      </c>
      <c r="D18" s="32" t="s">
        <v>40</v>
      </c>
    </row>
    <row r="19" spans="2:4" ht="22.5" customHeight="1" x14ac:dyDescent="0.45">
      <c r="B19" s="29"/>
      <c r="C19" s="30"/>
      <c r="D19" s="30"/>
    </row>
    <row r="20" spans="2:4" ht="22.5" customHeight="1" x14ac:dyDescent="0.55000000000000004">
      <c r="B20" s="12" t="s">
        <v>4</v>
      </c>
      <c r="C20" s="18"/>
      <c r="D20" s="21"/>
    </row>
    <row r="21" spans="2:4" s="2" customFormat="1" ht="36" x14ac:dyDescent="0.55000000000000004">
      <c r="B21" s="34" t="s">
        <v>41</v>
      </c>
      <c r="C21" s="35" t="s">
        <v>42</v>
      </c>
      <c r="D21" s="35" t="s">
        <v>43</v>
      </c>
    </row>
    <row r="22" spans="2:4" s="2" customFormat="1" ht="60" customHeight="1" x14ac:dyDescent="0.55000000000000004">
      <c r="B22" s="34" t="s">
        <v>44</v>
      </c>
      <c r="C22" s="35" t="s">
        <v>45</v>
      </c>
      <c r="D22" s="35" t="s">
        <v>46</v>
      </c>
    </row>
    <row r="23" spans="2:4" s="2" customFormat="1" ht="47.65" customHeight="1" x14ac:dyDescent="0.55000000000000004">
      <c r="B23" s="34" t="s">
        <v>47</v>
      </c>
      <c r="C23" s="35" t="s">
        <v>48</v>
      </c>
      <c r="D23" s="35" t="s">
        <v>49</v>
      </c>
    </row>
    <row r="24" spans="2:4" s="2" customFormat="1" ht="36" x14ac:dyDescent="0.55000000000000004">
      <c r="B24" s="34" t="s">
        <v>50</v>
      </c>
      <c r="C24" s="35" t="s">
        <v>51</v>
      </c>
      <c r="D24" s="35" t="s">
        <v>52</v>
      </c>
    </row>
    <row r="25" spans="2:4" s="2" customFormat="1" ht="54" x14ac:dyDescent="0.55000000000000004">
      <c r="B25" s="34" t="s">
        <v>53</v>
      </c>
      <c r="C25" s="35" t="s">
        <v>54</v>
      </c>
      <c r="D25" s="35" t="s">
        <v>55</v>
      </c>
    </row>
    <row r="26" spans="2:4" s="2" customFormat="1" ht="36" x14ac:dyDescent="0.55000000000000004">
      <c r="B26" s="34" t="s">
        <v>56</v>
      </c>
      <c r="C26" s="35" t="s">
        <v>57</v>
      </c>
      <c r="D26" s="35" t="s">
        <v>58</v>
      </c>
    </row>
    <row r="27" spans="2:4" s="2" customFormat="1" ht="36" x14ac:dyDescent="0.55000000000000004">
      <c r="B27" s="34" t="s">
        <v>59</v>
      </c>
      <c r="C27" s="35" t="s">
        <v>60</v>
      </c>
      <c r="D27" s="35" t="s">
        <v>61</v>
      </c>
    </row>
    <row r="28" spans="2:4" s="2" customFormat="1" ht="36" x14ac:dyDescent="0.55000000000000004">
      <c r="B28" s="34" t="s">
        <v>62</v>
      </c>
      <c r="C28" s="35" t="s">
        <v>63</v>
      </c>
      <c r="D28" s="35" t="s">
        <v>64</v>
      </c>
    </row>
    <row r="29" spans="2:4" ht="22.5" customHeight="1" x14ac:dyDescent="0.55000000000000004">
      <c r="B29" s="2"/>
      <c r="C29" s="2"/>
      <c r="D29" s="20"/>
    </row>
    <row r="30" spans="2:4" ht="22.5" customHeight="1" x14ac:dyDescent="0.55000000000000004">
      <c r="B30" s="1" t="s">
        <v>1</v>
      </c>
      <c r="C30" s="18"/>
      <c r="D30" s="21"/>
    </row>
    <row r="31" spans="2:4" s="2" customFormat="1" ht="36" x14ac:dyDescent="0.55000000000000004">
      <c r="B31" s="36" t="s">
        <v>65</v>
      </c>
      <c r="C31" s="37" t="s">
        <v>66</v>
      </c>
      <c r="D31" s="37" t="s">
        <v>67</v>
      </c>
    </row>
    <row r="32" spans="2:4" s="2" customFormat="1" ht="36" x14ac:dyDescent="0.55000000000000004">
      <c r="B32" s="36" t="s">
        <v>68</v>
      </c>
      <c r="C32" s="37" t="s">
        <v>69</v>
      </c>
      <c r="D32" s="37" t="s">
        <v>70</v>
      </c>
    </row>
    <row r="33" spans="2:4" ht="18" x14ac:dyDescent="0.55000000000000004">
      <c r="B33" s="2"/>
      <c r="C33" s="2"/>
      <c r="D33" s="23"/>
    </row>
  </sheetData>
  <mergeCells count="1">
    <mergeCell ref="B2:D2"/>
  </mergeCells>
  <phoneticPr fontId="5"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A9B8F-01FA-4262-88A5-1B738C3D16FF}">
  <sheetPr>
    <tabColor rgb="FF0070C0"/>
  </sheetPr>
  <dimension ref="B1:DY281"/>
  <sheetViews>
    <sheetView showGridLines="0" topLeftCell="E8" zoomScaleNormal="100" workbookViewId="0">
      <selection activeCell="W22" sqref="W22"/>
    </sheetView>
  </sheetViews>
  <sheetFormatPr defaultColWidth="9.19921875" defaultRowHeight="15.4" x14ac:dyDescent="0.45"/>
  <cols>
    <col min="1" max="1" width="9.19921875" style="3"/>
    <col min="2" max="2" width="13.265625" style="3" customWidth="1"/>
    <col min="3" max="3" width="9.19921875" style="3"/>
    <col min="4" max="4" width="11.73046875" style="3" customWidth="1"/>
    <col min="5" max="5" width="15.46484375" style="3" customWidth="1"/>
    <col min="6" max="6" width="12.6640625" style="3" customWidth="1"/>
    <col min="7" max="7" width="9.73046875" style="3" bestFit="1" customWidth="1"/>
    <col min="8" max="8" width="10.86328125" style="3" customWidth="1"/>
    <col min="9" max="9" width="9.19921875" style="3"/>
    <col min="10" max="10" width="3.796875" style="11" customWidth="1"/>
    <col min="11" max="11" width="8.796875" style="3"/>
    <col min="12" max="12" width="12.06640625" style="3" customWidth="1"/>
    <col min="13" max="14" width="8.796875" style="3"/>
    <col min="15" max="15" width="13.3984375" style="3" customWidth="1"/>
    <col min="16" max="16" width="12.265625" style="3" customWidth="1"/>
    <col min="17" max="18" width="8.796875" style="3"/>
    <col min="19" max="19" width="3.796875" style="11" customWidth="1"/>
    <col min="20" max="20" width="8.796875" style="3"/>
    <col min="21" max="21" width="11.6640625" style="3" customWidth="1"/>
    <col min="22" max="22" width="8.796875" style="3"/>
    <col min="23" max="23" width="11.265625" style="3" bestFit="1" customWidth="1"/>
    <col min="24" max="24" width="13.6640625" style="3" customWidth="1"/>
    <col min="25" max="25" width="11.9296875" style="3" customWidth="1"/>
    <col min="26" max="31" width="8.796875" style="3"/>
    <col min="32" max="32" width="3.796875" style="11" customWidth="1"/>
    <col min="33" max="33" width="8.796875" style="3"/>
    <col min="34" max="34" width="17.73046875" style="3" customWidth="1"/>
    <col min="35" max="35" width="15.59765625" style="3" bestFit="1" customWidth="1"/>
    <col min="36" max="36" width="5.59765625" style="3" customWidth="1"/>
    <col min="37" max="37" width="10.1328125" style="3" customWidth="1"/>
    <col min="38" max="38" width="8.06640625" style="3" customWidth="1"/>
    <col min="39" max="39" width="7.46484375" style="3" customWidth="1"/>
    <col min="40" max="40" width="10.86328125" style="3" customWidth="1"/>
    <col min="41" max="41" width="5.3984375" style="3" customWidth="1"/>
    <col min="42" max="42" width="9.19921875" style="3" customWidth="1"/>
    <col min="43" max="43" width="10.59765625" style="3" customWidth="1"/>
    <col min="44" max="44" width="8.796875" style="3"/>
    <col min="45" max="45" width="3.796875" style="11" customWidth="1"/>
    <col min="46" max="57" width="8.796875" style="3"/>
    <col min="58" max="58" width="3.796875" style="11" customWidth="1"/>
    <col min="59" max="70" width="9.19921875" style="3"/>
    <col min="72" max="16384" width="9.19921875" style="3"/>
  </cols>
  <sheetData>
    <row r="1" spans="2:129" ht="15.75" x14ac:dyDescent="0.5">
      <c r="B1" s="4"/>
      <c r="C1" s="4"/>
      <c r="D1" s="4"/>
      <c r="E1" s="4"/>
      <c r="F1" s="4"/>
      <c r="G1" s="4"/>
      <c r="H1" s="4"/>
      <c r="I1" s="4"/>
      <c r="J1" s="9"/>
      <c r="K1" s="4"/>
      <c r="L1" s="4"/>
      <c r="M1" s="4"/>
      <c r="N1" s="4"/>
      <c r="O1" s="4"/>
      <c r="P1" s="4"/>
      <c r="Q1" s="4"/>
      <c r="R1" s="4"/>
      <c r="S1" s="9"/>
      <c r="T1" s="4"/>
      <c r="U1" s="4"/>
      <c r="V1" s="4"/>
      <c r="W1" s="4"/>
      <c r="X1" s="4"/>
      <c r="Y1" s="4"/>
      <c r="Z1" s="4"/>
      <c r="AA1" s="4"/>
      <c r="AB1" s="4"/>
      <c r="AC1" s="4"/>
      <c r="AD1" s="4"/>
      <c r="AE1" s="4"/>
      <c r="AF1" s="9"/>
      <c r="AG1" s="4"/>
      <c r="AH1" s="4"/>
      <c r="AI1" s="4"/>
      <c r="AJ1" s="4"/>
      <c r="AK1" s="4"/>
      <c r="AL1" s="4"/>
      <c r="AM1" s="4"/>
      <c r="AN1" s="4"/>
      <c r="AO1" s="4"/>
      <c r="AP1" s="4"/>
      <c r="AQ1" s="4"/>
      <c r="AR1" s="4"/>
      <c r="AS1" s="9"/>
      <c r="AT1" s="4"/>
      <c r="AU1" s="4"/>
      <c r="AV1" s="4"/>
      <c r="AW1" s="4"/>
      <c r="AX1" s="4"/>
      <c r="AY1" s="4"/>
      <c r="AZ1" s="4"/>
      <c r="BA1" s="4"/>
      <c r="BB1" s="4"/>
      <c r="BC1" s="4"/>
      <c r="BD1" s="4"/>
      <c r="BE1" s="4"/>
      <c r="BF1" s="9"/>
      <c r="BG1" s="4"/>
      <c r="BH1" s="4"/>
      <c r="BI1" s="4"/>
      <c r="BJ1" s="4"/>
      <c r="BK1" s="4"/>
      <c r="BL1" s="4"/>
      <c r="BM1" s="4"/>
      <c r="BN1" s="4"/>
      <c r="BO1" s="4"/>
      <c r="BP1" s="4"/>
      <c r="BQ1" s="4"/>
      <c r="BR1" s="4"/>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row>
    <row r="2" spans="2:129" ht="15.75" x14ac:dyDescent="0.5">
      <c r="B2" s="4"/>
      <c r="C2" s="4"/>
      <c r="D2" s="4"/>
      <c r="E2" s="4"/>
      <c r="F2" s="4"/>
      <c r="G2" s="4"/>
      <c r="H2" s="4"/>
      <c r="I2" s="4"/>
      <c r="J2" s="9"/>
      <c r="K2" s="4"/>
      <c r="L2" s="4"/>
      <c r="M2" s="4"/>
      <c r="N2" s="4"/>
      <c r="O2" s="4"/>
      <c r="P2" s="4"/>
      <c r="Q2" s="4"/>
      <c r="R2" s="4"/>
      <c r="S2" s="9"/>
      <c r="T2" s="4"/>
      <c r="U2" s="4"/>
      <c r="V2" s="4"/>
      <c r="W2" s="4"/>
      <c r="X2" s="4"/>
      <c r="Y2" s="4"/>
      <c r="Z2" s="4"/>
      <c r="AA2" s="4"/>
      <c r="AB2" s="4"/>
      <c r="AC2" s="4"/>
      <c r="AD2" s="4"/>
      <c r="AE2" s="4"/>
      <c r="AF2" s="9"/>
      <c r="AG2" s="4"/>
      <c r="AH2" s="4"/>
      <c r="AI2" s="4"/>
      <c r="AJ2" s="4"/>
      <c r="AK2" s="4"/>
      <c r="AL2" s="4"/>
      <c r="AM2" s="4"/>
      <c r="AN2" s="4"/>
      <c r="AO2" s="4"/>
      <c r="AP2" s="4"/>
      <c r="AQ2" s="4"/>
      <c r="AR2" s="4"/>
      <c r="AS2" s="9"/>
      <c r="AT2" s="4"/>
      <c r="AU2" s="4"/>
      <c r="AV2" s="4"/>
      <c r="AW2" s="4"/>
      <c r="AX2" s="4"/>
      <c r="AY2" s="4"/>
      <c r="AZ2" s="4"/>
      <c r="BA2" s="4"/>
      <c r="BB2" s="4"/>
      <c r="BC2" s="4"/>
      <c r="BD2" s="4"/>
      <c r="BE2" s="4"/>
      <c r="BF2" s="9"/>
      <c r="BG2" s="4"/>
      <c r="BH2" s="4"/>
      <c r="BI2" s="4"/>
      <c r="BJ2" s="4"/>
      <c r="BK2" s="4"/>
      <c r="BL2" s="4"/>
      <c r="BM2" s="4"/>
      <c r="BN2" s="4"/>
      <c r="BO2" s="4"/>
      <c r="BP2" s="4"/>
      <c r="BQ2" s="4"/>
      <c r="BR2" s="4"/>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row>
    <row r="3" spans="2:129" ht="15.75" customHeight="1" x14ac:dyDescent="0.5">
      <c r="B3" s="245" t="s">
        <v>71</v>
      </c>
      <c r="C3" s="245"/>
      <c r="D3" s="245"/>
      <c r="E3" s="48"/>
      <c r="F3" s="48"/>
      <c r="G3" s="48"/>
      <c r="H3" s="48"/>
      <c r="I3" s="4"/>
      <c r="J3" s="9"/>
      <c r="K3" s="4"/>
      <c r="L3" s="241" t="s">
        <v>84</v>
      </c>
      <c r="M3" s="241"/>
      <c r="N3" s="241"/>
      <c r="O3" s="241"/>
      <c r="P3" s="241"/>
      <c r="Q3" s="241"/>
      <c r="R3" s="4"/>
      <c r="S3" s="9"/>
      <c r="T3" s="4"/>
      <c r="U3" s="241" t="s">
        <v>92</v>
      </c>
      <c r="V3" s="241"/>
      <c r="W3" s="241"/>
      <c r="X3" s="241"/>
      <c r="Y3" s="241"/>
      <c r="Z3" s="4"/>
      <c r="AA3" s="4"/>
      <c r="AB3" s="4"/>
      <c r="AC3" s="4"/>
      <c r="AD3" s="4"/>
      <c r="AE3" s="4"/>
      <c r="AF3" s="9"/>
      <c r="AG3" s="4"/>
      <c r="AH3" s="4"/>
      <c r="AI3" s="4"/>
      <c r="AJ3" s="4"/>
      <c r="AK3" s="4"/>
      <c r="AL3" s="4"/>
      <c r="AM3" s="4"/>
      <c r="AN3" s="4"/>
      <c r="AO3" s="4"/>
      <c r="AP3" s="4"/>
      <c r="AQ3" s="4"/>
      <c r="AR3" s="4"/>
      <c r="AS3" s="9"/>
      <c r="AT3" s="4"/>
      <c r="AU3" s="4"/>
      <c r="AV3" s="4"/>
      <c r="AW3" s="4"/>
      <c r="AX3" s="4"/>
      <c r="AY3" s="4"/>
      <c r="AZ3" s="4"/>
      <c r="BA3" s="4"/>
      <c r="BB3" s="4"/>
      <c r="BC3" s="4"/>
      <c r="BD3" s="4"/>
      <c r="BE3" s="4"/>
      <c r="BF3" s="9"/>
      <c r="BG3" s="4"/>
      <c r="BH3" s="4"/>
      <c r="BI3" s="4"/>
      <c r="BJ3" s="4"/>
      <c r="BK3" s="4"/>
      <c r="BL3" s="4"/>
      <c r="BM3" s="4"/>
      <c r="BN3" s="4"/>
      <c r="BO3" s="4"/>
      <c r="BP3" s="4"/>
      <c r="BQ3" s="4"/>
      <c r="BR3" s="4"/>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row>
    <row r="4" spans="2:129" ht="15.7" customHeight="1" x14ac:dyDescent="0.5">
      <c r="B4"/>
      <c r="C4"/>
      <c r="D4"/>
      <c r="E4"/>
      <c r="F4"/>
      <c r="G4"/>
      <c r="H4"/>
      <c r="I4" s="7"/>
      <c r="J4" s="9"/>
      <c r="K4" s="7"/>
      <c r="L4"/>
      <c r="M4"/>
      <c r="N4"/>
      <c r="O4"/>
      <c r="P4"/>
      <c r="Q4"/>
      <c r="R4" s="7"/>
      <c r="S4" s="9"/>
      <c r="T4" s="7"/>
      <c r="U4"/>
      <c r="V4"/>
      <c r="W4"/>
      <c r="X4"/>
      <c r="Y4"/>
      <c r="Z4" s="7"/>
      <c r="AA4" s="7"/>
      <c r="AB4" s="7"/>
      <c r="AC4" s="7"/>
      <c r="AD4" s="7"/>
      <c r="AE4" s="4"/>
      <c r="AF4" s="9"/>
      <c r="AG4" s="7"/>
      <c r="AH4" s="7"/>
      <c r="AI4" s="7"/>
      <c r="AJ4" s="7"/>
      <c r="AK4" s="7"/>
      <c r="AL4" s="7"/>
      <c r="AM4" s="7"/>
      <c r="AN4" s="7"/>
      <c r="AO4" s="7"/>
      <c r="AP4" s="7"/>
      <c r="AQ4" s="7"/>
      <c r="AR4" s="4"/>
      <c r="AS4" s="9"/>
      <c r="AT4" s="7"/>
      <c r="AU4" s="7"/>
      <c r="AV4" s="7"/>
      <c r="AW4" s="7"/>
      <c r="AX4" s="7"/>
      <c r="AY4" s="7"/>
      <c r="AZ4" s="7"/>
      <c r="BA4" s="7"/>
      <c r="BB4" s="7"/>
      <c r="BC4" s="7"/>
      <c r="BD4" s="7"/>
      <c r="BE4" s="4"/>
      <c r="BF4" s="9"/>
      <c r="BG4" s="7"/>
      <c r="BH4" s="7"/>
      <c r="BI4" s="7"/>
      <c r="BJ4" s="7"/>
      <c r="BK4" s="7"/>
      <c r="BL4" s="7"/>
      <c r="BM4" s="7"/>
      <c r="BN4" s="7"/>
      <c r="BO4" s="7"/>
      <c r="BP4" s="7"/>
      <c r="BQ4" s="7"/>
      <c r="BR4" s="4"/>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row>
    <row r="5" spans="2:129" ht="28.5" x14ac:dyDescent="0.5">
      <c r="B5" s="49" t="s">
        <v>81</v>
      </c>
      <c r="C5" s="50" t="s">
        <v>82</v>
      </c>
      <c r="D5"/>
      <c r="E5"/>
      <c r="G5"/>
      <c r="H5"/>
      <c r="I5" s="4"/>
      <c r="J5" s="9"/>
      <c r="K5" s="4"/>
      <c r="L5" s="49" t="s">
        <v>91</v>
      </c>
      <c r="M5" s="50" t="s">
        <v>89</v>
      </c>
      <c r="N5"/>
      <c r="O5"/>
      <c r="P5"/>
      <c r="Q5"/>
      <c r="R5" s="4"/>
      <c r="S5" s="9"/>
      <c r="T5" s="4"/>
      <c r="U5" s="49" t="s">
        <v>96</v>
      </c>
      <c r="V5" s="54" t="s">
        <v>97</v>
      </c>
      <c r="W5"/>
      <c r="X5"/>
      <c r="Y5"/>
      <c r="Z5" s="4"/>
      <c r="AA5" s="4"/>
      <c r="AB5" s="4"/>
      <c r="AC5" s="4"/>
      <c r="AD5" s="4"/>
      <c r="AE5" s="7"/>
      <c r="AF5" s="9"/>
      <c r="AG5" s="4"/>
      <c r="AH5" s="4"/>
      <c r="AI5" s="4"/>
      <c r="AJ5" s="4"/>
      <c r="AK5" s="4"/>
      <c r="AL5" s="4"/>
      <c r="AM5" s="4"/>
      <c r="AN5" s="4"/>
      <c r="AO5" s="4"/>
      <c r="AP5" s="4"/>
      <c r="AQ5" s="4"/>
      <c r="AR5" s="7"/>
      <c r="AS5" s="85"/>
      <c r="AT5" s="4"/>
      <c r="AU5" s="4"/>
      <c r="AV5" s="4"/>
      <c r="AW5" s="4"/>
      <c r="AX5" s="4"/>
      <c r="AY5" s="4"/>
      <c r="AZ5" s="4"/>
      <c r="BA5" s="4"/>
      <c r="BB5" s="4"/>
      <c r="BC5" s="4"/>
      <c r="BD5" s="4"/>
      <c r="BE5" s="7"/>
      <c r="BF5" s="9"/>
      <c r="BG5" s="4"/>
      <c r="BH5" s="4"/>
      <c r="BI5" s="4"/>
      <c r="BJ5" s="4"/>
      <c r="BK5" s="4"/>
      <c r="BL5" s="4"/>
      <c r="BM5" s="4"/>
      <c r="BN5" s="4"/>
      <c r="BO5" s="4"/>
      <c r="BP5" s="4"/>
      <c r="BQ5" s="4"/>
      <c r="BR5" s="7"/>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row>
    <row r="6" spans="2:129" ht="15.75" customHeight="1" x14ac:dyDescent="0.5">
      <c r="B6"/>
      <c r="C6"/>
      <c r="D6"/>
      <c r="E6"/>
      <c r="F6"/>
      <c r="G6"/>
      <c r="H6"/>
      <c r="I6" s="4"/>
      <c r="J6" s="9"/>
      <c r="K6" s="4"/>
      <c r="L6"/>
      <c r="M6"/>
      <c r="N6"/>
      <c r="O6"/>
      <c r="P6"/>
      <c r="Q6"/>
      <c r="R6" s="4"/>
      <c r="S6" s="9"/>
      <c r="T6" s="4"/>
      <c r="U6"/>
      <c r="V6"/>
      <c r="W6"/>
      <c r="X6"/>
      <c r="Y6"/>
      <c r="Z6" s="4"/>
      <c r="AA6" s="4"/>
      <c r="AB6" s="4"/>
      <c r="AC6" s="4"/>
      <c r="AD6" s="4"/>
      <c r="AE6" s="7"/>
      <c r="AF6" s="9"/>
      <c r="AG6" s="4"/>
      <c r="AH6" s="238" t="s">
        <v>132</v>
      </c>
      <c r="AI6" s="238"/>
      <c r="AJ6" s="238"/>
      <c r="AK6" s="238"/>
      <c r="AL6" s="238"/>
      <c r="AM6" s="238"/>
      <c r="AN6" s="238"/>
      <c r="AO6" s="238"/>
      <c r="AP6" s="238"/>
      <c r="AQ6" s="238"/>
      <c r="AR6" s="87"/>
      <c r="AS6" s="85"/>
      <c r="AT6" s="87"/>
      <c r="AU6" s="87"/>
      <c r="AV6" s="87"/>
      <c r="AW6" s="87"/>
      <c r="AX6" s="87"/>
      <c r="AY6" s="87"/>
      <c r="AZ6" s="87"/>
      <c r="BA6" s="87"/>
      <c r="BB6" s="87"/>
      <c r="BC6" s="87"/>
      <c r="BD6" s="87"/>
      <c r="BE6" s="87"/>
      <c r="BF6" s="9"/>
      <c r="BG6" s="4"/>
      <c r="BH6" s="4"/>
      <c r="BI6" s="4"/>
      <c r="BJ6" s="4"/>
      <c r="BK6" s="4"/>
      <c r="BL6" s="4"/>
      <c r="BM6" s="4"/>
      <c r="BN6" s="4"/>
      <c r="BO6" s="4"/>
      <c r="BP6" s="4"/>
      <c r="BQ6" s="4"/>
      <c r="BR6" s="7"/>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row>
    <row r="7" spans="2:129" s="91" customFormat="1" ht="22.5" customHeight="1" x14ac:dyDescent="0.5">
      <c r="B7" s="45"/>
      <c r="C7" s="45"/>
      <c r="D7" s="38"/>
      <c r="E7" s="45"/>
      <c r="F7" s="244" t="s">
        <v>72</v>
      </c>
      <c r="G7" s="244"/>
      <c r="H7" s="45"/>
      <c r="I7" s="62"/>
      <c r="J7" s="90"/>
      <c r="K7" s="62"/>
      <c r="L7" s="45"/>
      <c r="M7" s="55" t="s">
        <v>85</v>
      </c>
      <c r="N7" s="55" t="s">
        <v>86</v>
      </c>
      <c r="O7" s="55" t="s">
        <v>87</v>
      </c>
      <c r="P7" s="55" t="s">
        <v>88</v>
      </c>
      <c r="Q7" s="45"/>
      <c r="R7" s="62"/>
      <c r="S7" s="90"/>
      <c r="T7" s="62"/>
      <c r="U7" s="45"/>
      <c r="X7" s="45"/>
      <c r="Y7" s="45"/>
      <c r="Z7" s="62"/>
      <c r="AA7" s="62"/>
      <c r="AB7" s="62"/>
      <c r="AC7" s="62"/>
      <c r="AD7" s="62"/>
      <c r="AE7" s="62"/>
      <c r="AF7" s="90"/>
      <c r="AG7" s="62"/>
      <c r="AH7" s="80" t="s">
        <v>100</v>
      </c>
      <c r="AI7" s="80" t="s">
        <v>133</v>
      </c>
      <c r="AJ7" s="80" t="s">
        <v>134</v>
      </c>
      <c r="AK7" s="80" t="s">
        <v>135</v>
      </c>
      <c r="AL7" s="80" t="s">
        <v>136</v>
      </c>
      <c r="AM7" s="80" t="s">
        <v>137</v>
      </c>
      <c r="AN7" s="80" t="s">
        <v>138</v>
      </c>
      <c r="AO7" s="80" t="s">
        <v>139</v>
      </c>
      <c r="AP7" s="80" t="s">
        <v>140</v>
      </c>
      <c r="AQ7" s="92" t="s">
        <v>141</v>
      </c>
      <c r="AS7" s="93"/>
      <c r="AU7" s="94"/>
      <c r="AW7" s="94"/>
      <c r="AY7" s="94"/>
      <c r="BA7" s="94"/>
      <c r="BB7" s="45"/>
      <c r="BC7" s="45"/>
      <c r="BD7" s="45"/>
      <c r="BE7" s="45"/>
      <c r="BF7" s="90"/>
      <c r="BG7" s="62"/>
      <c r="BH7" s="62"/>
      <c r="BI7" s="62"/>
      <c r="BJ7" s="62"/>
      <c r="BK7" s="62"/>
      <c r="BL7" s="62"/>
      <c r="BM7" s="62"/>
      <c r="BN7" s="62"/>
      <c r="BO7" s="62"/>
      <c r="BP7" s="62"/>
      <c r="BQ7" s="62"/>
      <c r="BR7" s="62"/>
      <c r="BS7" s="45"/>
      <c r="BT7" s="95"/>
      <c r="BU7" s="95"/>
      <c r="BV7" s="95"/>
      <c r="BW7" s="95"/>
      <c r="BX7" s="95"/>
      <c r="BY7" s="95"/>
      <c r="BZ7" s="95"/>
      <c r="CA7" s="95"/>
      <c r="CB7" s="95"/>
      <c r="CC7" s="95"/>
      <c r="CD7" s="95"/>
      <c r="CE7" s="95"/>
      <c r="CF7" s="95"/>
      <c r="CG7" s="95"/>
      <c r="CH7" s="95"/>
      <c r="CI7" s="95"/>
      <c r="CJ7" s="95"/>
      <c r="CK7" s="95"/>
      <c r="CL7" s="95"/>
      <c r="CM7" s="95"/>
      <c r="CN7" s="95"/>
      <c r="CO7" s="95"/>
      <c r="CP7" s="95"/>
      <c r="CQ7" s="95"/>
      <c r="CR7" s="95"/>
      <c r="CS7" s="95"/>
      <c r="CT7" s="95"/>
      <c r="CU7" s="95"/>
      <c r="CV7" s="95"/>
      <c r="CW7" s="95"/>
      <c r="CX7" s="95"/>
      <c r="CY7" s="95"/>
      <c r="CZ7" s="95"/>
      <c r="DA7" s="95"/>
      <c r="DB7" s="95"/>
      <c r="DC7" s="95"/>
      <c r="DD7" s="95"/>
      <c r="DE7" s="95"/>
      <c r="DF7" s="95"/>
      <c r="DG7" s="95"/>
      <c r="DH7" s="95"/>
      <c r="DI7" s="95"/>
      <c r="DJ7" s="95"/>
      <c r="DK7" s="95"/>
      <c r="DL7" s="95"/>
      <c r="DM7" s="95"/>
      <c r="DN7" s="95"/>
      <c r="DO7" s="95"/>
      <c r="DP7" s="95"/>
      <c r="DQ7" s="95"/>
      <c r="DR7" s="95"/>
      <c r="DS7" s="95"/>
      <c r="DT7" s="95"/>
      <c r="DU7" s="95"/>
      <c r="DV7" s="95"/>
      <c r="DW7" s="95"/>
      <c r="DX7" s="95"/>
      <c r="DY7" s="95"/>
    </row>
    <row r="8" spans="2:129" s="91" customFormat="1" ht="22.5" customHeight="1" x14ac:dyDescent="0.5">
      <c r="B8" s="47" t="s">
        <v>73</v>
      </c>
      <c r="C8" s="47" t="s">
        <v>74</v>
      </c>
      <c r="D8" s="47" t="s">
        <v>83</v>
      </c>
      <c r="E8" s="45"/>
      <c r="F8" s="47" t="s">
        <v>75</v>
      </c>
      <c r="G8" s="47" t="s">
        <v>76</v>
      </c>
      <c r="H8" s="47" t="s">
        <v>73</v>
      </c>
      <c r="I8" s="62"/>
      <c r="J8" s="90"/>
      <c r="K8" s="62"/>
      <c r="L8" s="46" t="s">
        <v>89</v>
      </c>
      <c r="M8" s="51">
        <v>50</v>
      </c>
      <c r="N8" s="52">
        <v>0.05</v>
      </c>
      <c r="O8" s="56">
        <f>M8*N8</f>
        <v>2.5</v>
      </c>
      <c r="P8" s="56">
        <f>SQRT(M8*N8*(1-N8))</f>
        <v>1.541103500742244</v>
      </c>
      <c r="Q8" s="45"/>
      <c r="R8" s="62"/>
      <c r="S8" s="90"/>
      <c r="T8" s="62"/>
      <c r="U8" s="45"/>
      <c r="V8" s="55" t="s">
        <v>87</v>
      </c>
      <c r="W8" s="55" t="s">
        <v>93</v>
      </c>
      <c r="X8" s="45"/>
      <c r="Y8" s="45"/>
      <c r="Z8" s="62"/>
      <c r="AA8" s="62"/>
      <c r="AB8" s="62"/>
      <c r="AC8" s="62"/>
      <c r="AD8" s="62"/>
      <c r="AE8" s="62"/>
      <c r="AF8" s="90"/>
      <c r="AG8" s="62"/>
      <c r="AH8" s="81" t="s">
        <v>9</v>
      </c>
      <c r="AI8" s="88" t="s">
        <v>142</v>
      </c>
      <c r="AJ8" s="82">
        <f>ROUND(45-3*SQRT(45),0)</f>
        <v>25</v>
      </c>
      <c r="AK8" s="82">
        <f>ROUND(_xlfn.NORM.INV(0.25,45,SQRT(45)),0)</f>
        <v>40</v>
      </c>
      <c r="AL8" s="82">
        <f>45</f>
        <v>45</v>
      </c>
      <c r="AM8" s="82">
        <f>ROUND(_xlfn.NORM.INV(0.5,45,SQRT(45)),0)</f>
        <v>45</v>
      </c>
      <c r="AN8" s="82">
        <f>ROUND(_xlfn.NORM.INV(0.75,45,SQRT(45)),0)</f>
        <v>50</v>
      </c>
      <c r="AO8" s="82">
        <f>ROUND(45+3*SQRT(45),0)</f>
        <v>65</v>
      </c>
      <c r="AP8" s="82">
        <f>SQRT(45)</f>
        <v>6.7082039324993694</v>
      </c>
      <c r="AQ8" s="64">
        <f>ROUND(1/SQRT(45),4)</f>
        <v>0.14910000000000001</v>
      </c>
      <c r="AS8" s="93"/>
      <c r="AU8" s="96"/>
      <c r="AW8" s="96"/>
      <c r="AY8" s="96"/>
      <c r="BA8" s="96"/>
      <c r="BB8" s="45"/>
      <c r="BC8" s="45"/>
      <c r="BD8" s="45"/>
      <c r="BE8" s="45"/>
      <c r="BF8" s="90"/>
      <c r="BG8" s="62"/>
      <c r="BH8" s="62"/>
      <c r="BI8" s="62"/>
      <c r="BJ8" s="62"/>
      <c r="BK8" s="62"/>
      <c r="BL8" s="62"/>
      <c r="BM8" s="62"/>
      <c r="BN8" s="62"/>
      <c r="BO8" s="62"/>
      <c r="BP8" s="62"/>
      <c r="BQ8" s="62"/>
      <c r="BR8" s="62"/>
      <c r="BS8" s="45"/>
      <c r="BT8" s="95"/>
      <c r="BU8" s="95"/>
      <c r="BV8" s="95"/>
      <c r="BW8" s="95"/>
      <c r="BX8" s="95"/>
      <c r="BY8" s="95"/>
      <c r="BZ8" s="95"/>
      <c r="CA8" s="95"/>
      <c r="CB8" s="95"/>
      <c r="CC8" s="95"/>
      <c r="CD8" s="95"/>
      <c r="CE8" s="95"/>
      <c r="CF8" s="95"/>
      <c r="CG8" s="95"/>
      <c r="CH8" s="95"/>
      <c r="CI8" s="95"/>
      <c r="CJ8" s="95"/>
      <c r="CK8" s="95"/>
      <c r="CL8" s="95"/>
      <c r="CM8" s="95"/>
      <c r="CN8" s="95"/>
      <c r="CO8" s="95"/>
      <c r="CP8" s="95"/>
      <c r="CQ8" s="95"/>
      <c r="CR8" s="95"/>
      <c r="CS8" s="95"/>
      <c r="CT8" s="95"/>
      <c r="CU8" s="95"/>
      <c r="CV8" s="95"/>
      <c r="CW8" s="95"/>
      <c r="CX8" s="95"/>
      <c r="CY8" s="95"/>
      <c r="CZ8" s="95"/>
      <c r="DA8" s="95"/>
      <c r="DB8" s="95"/>
      <c r="DC8" s="95"/>
      <c r="DD8" s="95"/>
      <c r="DE8" s="95"/>
      <c r="DF8" s="95"/>
      <c r="DG8" s="95"/>
      <c r="DH8" s="95"/>
      <c r="DI8" s="95"/>
      <c r="DJ8" s="95"/>
      <c r="DK8" s="95"/>
      <c r="DL8" s="95"/>
      <c r="DM8" s="95"/>
      <c r="DN8" s="95"/>
      <c r="DO8" s="95"/>
      <c r="DP8" s="95"/>
      <c r="DQ8" s="95"/>
      <c r="DR8" s="95"/>
      <c r="DS8" s="95"/>
      <c r="DT8" s="95"/>
      <c r="DU8" s="95"/>
      <c r="DV8" s="95"/>
      <c r="DW8" s="95"/>
      <c r="DX8" s="95"/>
      <c r="DY8" s="95"/>
    </row>
    <row r="9" spans="2:129" s="91" customFormat="1" ht="22.5" customHeight="1" x14ac:dyDescent="0.5">
      <c r="B9" s="39">
        <v>38</v>
      </c>
      <c r="C9" s="40">
        <f>_xlfn.POISSON.DIST(B9,45,FALSE)</f>
        <v>3.6333176452858364E-2</v>
      </c>
      <c r="D9" s="40">
        <f>_xlfn.POISSON.DIST(B9,45,TRUE)</f>
        <v>0.16645892412544844</v>
      </c>
      <c r="E9" s="45"/>
      <c r="F9" s="40">
        <f>0</f>
        <v>0</v>
      </c>
      <c r="G9" s="40">
        <f>D9</f>
        <v>0.16645892412544844</v>
      </c>
      <c r="H9" s="39">
        <v>38</v>
      </c>
      <c r="I9" s="97"/>
      <c r="J9" s="90"/>
      <c r="K9" s="97"/>
      <c r="Q9" s="45"/>
      <c r="R9" s="97"/>
      <c r="S9" s="90"/>
      <c r="T9" s="97"/>
      <c r="U9" s="46" t="s">
        <v>94</v>
      </c>
      <c r="V9" s="53">
        <v>800</v>
      </c>
      <c r="W9" s="53">
        <v>150</v>
      </c>
      <c r="X9" s="45"/>
      <c r="Y9" s="45"/>
      <c r="Z9" s="97"/>
      <c r="AA9" s="97"/>
      <c r="AB9" s="97"/>
      <c r="AC9" s="97"/>
      <c r="AD9" s="97"/>
      <c r="AE9" s="62"/>
      <c r="AF9" s="90"/>
      <c r="AG9" s="97"/>
      <c r="AH9" s="83" t="s">
        <v>12</v>
      </c>
      <c r="AI9" s="89" t="s">
        <v>143</v>
      </c>
      <c r="AJ9" s="84">
        <f>MAX(0,ROUND(6-3*SQRT(6),0))</f>
        <v>0</v>
      </c>
      <c r="AK9" s="84">
        <f>MAX(0,ROUND(_xlfn.NORM.INV(0.25,6,SQRT(6)),0))</f>
        <v>4</v>
      </c>
      <c r="AL9" s="84">
        <f>6</f>
        <v>6</v>
      </c>
      <c r="AM9" s="84">
        <f>ROUND(_xlfn.NORM.INV(0.5,6,SQRT(6)),0)</f>
        <v>6</v>
      </c>
      <c r="AN9" s="84">
        <f>ROUND(_xlfn.NORM.INV(0.75,6,SQRT(6)),0)</f>
        <v>8</v>
      </c>
      <c r="AO9" s="84">
        <f>ROUND(6+3*SQRT(6),0)</f>
        <v>13</v>
      </c>
      <c r="AP9" s="84">
        <f>SQRT(6)</f>
        <v>2.4494897427831779</v>
      </c>
      <c r="AQ9" s="98">
        <f>ROUND(1/SQRT(6),4)</f>
        <v>0.40820000000000001</v>
      </c>
      <c r="AS9" s="93"/>
      <c r="AU9" s="96"/>
      <c r="AW9" s="96"/>
      <c r="AY9" s="96"/>
      <c r="BA9" s="96"/>
      <c r="BB9" s="45"/>
      <c r="BC9" s="45"/>
      <c r="BD9" s="45"/>
      <c r="BE9" s="45"/>
      <c r="BF9" s="90"/>
      <c r="BG9" s="97"/>
      <c r="BH9" s="97"/>
      <c r="BI9" s="97"/>
      <c r="BJ9" s="97"/>
      <c r="BK9" s="97"/>
      <c r="BL9" s="97"/>
      <c r="BM9" s="97"/>
      <c r="BN9" s="97"/>
      <c r="BO9" s="97"/>
      <c r="BP9" s="97"/>
      <c r="BQ9" s="97"/>
      <c r="BR9" s="62"/>
      <c r="BS9" s="45"/>
      <c r="BT9" s="95"/>
      <c r="BU9" s="95"/>
      <c r="BV9" s="95"/>
      <c r="BW9" s="95"/>
      <c r="BX9" s="95"/>
      <c r="BY9" s="95"/>
      <c r="BZ9" s="95"/>
      <c r="CA9" s="95"/>
      <c r="CB9" s="95"/>
      <c r="CC9" s="95"/>
      <c r="CD9" s="95"/>
      <c r="CE9" s="95"/>
      <c r="CF9" s="95"/>
      <c r="CG9" s="95"/>
      <c r="CH9" s="95"/>
      <c r="CI9" s="95"/>
      <c r="CJ9" s="95"/>
      <c r="CK9" s="95"/>
      <c r="CL9" s="95"/>
      <c r="CM9" s="95"/>
      <c r="CN9" s="95"/>
      <c r="CO9" s="95"/>
      <c r="CP9" s="95"/>
      <c r="CQ9" s="95"/>
      <c r="CR9" s="95"/>
      <c r="CS9" s="95"/>
      <c r="CT9" s="95"/>
      <c r="CU9" s="95"/>
      <c r="CV9" s="95"/>
      <c r="CW9" s="95"/>
      <c r="CX9" s="95"/>
      <c r="CY9" s="95"/>
      <c r="CZ9" s="95"/>
      <c r="DA9" s="95"/>
      <c r="DB9" s="95"/>
      <c r="DC9" s="95"/>
      <c r="DD9" s="95"/>
      <c r="DE9" s="95"/>
      <c r="DF9" s="95"/>
      <c r="DG9" s="95"/>
      <c r="DH9" s="95"/>
      <c r="DI9" s="95"/>
      <c r="DJ9" s="95"/>
      <c r="DK9" s="95"/>
      <c r="DL9" s="95"/>
      <c r="DM9" s="95"/>
      <c r="DN9" s="95"/>
      <c r="DO9" s="95"/>
      <c r="DP9" s="95"/>
      <c r="DQ9" s="95"/>
      <c r="DR9" s="95"/>
      <c r="DS9" s="95"/>
      <c r="DT9" s="95"/>
      <c r="DU9" s="95"/>
      <c r="DV9" s="95"/>
      <c r="DW9" s="95"/>
      <c r="DX9" s="95"/>
      <c r="DY9" s="95"/>
    </row>
    <row r="10" spans="2:129" s="91" customFormat="1" ht="22.5" customHeight="1" x14ac:dyDescent="0.5">
      <c r="B10" s="39">
        <v>42</v>
      </c>
      <c r="C10" s="40">
        <f t="shared" ref="C10:C13" si="0">_xlfn.POISSON.DIST(B10,45,FALSE)</f>
        <v>5.5462019302243357E-2</v>
      </c>
      <c r="D10" s="40">
        <f t="shared" ref="D10:D13" si="1">_xlfn.POISSON.DIST(B10,45,TRUE)</f>
        <v>0.36277164857913397</v>
      </c>
      <c r="E10" s="45"/>
      <c r="F10" s="40">
        <f>D9</f>
        <v>0.16645892412544844</v>
      </c>
      <c r="G10" s="40">
        <f t="shared" ref="G10:G13" si="2">D10</f>
        <v>0.36277164857913397</v>
      </c>
      <c r="H10" s="39">
        <v>42</v>
      </c>
      <c r="I10" s="97"/>
      <c r="J10" s="90"/>
      <c r="K10" s="97"/>
      <c r="L10" s="55" t="s">
        <v>73</v>
      </c>
      <c r="M10" s="55" t="s">
        <v>74</v>
      </c>
      <c r="N10" s="55" t="s">
        <v>90</v>
      </c>
      <c r="O10" s="45"/>
      <c r="P10" s="45"/>
      <c r="Q10" s="45"/>
      <c r="R10" s="97"/>
      <c r="S10" s="90"/>
      <c r="T10" s="97"/>
      <c r="U10" s="45"/>
      <c r="V10" s="45"/>
      <c r="W10" s="45"/>
      <c r="X10" s="45"/>
      <c r="Y10" s="45"/>
      <c r="Z10" s="97"/>
      <c r="AA10" s="97"/>
      <c r="AB10" s="97"/>
      <c r="AC10" s="97"/>
      <c r="AD10" s="97"/>
      <c r="AE10" s="62"/>
      <c r="AF10" s="90"/>
      <c r="AG10" s="97"/>
      <c r="AH10" s="81" t="s">
        <v>15</v>
      </c>
      <c r="AI10" s="88" t="s">
        <v>144</v>
      </c>
      <c r="AJ10" s="82">
        <f>MAX(0,ROUND(50*0.05-3*SQRT(50*0.05*0.95),0))</f>
        <v>0</v>
      </c>
      <c r="AK10" s="82">
        <f>_xlfn.BINOM.INV(50,0.05,0.25)</f>
        <v>1</v>
      </c>
      <c r="AL10" s="82">
        <f>50*0.05</f>
        <v>2.5</v>
      </c>
      <c r="AM10" s="82">
        <f>_xlfn.BINOM.INV(50,0.05,0.5)</f>
        <v>2</v>
      </c>
      <c r="AN10" s="82">
        <f>_xlfn.BINOM.INV(50,0.05,0.75)</f>
        <v>3</v>
      </c>
      <c r="AO10" s="82">
        <f>ROUND(50*0.05+3*SQRT(50*0.05*0.95),0)</f>
        <v>7</v>
      </c>
      <c r="AP10" s="82">
        <f>SQRT(50*0.05*0.95)</f>
        <v>1.541103500742244</v>
      </c>
      <c r="AQ10" s="64">
        <f>ROUND((1-2*0.05)/SQRT(50*0.05*0.95),4)</f>
        <v>0.58399999999999996</v>
      </c>
      <c r="AS10" s="93"/>
      <c r="AU10" s="96"/>
      <c r="AW10" s="96"/>
      <c r="AY10" s="96"/>
      <c r="BA10" s="96"/>
      <c r="BB10" s="45"/>
      <c r="BC10" s="45"/>
      <c r="BD10" s="45"/>
      <c r="BE10" s="45"/>
      <c r="BF10" s="90"/>
      <c r="BG10" s="97"/>
      <c r="BH10" s="97"/>
      <c r="BI10" s="97"/>
      <c r="BJ10" s="97"/>
      <c r="BK10" s="97"/>
      <c r="BL10" s="97"/>
      <c r="BM10" s="97"/>
      <c r="BN10" s="97"/>
      <c r="BO10" s="97"/>
      <c r="BP10" s="97"/>
      <c r="BQ10" s="97"/>
      <c r="BR10" s="62"/>
      <c r="BS10" s="45"/>
      <c r="BT10" s="95"/>
      <c r="BU10" s="95"/>
      <c r="BV10" s="95"/>
      <c r="BW10" s="95"/>
      <c r="BX10" s="95"/>
      <c r="BY10" s="95"/>
      <c r="BZ10" s="95"/>
      <c r="CA10" s="95"/>
      <c r="CB10" s="95"/>
      <c r="CC10" s="95"/>
      <c r="CD10" s="95"/>
      <c r="CE10" s="95"/>
      <c r="CF10" s="95"/>
      <c r="CG10" s="95"/>
      <c r="CH10" s="95"/>
      <c r="CI10" s="95"/>
      <c r="CJ10" s="95"/>
      <c r="CK10" s="95"/>
      <c r="CL10" s="95"/>
      <c r="CM10" s="95"/>
      <c r="CN10" s="95"/>
      <c r="CO10" s="95"/>
      <c r="CP10" s="95"/>
      <c r="CQ10" s="95"/>
      <c r="CR10" s="95"/>
      <c r="CS10" s="95"/>
      <c r="CT10" s="95"/>
      <c r="CU10" s="95"/>
      <c r="CV10" s="95"/>
      <c r="CW10" s="95"/>
      <c r="CX10" s="95"/>
      <c r="CY10" s="95"/>
      <c r="CZ10" s="95"/>
      <c r="DA10" s="95"/>
      <c r="DB10" s="95"/>
      <c r="DC10" s="95"/>
      <c r="DD10" s="95"/>
      <c r="DE10" s="95"/>
      <c r="DF10" s="95"/>
      <c r="DG10" s="95"/>
      <c r="DH10" s="95"/>
      <c r="DI10" s="95"/>
      <c r="DJ10" s="95"/>
      <c r="DK10" s="95"/>
      <c r="DL10" s="95"/>
      <c r="DM10" s="95"/>
      <c r="DN10" s="95"/>
      <c r="DO10" s="95"/>
      <c r="DP10" s="95"/>
      <c r="DQ10" s="95"/>
      <c r="DR10" s="95"/>
      <c r="DS10" s="95"/>
      <c r="DT10" s="95"/>
      <c r="DU10" s="95"/>
      <c r="DV10" s="95"/>
      <c r="DW10" s="95"/>
      <c r="DX10" s="95"/>
      <c r="DY10" s="95"/>
    </row>
    <row r="11" spans="2:129" s="91" customFormat="1" ht="22.5" customHeight="1" x14ac:dyDescent="0.5">
      <c r="B11" s="39">
        <v>45</v>
      </c>
      <c r="C11" s="40">
        <f t="shared" si="0"/>
        <v>5.9360776473067034E-2</v>
      </c>
      <c r="D11" s="40">
        <f t="shared" si="1"/>
        <v>0.53953484963226694</v>
      </c>
      <c r="E11" s="45"/>
      <c r="F11" s="40">
        <f t="shared" ref="F11:F13" si="3">D10</f>
        <v>0.36277164857913397</v>
      </c>
      <c r="G11" s="40">
        <f t="shared" si="2"/>
        <v>0.53953484963226694</v>
      </c>
      <c r="H11" s="39">
        <v>45</v>
      </c>
      <c r="I11" s="97"/>
      <c r="J11" s="90"/>
      <c r="K11" s="97"/>
      <c r="L11" s="39">
        <v>0</v>
      </c>
      <c r="M11" s="40">
        <f>_xlfn.BINOM.DIST(L11,50,0.05,FALSE)</f>
        <v>7.6944975276713304E-2</v>
      </c>
      <c r="N11" s="40">
        <f>_xlfn.BINOM.DIST(L11,50,0.05,TRUE)</f>
        <v>7.6944975276713304E-2</v>
      </c>
      <c r="O11" s="45"/>
      <c r="P11" s="45"/>
      <c r="Q11" s="45"/>
      <c r="R11" s="97"/>
      <c r="S11" s="90"/>
      <c r="T11" s="97"/>
      <c r="U11" s="45"/>
      <c r="V11" s="45"/>
      <c r="W11" s="45"/>
      <c r="X11" s="45"/>
      <c r="Y11" s="45"/>
      <c r="Z11" s="97"/>
      <c r="AA11" s="97"/>
      <c r="AB11" s="97"/>
      <c r="AC11" s="97"/>
      <c r="AD11" s="97"/>
      <c r="AE11" s="62"/>
      <c r="AF11" s="90"/>
      <c r="AG11" s="97"/>
      <c r="AH11" s="83" t="s">
        <v>95</v>
      </c>
      <c r="AI11" s="89" t="s">
        <v>145</v>
      </c>
      <c r="AJ11" s="84">
        <f>MAX(0,800-3*150)</f>
        <v>350</v>
      </c>
      <c r="AK11" s="84">
        <f>_xlfn.NORM.INV(0.25,800,150)</f>
        <v>698.82653747058771</v>
      </c>
      <c r="AL11" s="84">
        <f>800</f>
        <v>800</v>
      </c>
      <c r="AM11" s="84">
        <f>_xlfn.NORM.INV(0.5,800,150)</f>
        <v>800</v>
      </c>
      <c r="AN11" s="84">
        <f>_xlfn.NORM.INV(0.75,800,150)</f>
        <v>901.17346252941229</v>
      </c>
      <c r="AO11" s="84">
        <f>800+3*150</f>
        <v>1250</v>
      </c>
      <c r="AP11" s="84">
        <f>150</f>
        <v>150</v>
      </c>
      <c r="AQ11" s="98">
        <f>0</f>
        <v>0</v>
      </c>
      <c r="AS11" s="93"/>
      <c r="AU11" s="96"/>
      <c r="AW11" s="96"/>
      <c r="AY11" s="96"/>
      <c r="BA11" s="96"/>
      <c r="BB11" s="45"/>
      <c r="BC11" s="45"/>
      <c r="BD11" s="45"/>
      <c r="BE11" s="45"/>
      <c r="BF11" s="90"/>
      <c r="BG11" s="97"/>
      <c r="BH11" s="97"/>
      <c r="BI11" s="97"/>
      <c r="BJ11" s="97"/>
      <c r="BK11" s="97"/>
      <c r="BL11" s="97"/>
      <c r="BM11" s="97"/>
      <c r="BN11" s="97"/>
      <c r="BO11" s="97"/>
      <c r="BP11" s="97"/>
      <c r="BQ11" s="97"/>
      <c r="BR11" s="62"/>
      <c r="BS11" s="45"/>
      <c r="BT11" s="95"/>
      <c r="BU11" s="95"/>
      <c r="BV11" s="95"/>
      <c r="BW11" s="95"/>
      <c r="BX11" s="95"/>
      <c r="BY11" s="95"/>
      <c r="BZ11" s="95"/>
      <c r="CA11" s="95"/>
      <c r="CB11" s="95"/>
      <c r="CC11" s="95"/>
      <c r="CD11" s="95"/>
      <c r="CE11" s="95"/>
      <c r="CF11" s="95"/>
      <c r="CG11" s="95"/>
      <c r="CH11" s="95"/>
      <c r="CI11" s="95"/>
      <c r="CJ11" s="95"/>
      <c r="CK11" s="95"/>
      <c r="CL11" s="95"/>
      <c r="CM11" s="95"/>
      <c r="CN11" s="95"/>
      <c r="CO11" s="95"/>
      <c r="CP11" s="95"/>
      <c r="CQ11" s="95"/>
      <c r="CR11" s="95"/>
      <c r="CS11" s="95"/>
      <c r="CT11" s="95"/>
      <c r="CU11" s="95"/>
      <c r="CV11" s="95"/>
      <c r="CW11" s="95"/>
      <c r="CX11" s="95"/>
      <c r="CY11" s="95"/>
      <c r="CZ11" s="95"/>
      <c r="DA11" s="95"/>
      <c r="DB11" s="95"/>
      <c r="DC11" s="95"/>
      <c r="DD11" s="95"/>
      <c r="DE11" s="95"/>
      <c r="DF11" s="95"/>
      <c r="DG11" s="95"/>
      <c r="DH11" s="95"/>
      <c r="DI11" s="95"/>
      <c r="DJ11" s="95"/>
      <c r="DK11" s="95"/>
      <c r="DL11" s="95"/>
      <c r="DM11" s="95"/>
      <c r="DN11" s="95"/>
      <c r="DO11" s="95"/>
      <c r="DP11" s="95"/>
      <c r="DQ11" s="95"/>
      <c r="DR11" s="95"/>
      <c r="DS11" s="95"/>
      <c r="DT11" s="95"/>
      <c r="DU11" s="95"/>
      <c r="DV11" s="95"/>
      <c r="DW11" s="95"/>
      <c r="DX11" s="95"/>
      <c r="DY11" s="95"/>
    </row>
    <row r="12" spans="2:129" ht="15.75" x14ac:dyDescent="0.5">
      <c r="B12" s="39">
        <v>48</v>
      </c>
      <c r="C12" s="40">
        <f t="shared" si="0"/>
        <v>5.2124294211650435E-2</v>
      </c>
      <c r="D12" s="40">
        <f t="shared" si="1"/>
        <v>0.70532871581362011</v>
      </c>
      <c r="E12"/>
      <c r="F12" s="40">
        <f t="shared" si="3"/>
        <v>0.53953484963226694</v>
      </c>
      <c r="G12" s="40">
        <f t="shared" si="2"/>
        <v>0.70532871581362011</v>
      </c>
      <c r="H12" s="39">
        <v>48</v>
      </c>
      <c r="I12" s="4"/>
      <c r="J12" s="9"/>
      <c r="K12" s="4"/>
      <c r="L12" s="39">
        <v>1</v>
      </c>
      <c r="M12" s="40">
        <f t="shared" ref="M12:M16" si="4">_xlfn.BINOM.DIST(L12,50,0.05,FALSE)</f>
        <v>0.20248677704398246</v>
      </c>
      <c r="N12" s="40">
        <f t="shared" ref="N12:N16" si="5">_xlfn.BINOM.DIST(L12,50,0.05,TRUE)</f>
        <v>0.2794317523206955</v>
      </c>
      <c r="O12"/>
      <c r="P12"/>
      <c r="Q12"/>
      <c r="R12" s="4"/>
      <c r="S12" s="9"/>
      <c r="T12" s="4"/>
      <c r="U12" s="242"/>
      <c r="V12" s="242"/>
      <c r="W12" s="242"/>
      <c r="X12" s="242"/>
      <c r="Y12" s="242"/>
      <c r="Z12" s="4"/>
      <c r="AA12" s="4"/>
      <c r="AB12" s="4"/>
      <c r="AC12" s="4"/>
      <c r="AD12" s="4"/>
      <c r="AE12" s="4"/>
      <c r="AF12" s="9"/>
      <c r="AG12" s="4"/>
      <c r="AH12" s="4"/>
      <c r="AI12" s="4"/>
      <c r="AJ12" s="4"/>
      <c r="AK12" s="4"/>
      <c r="AL12" s="4"/>
      <c r="AM12" s="4"/>
      <c r="AN12" s="4"/>
      <c r="AO12" s="4"/>
      <c r="AP12" s="4"/>
      <c r="AQ12" s="4"/>
      <c r="AR12" s="4"/>
      <c r="AS12" s="86"/>
      <c r="AT12" s="4"/>
      <c r="AU12" s="4"/>
      <c r="AV12" s="4"/>
      <c r="AW12" s="4"/>
      <c r="AX12" s="4"/>
      <c r="AY12" s="4"/>
      <c r="AZ12" s="4"/>
      <c r="BA12" s="4"/>
      <c r="BB12" s="4"/>
      <c r="BC12" s="4"/>
      <c r="BD12" s="4"/>
      <c r="BE12" s="4"/>
      <c r="BF12" s="9"/>
      <c r="BG12" s="4"/>
      <c r="BH12" s="4"/>
      <c r="BI12" s="4"/>
      <c r="BJ12" s="4"/>
      <c r="BK12" s="4"/>
      <c r="BL12" s="4"/>
      <c r="BM12" s="4"/>
      <c r="BN12" s="4"/>
      <c r="BO12" s="4"/>
      <c r="BP12" s="4"/>
      <c r="BQ12" s="4"/>
      <c r="BR12" s="4"/>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row>
    <row r="13" spans="2:129" ht="15.75" x14ac:dyDescent="0.5">
      <c r="B13" s="39">
        <v>52</v>
      </c>
      <c r="C13" s="40">
        <f t="shared" si="0"/>
        <v>3.2896571544256036E-2</v>
      </c>
      <c r="D13" s="40">
        <f t="shared" si="1"/>
        <v>0.86719067795837013</v>
      </c>
      <c r="E13"/>
      <c r="F13" s="40">
        <f t="shared" si="3"/>
        <v>0.70532871581362011</v>
      </c>
      <c r="G13" s="40">
        <f t="shared" si="2"/>
        <v>0.86719067795837013</v>
      </c>
      <c r="H13" s="39">
        <v>52</v>
      </c>
      <c r="I13" s="4"/>
      <c r="J13" s="9"/>
      <c r="K13" s="4"/>
      <c r="L13" s="39">
        <v>2</v>
      </c>
      <c r="M13" s="40">
        <f t="shared" si="4"/>
        <v>0.26110137039881948</v>
      </c>
      <c r="N13" s="40">
        <f t="shared" si="5"/>
        <v>0.54053312271951548</v>
      </c>
      <c r="O13"/>
      <c r="P13"/>
      <c r="Q13"/>
      <c r="R13" s="4"/>
      <c r="S13" s="9"/>
      <c r="T13" s="4"/>
      <c r="U13" s="242"/>
      <c r="V13" s="242"/>
      <c r="W13" s="242"/>
      <c r="X13" s="242"/>
      <c r="Y13" s="242"/>
      <c r="Z13" s="4"/>
      <c r="AA13" s="4"/>
      <c r="AB13" s="4"/>
      <c r="AC13" s="4"/>
      <c r="AD13" s="4"/>
      <c r="AE13" s="4"/>
      <c r="AF13" s="9"/>
      <c r="AG13" s="4"/>
      <c r="AH13" s="4"/>
      <c r="AI13" s="4"/>
      <c r="AJ13" s="4"/>
      <c r="AK13" s="4"/>
      <c r="AL13" s="4"/>
      <c r="AM13" s="4"/>
      <c r="AN13" s="4"/>
      <c r="AO13" s="4"/>
      <c r="AP13" s="4"/>
      <c r="AQ13" s="4"/>
      <c r="AR13" s="4"/>
      <c r="AS13" s="9"/>
      <c r="AT13" s="4"/>
      <c r="AU13" s="4"/>
      <c r="AV13" s="4"/>
      <c r="AW13" s="4"/>
      <c r="AX13" s="4"/>
      <c r="AY13" s="4"/>
      <c r="AZ13" s="4"/>
      <c r="BA13" s="4"/>
      <c r="BB13" s="4"/>
      <c r="BC13" s="4"/>
      <c r="BD13" s="4"/>
      <c r="BE13" s="4"/>
      <c r="BF13" s="9"/>
      <c r="BG13" s="4"/>
      <c r="BH13" s="4"/>
      <c r="BI13" s="4"/>
      <c r="BJ13" s="4"/>
      <c r="BK13" s="4"/>
      <c r="BL13" s="4"/>
      <c r="BM13" s="4"/>
      <c r="BN13" s="4"/>
      <c r="BO13" s="4"/>
      <c r="BP13" s="4"/>
      <c r="BQ13" s="4"/>
      <c r="BR13" s="4"/>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row>
    <row r="14" spans="2:129" ht="15.75" x14ac:dyDescent="0.5">
      <c r="B14"/>
      <c r="C14"/>
      <c r="D14"/>
      <c r="E14"/>
      <c r="F14"/>
      <c r="G14"/>
      <c r="H14"/>
      <c r="I14" s="4"/>
      <c r="J14" s="9"/>
      <c r="K14" s="4"/>
      <c r="L14" s="39">
        <v>3</v>
      </c>
      <c r="M14" s="40">
        <f t="shared" si="4"/>
        <v>0.21987483823058479</v>
      </c>
      <c r="N14" s="40">
        <f t="shared" si="5"/>
        <v>0.7604079609501001</v>
      </c>
      <c r="O14"/>
      <c r="P14"/>
      <c r="Q14"/>
      <c r="R14" s="4"/>
      <c r="S14" s="9"/>
      <c r="T14" s="4"/>
      <c r="U14" s="242"/>
      <c r="V14" s="242"/>
      <c r="W14" s="242"/>
      <c r="X14" s="242"/>
      <c r="Y14" s="242"/>
      <c r="Z14" s="4"/>
      <c r="AA14" s="4"/>
      <c r="AB14" s="4"/>
      <c r="AC14" s="4"/>
      <c r="AD14" s="4"/>
      <c r="AE14" s="4"/>
      <c r="AF14" s="9"/>
      <c r="AG14" s="4"/>
      <c r="AH14" s="4"/>
      <c r="AI14" s="4"/>
      <c r="AJ14" s="4"/>
      <c r="AK14" s="4"/>
      <c r="AL14" s="4"/>
      <c r="AM14" s="4"/>
      <c r="AN14" s="4"/>
      <c r="AO14" s="4"/>
      <c r="AP14" s="4"/>
      <c r="AQ14" s="4"/>
      <c r="AR14" s="4"/>
      <c r="AS14" s="9"/>
      <c r="AT14" s="4"/>
      <c r="AU14" s="4"/>
      <c r="AV14" s="4"/>
      <c r="AW14" s="4"/>
      <c r="AX14" s="4"/>
      <c r="AY14" s="4"/>
      <c r="AZ14" s="4"/>
      <c r="BA14" s="4"/>
      <c r="BB14" s="4"/>
      <c r="BC14" s="4"/>
      <c r="BD14" s="4"/>
      <c r="BE14" s="4"/>
      <c r="BF14" s="9"/>
      <c r="BG14" s="4"/>
      <c r="BH14" s="4"/>
      <c r="BI14" s="4"/>
      <c r="BJ14" s="4"/>
      <c r="BK14" s="4"/>
      <c r="BL14" s="4"/>
      <c r="BM14" s="4"/>
      <c r="BN14" s="4"/>
      <c r="BO14" s="4"/>
      <c r="BP14" s="4"/>
      <c r="BQ14" s="4"/>
      <c r="BR14" s="4"/>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row>
    <row r="15" spans="2:129" ht="42.75" customHeight="1" x14ac:dyDescent="0.5">
      <c r="B15" s="246" t="s">
        <v>77</v>
      </c>
      <c r="C15" s="246"/>
      <c r="D15" s="246"/>
      <c r="E15"/>
      <c r="F15"/>
      <c r="G15"/>
      <c r="H15"/>
      <c r="I15" s="4"/>
      <c r="J15" s="9"/>
      <c r="K15" s="4"/>
      <c r="L15" s="39">
        <v>4</v>
      </c>
      <c r="M15" s="40">
        <f t="shared" si="4"/>
        <v>0.13597522890575633</v>
      </c>
      <c r="N15" s="40">
        <f t="shared" si="5"/>
        <v>0.89638318985585652</v>
      </c>
      <c r="O15"/>
      <c r="P15"/>
      <c r="Q15"/>
      <c r="R15" s="4"/>
      <c r="S15" s="9"/>
      <c r="T15" s="4"/>
      <c r="U15" s="242"/>
      <c r="V15" s="242"/>
      <c r="W15" s="242"/>
      <c r="X15" s="242"/>
      <c r="Y15" s="242"/>
      <c r="Z15" s="4"/>
      <c r="AA15" s="4"/>
      <c r="AB15" s="4"/>
      <c r="AC15" s="4"/>
      <c r="AD15" s="4"/>
      <c r="AE15" s="4"/>
      <c r="AF15" s="9"/>
      <c r="AG15" s="4"/>
      <c r="AH15" s="4"/>
      <c r="AI15" s="4"/>
      <c r="AJ15" s="4"/>
      <c r="AK15" s="4"/>
      <c r="AL15" s="4"/>
      <c r="AM15" s="4"/>
      <c r="AN15" s="4"/>
      <c r="AO15" s="4"/>
      <c r="AP15" s="4"/>
      <c r="AQ15" s="4"/>
      <c r="AR15" s="4"/>
      <c r="AS15" s="9"/>
      <c r="AT15" s="4"/>
      <c r="AU15" s="4"/>
      <c r="AV15" s="4"/>
      <c r="AW15" s="4"/>
      <c r="AX15" s="4"/>
      <c r="AY15" s="4"/>
      <c r="AZ15" s="4"/>
      <c r="BA15" s="4"/>
      <c r="BB15" s="4"/>
      <c r="BC15" s="4"/>
      <c r="BD15" s="4"/>
      <c r="BE15" s="4"/>
      <c r="BF15" s="9"/>
      <c r="BG15" s="4"/>
      <c r="BH15" s="4"/>
      <c r="BI15" s="4"/>
      <c r="BJ15" s="4"/>
      <c r="BK15" s="4"/>
      <c r="BL15" s="4"/>
      <c r="BM15" s="4"/>
      <c r="BN15" s="4"/>
      <c r="BO15" s="4"/>
      <c r="BP15" s="4"/>
      <c r="BQ15" s="4"/>
      <c r="BR15" s="4"/>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row>
    <row r="16" spans="2:129" ht="15.75" x14ac:dyDescent="0.5">
      <c r="B16" s="39">
        <v>2</v>
      </c>
      <c r="C16" s="40">
        <f>_xlfn.POISSON.DIST(B16,6,FALSE)</f>
        <v>4.4617539179994462E-2</v>
      </c>
      <c r="D16" s="40">
        <f>_xlfn.POISSON.DIST(B16,6,TRUE)</f>
        <v>6.196880441665896E-2</v>
      </c>
      <c r="E16"/>
      <c r="F16"/>
      <c r="G16"/>
      <c r="H16"/>
      <c r="I16" s="4"/>
      <c r="J16" s="10"/>
      <c r="K16" s="4"/>
      <c r="L16" s="39">
        <v>5</v>
      </c>
      <c r="M16" s="40">
        <f t="shared" si="4"/>
        <v>6.5840637154366277E-2</v>
      </c>
      <c r="N16" s="40">
        <f t="shared" si="5"/>
        <v>0.96222382701022269</v>
      </c>
      <c r="O16"/>
      <c r="P16"/>
      <c r="Q16"/>
      <c r="R16" s="4"/>
      <c r="S16" s="10"/>
      <c r="T16" s="4"/>
      <c r="U16"/>
      <c r="V16"/>
      <c r="W16"/>
      <c r="X16"/>
      <c r="Y16"/>
      <c r="Z16" s="4"/>
      <c r="AA16" s="4"/>
      <c r="AB16" s="4"/>
      <c r="AC16" s="4"/>
      <c r="AD16" s="4"/>
      <c r="AE16" s="4"/>
      <c r="AF16" s="10"/>
      <c r="AG16" s="4"/>
      <c r="AH16" s="4"/>
      <c r="AI16" s="4"/>
      <c r="AJ16" s="4"/>
      <c r="AK16" s="4"/>
      <c r="AL16" s="4"/>
      <c r="AM16" s="4"/>
      <c r="AN16" s="4"/>
      <c r="AO16" s="4"/>
      <c r="AP16" s="4"/>
      <c r="AQ16" s="4"/>
      <c r="AR16" s="4"/>
      <c r="AS16" s="10"/>
      <c r="AT16" s="4"/>
      <c r="AU16" s="4"/>
      <c r="AV16" s="4"/>
      <c r="AW16" s="4"/>
      <c r="AX16" s="4"/>
      <c r="AY16" s="4"/>
      <c r="AZ16" s="4"/>
      <c r="BA16" s="4"/>
      <c r="BB16" s="4"/>
      <c r="BC16" s="4"/>
      <c r="BD16" s="4"/>
      <c r="BE16" s="4"/>
      <c r="BF16" s="10"/>
      <c r="BG16" s="4"/>
      <c r="BH16" s="4"/>
      <c r="BI16" s="4"/>
      <c r="BJ16" s="4"/>
      <c r="BK16" s="4"/>
      <c r="BL16" s="4"/>
      <c r="BM16" s="4"/>
      <c r="BN16" s="4"/>
      <c r="BO16" s="4"/>
      <c r="BP16" s="4"/>
      <c r="BQ16" s="4"/>
      <c r="BR16" s="4"/>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row>
    <row r="17" spans="2:129" ht="15.75" x14ac:dyDescent="0.5">
      <c r="B17" s="39">
        <v>4</v>
      </c>
      <c r="C17" s="40">
        <f t="shared" ref="C17:C20" si="6">_xlfn.POISSON.DIST(B17,6,FALSE)</f>
        <v>0.13385261753998337</v>
      </c>
      <c r="D17" s="40">
        <f t="shared" ref="D17:D20" si="7">_xlfn.POISSON.DIST(B17,6,TRUE)</f>
        <v>0.28505650031663121</v>
      </c>
      <c r="E17"/>
      <c r="F17"/>
      <c r="G17"/>
      <c r="H17"/>
      <c r="I17" s="4"/>
      <c r="J17" s="10"/>
      <c r="K17" s="4"/>
      <c r="L17"/>
      <c r="M17"/>
      <c r="N17"/>
      <c r="O17"/>
      <c r="P17"/>
      <c r="Q17"/>
      <c r="R17" s="4"/>
      <c r="S17" s="10"/>
      <c r="T17" s="4"/>
      <c r="U17"/>
      <c r="V17"/>
      <c r="W17"/>
      <c r="X17"/>
      <c r="Y17"/>
      <c r="Z17" s="4"/>
      <c r="AA17" s="4"/>
      <c r="AB17" s="4"/>
      <c r="AC17" s="4"/>
      <c r="AD17" s="4"/>
      <c r="AE17" s="4"/>
      <c r="AF17" s="10"/>
      <c r="AG17" s="4"/>
      <c r="AH17" s="4"/>
      <c r="AI17" s="4"/>
      <c r="AJ17" s="4"/>
      <c r="AK17" s="4"/>
      <c r="AL17" s="4"/>
      <c r="AM17" s="4"/>
      <c r="AN17" s="4"/>
      <c r="AO17" s="4"/>
      <c r="AP17" s="4"/>
      <c r="AQ17" s="4"/>
      <c r="AR17" s="4"/>
      <c r="AS17" s="10"/>
      <c r="AT17" s="4"/>
      <c r="AU17" s="4"/>
      <c r="AV17" s="4"/>
      <c r="AW17" s="4"/>
      <c r="AX17" s="4"/>
      <c r="AY17" s="4"/>
      <c r="AZ17" s="4"/>
      <c r="BA17" s="4"/>
      <c r="BB17" s="4"/>
      <c r="BC17" s="4"/>
      <c r="BD17" s="4"/>
      <c r="BE17" s="4"/>
      <c r="BF17" s="10"/>
      <c r="BG17" s="4"/>
      <c r="BH17" s="4"/>
      <c r="BI17" s="4"/>
      <c r="BJ17" s="4"/>
      <c r="BK17" s="4"/>
      <c r="BL17" s="4"/>
      <c r="BM17" s="4"/>
      <c r="BN17" s="4"/>
      <c r="BO17" s="4"/>
      <c r="BP17" s="4"/>
      <c r="BQ17" s="4"/>
      <c r="BR17" s="4"/>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row>
    <row r="18" spans="2:129" ht="15.75" customHeight="1" x14ac:dyDescent="0.5">
      <c r="B18" s="39">
        <v>6</v>
      </c>
      <c r="C18" s="40">
        <f t="shared" si="6"/>
        <v>0.16062314104798003</v>
      </c>
      <c r="D18" s="40">
        <f t="shared" si="7"/>
        <v>0.60630278241259128</v>
      </c>
      <c r="E18"/>
      <c r="F18"/>
      <c r="G18"/>
      <c r="H18"/>
      <c r="I18" s="4"/>
      <c r="J18" s="10"/>
      <c r="K18" s="4"/>
      <c r="L18" s="242"/>
      <c r="M18" s="242"/>
      <c r="N18" s="242"/>
      <c r="O18" s="242"/>
      <c r="P18" s="242"/>
      <c r="Q18" s="242"/>
      <c r="R18" s="4"/>
      <c r="S18" s="10"/>
      <c r="T18" s="4"/>
      <c r="U18"/>
      <c r="V18"/>
      <c r="W18"/>
      <c r="X18"/>
      <c r="Y18"/>
      <c r="Z18" s="4"/>
      <c r="AA18" s="4"/>
      <c r="AB18" s="4"/>
      <c r="AC18" s="4"/>
      <c r="AD18" s="4"/>
      <c r="AE18" s="4"/>
      <c r="AF18" s="10"/>
      <c r="AG18" s="4"/>
      <c r="AH18" s="4"/>
      <c r="AI18" s="4"/>
      <c r="AJ18" s="4"/>
      <c r="AK18" s="4"/>
      <c r="AL18" s="4"/>
      <c r="AM18" s="4"/>
      <c r="AN18" s="4"/>
      <c r="AO18" s="4"/>
      <c r="AP18" s="4"/>
      <c r="AQ18" s="4"/>
      <c r="AR18" s="4"/>
      <c r="AS18" s="10"/>
      <c r="AT18" s="4"/>
      <c r="AU18" s="4"/>
      <c r="AV18" s="4"/>
      <c r="AW18" s="4"/>
      <c r="AX18" s="4"/>
      <c r="AY18" s="4"/>
      <c r="AZ18" s="4"/>
      <c r="BA18" s="4"/>
      <c r="BB18" s="4"/>
      <c r="BC18" s="4"/>
      <c r="BD18" s="4"/>
      <c r="BE18" s="4"/>
      <c r="BF18" s="10"/>
      <c r="BG18" s="4"/>
      <c r="BH18" s="4"/>
      <c r="BI18" s="4"/>
      <c r="BJ18" s="4"/>
      <c r="BK18" s="4"/>
      <c r="BL18" s="4"/>
      <c r="BM18" s="4"/>
      <c r="BN18" s="4"/>
      <c r="BO18" s="4"/>
      <c r="BP18" s="4"/>
      <c r="BQ18" s="4"/>
      <c r="BR18" s="4"/>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row>
    <row r="19" spans="2:129" ht="15.75" customHeight="1" x14ac:dyDescent="0.5">
      <c r="B19" s="39">
        <v>8</v>
      </c>
      <c r="C19" s="40">
        <f t="shared" si="6"/>
        <v>0.10325773353084432</v>
      </c>
      <c r="D19" s="40">
        <f t="shared" si="7"/>
        <v>0.84723749398456127</v>
      </c>
      <c r="E19"/>
      <c r="F19"/>
      <c r="G19"/>
      <c r="H19"/>
      <c r="I19" s="4"/>
      <c r="J19" s="10"/>
      <c r="K19" s="4"/>
      <c r="L19" s="242"/>
      <c r="M19" s="242"/>
      <c r="N19" s="242"/>
      <c r="O19" s="242"/>
      <c r="P19" s="242"/>
      <c r="Q19" s="242"/>
      <c r="R19" s="4"/>
      <c r="S19" s="10"/>
      <c r="T19" s="4"/>
      <c r="U19"/>
      <c r="V19"/>
      <c r="W19"/>
      <c r="X19"/>
      <c r="Y19"/>
      <c r="Z19" s="4"/>
      <c r="AA19" s="4"/>
      <c r="AB19" s="4"/>
      <c r="AC19" s="4"/>
      <c r="AD19" s="4"/>
      <c r="AE19" s="4"/>
      <c r="AF19" s="10"/>
      <c r="AG19" s="4"/>
      <c r="AH19" s="4"/>
      <c r="AI19" s="4"/>
      <c r="AJ19" s="4"/>
      <c r="AK19" s="4"/>
      <c r="AL19" s="4"/>
      <c r="AM19" s="4"/>
      <c r="AN19" s="4"/>
      <c r="AO19" s="4"/>
      <c r="AP19" s="4"/>
      <c r="AQ19" s="4"/>
      <c r="AR19" s="4"/>
      <c r="AS19" s="10"/>
      <c r="AT19" s="4"/>
      <c r="AU19" s="4"/>
      <c r="AV19" s="4"/>
      <c r="AW19" s="4"/>
      <c r="AX19" s="4"/>
      <c r="AY19" s="4"/>
      <c r="AZ19" s="4"/>
      <c r="BA19" s="4"/>
      <c r="BB19" s="4"/>
      <c r="BC19" s="4"/>
      <c r="BD19" s="4"/>
      <c r="BE19" s="4"/>
      <c r="BF19" s="10"/>
      <c r="BG19" s="4"/>
      <c r="BH19" s="4"/>
      <c r="BI19" s="4"/>
      <c r="BJ19" s="4"/>
      <c r="BK19" s="4"/>
      <c r="BL19" s="4"/>
      <c r="BM19" s="4"/>
      <c r="BN19" s="4"/>
      <c r="BO19" s="4"/>
      <c r="BP19" s="4"/>
      <c r="BQ19" s="4"/>
      <c r="BR19" s="4"/>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row>
    <row r="20" spans="2:129" ht="15.75" x14ac:dyDescent="0.5">
      <c r="B20" s="39">
        <v>10</v>
      </c>
      <c r="C20" s="40">
        <f t="shared" si="6"/>
        <v>4.1303093412337732E-2</v>
      </c>
      <c r="D20" s="40">
        <f t="shared" si="7"/>
        <v>0.95737907641746189</v>
      </c>
      <c r="E20"/>
      <c r="F20"/>
      <c r="G20"/>
      <c r="H20"/>
      <c r="I20" s="4"/>
      <c r="J20" s="9"/>
      <c r="K20" s="4"/>
      <c r="L20"/>
      <c r="M20"/>
      <c r="N20"/>
      <c r="O20"/>
      <c r="P20"/>
      <c r="Q20"/>
      <c r="R20" s="4"/>
      <c r="S20" s="9"/>
      <c r="T20" s="4"/>
      <c r="U20"/>
      <c r="V20"/>
      <c r="W20"/>
      <c r="X20"/>
      <c r="Y20"/>
      <c r="Z20" s="4"/>
      <c r="AA20" s="4"/>
      <c r="AB20" s="4"/>
      <c r="AC20" s="4"/>
      <c r="AD20" s="4"/>
      <c r="AE20" s="4"/>
      <c r="AF20" s="9"/>
      <c r="AG20" s="4"/>
      <c r="AH20" s="4"/>
      <c r="AI20" s="4"/>
      <c r="AJ20" s="4"/>
      <c r="AK20" s="4"/>
      <c r="AL20" s="4"/>
      <c r="AM20" s="4"/>
      <c r="AN20" s="4"/>
      <c r="AO20" s="4"/>
      <c r="AP20" s="4"/>
      <c r="AQ20" s="4"/>
      <c r="AR20" s="4"/>
      <c r="AS20" s="9"/>
      <c r="AT20" s="4"/>
      <c r="AU20" s="4"/>
      <c r="AV20" s="4"/>
      <c r="AW20" s="4"/>
      <c r="AX20" s="4"/>
      <c r="AY20" s="4"/>
      <c r="AZ20" s="4"/>
      <c r="BA20" s="4"/>
      <c r="BB20" s="4"/>
      <c r="BC20" s="4"/>
      <c r="BD20" s="4"/>
      <c r="BE20" s="4"/>
      <c r="BF20" s="9"/>
      <c r="BG20" s="4"/>
      <c r="BH20" s="4"/>
      <c r="BI20" s="4"/>
      <c r="BJ20" s="4"/>
      <c r="BK20" s="4"/>
      <c r="BL20" s="4"/>
      <c r="BM20" s="4"/>
      <c r="BN20" s="4"/>
      <c r="BO20" s="4"/>
      <c r="BP20" s="4"/>
      <c r="BQ20" s="4"/>
      <c r="BR20" s="4"/>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row>
    <row r="21" spans="2:129" ht="15.75" x14ac:dyDescent="0.5">
      <c r="B21"/>
      <c r="C21"/>
      <c r="D21"/>
      <c r="E21"/>
      <c r="F21"/>
      <c r="G21"/>
      <c r="H21"/>
      <c r="I21" s="4"/>
      <c r="J21" s="10"/>
      <c r="K21" s="4"/>
      <c r="L21"/>
      <c r="M21"/>
      <c r="N21"/>
      <c r="O21"/>
      <c r="P21"/>
      <c r="Q21"/>
      <c r="R21" s="4"/>
      <c r="S21" s="10"/>
      <c r="T21" s="4"/>
      <c r="U21"/>
      <c r="V21"/>
      <c r="W21"/>
      <c r="X21"/>
      <c r="Y21"/>
      <c r="Z21" s="4"/>
      <c r="AA21" s="4"/>
      <c r="AB21" s="4"/>
      <c r="AC21" s="4"/>
      <c r="AD21" s="4"/>
      <c r="AE21" s="4"/>
      <c r="AF21" s="10"/>
      <c r="AG21" s="4"/>
      <c r="AH21" s="4"/>
      <c r="AI21" s="4"/>
      <c r="AJ21" s="4"/>
      <c r="AK21" s="4"/>
      <c r="AL21" s="4"/>
      <c r="AM21" s="4"/>
      <c r="AN21" s="4"/>
      <c r="AO21" s="4"/>
      <c r="AP21" s="4"/>
      <c r="AQ21" s="4"/>
      <c r="AR21" s="4"/>
      <c r="AS21" s="10"/>
      <c r="AT21" s="4"/>
      <c r="AU21" s="4"/>
      <c r="AV21" s="4"/>
      <c r="AW21" s="4"/>
      <c r="AX21" s="4"/>
      <c r="AY21" s="4"/>
      <c r="AZ21" s="4"/>
      <c r="BA21" s="4"/>
      <c r="BB21" s="4"/>
      <c r="BC21" s="4"/>
      <c r="BD21" s="4"/>
      <c r="BE21" s="4"/>
      <c r="BF21" s="10"/>
      <c r="BG21" s="4"/>
      <c r="BH21" s="4"/>
      <c r="BI21" s="4"/>
      <c r="BJ21" s="4"/>
      <c r="BK21" s="4"/>
      <c r="BL21" s="4"/>
      <c r="BM21" s="4"/>
      <c r="BN21" s="4"/>
      <c r="BO21" s="4"/>
      <c r="BP21" s="4"/>
      <c r="BQ21" s="4"/>
      <c r="BR21" s="4"/>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row>
    <row r="22" spans="2:129" ht="28.5" x14ac:dyDescent="0.5">
      <c r="B22" s="243" t="s">
        <v>78</v>
      </c>
      <c r="C22" s="243"/>
      <c r="D22" s="243"/>
      <c r="E22" s="243"/>
      <c r="F22" s="243"/>
      <c r="G22" s="243"/>
      <c r="H22" s="243"/>
      <c r="I22" s="4"/>
      <c r="J22" s="10"/>
      <c r="K22" s="4"/>
      <c r="L22" s="41" t="s">
        <v>15</v>
      </c>
      <c r="M22" s="42">
        <f ca="1">RAND()</f>
        <v>0.46236623623532447</v>
      </c>
      <c r="N22" s="43">
        <f ca="1">_xlfn.BINOM.INV(50, 0.05, M22)</f>
        <v>2</v>
      </c>
      <c r="O22" s="44" t="s">
        <v>98</v>
      </c>
      <c r="Q22"/>
      <c r="R22" s="4"/>
      <c r="S22" s="10"/>
      <c r="T22" s="4"/>
      <c r="U22" s="41" t="s">
        <v>95</v>
      </c>
      <c r="V22" s="42">
        <f ca="1">RAND()</f>
        <v>0.79608974541836208</v>
      </c>
      <c r="W22" s="43">
        <f ca="1">MAX(0, _xlfn.NORM.INV(V22, 800, 150))</f>
        <v>924.160272215242</v>
      </c>
      <c r="X22" s="44" t="s">
        <v>99</v>
      </c>
      <c r="Y22"/>
      <c r="Z22" s="4"/>
      <c r="AA22" s="4"/>
      <c r="AB22" s="4"/>
      <c r="AC22" s="4"/>
      <c r="AD22" s="4"/>
      <c r="AE22" s="4"/>
      <c r="AF22" s="10"/>
      <c r="AG22" s="4"/>
      <c r="AH22" s="4"/>
      <c r="AI22" s="4"/>
      <c r="AJ22" s="4"/>
      <c r="AK22" s="4"/>
      <c r="AL22" s="4"/>
      <c r="AM22" s="4"/>
      <c r="AN22" s="4"/>
      <c r="AO22" s="4"/>
      <c r="AP22" s="4"/>
      <c r="AQ22" s="4"/>
      <c r="AR22" s="4"/>
      <c r="AS22" s="10"/>
      <c r="AT22" s="4"/>
      <c r="AU22" s="4"/>
      <c r="AV22" s="4"/>
      <c r="AW22" s="4"/>
      <c r="AX22" s="4"/>
      <c r="AY22" s="4"/>
      <c r="AZ22" s="4"/>
      <c r="BA22" s="4"/>
      <c r="BB22" s="4"/>
      <c r="BC22" s="4"/>
      <c r="BD22" s="4"/>
      <c r="BE22" s="4"/>
      <c r="BF22" s="10"/>
      <c r="BG22" s="4"/>
      <c r="BH22" s="4"/>
      <c r="BI22" s="4"/>
      <c r="BJ22" s="4"/>
      <c r="BK22" s="4"/>
      <c r="BL22" s="4"/>
      <c r="BM22" s="4"/>
      <c r="BN22" s="4"/>
      <c r="BO22" s="4"/>
      <c r="BP22" s="4"/>
      <c r="BQ22" s="4"/>
      <c r="BR22" s="4"/>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row>
    <row r="23" spans="2:129" ht="28.5" x14ac:dyDescent="0.5">
      <c r="B23" s="41" t="s">
        <v>9</v>
      </c>
      <c r="C23" s="42">
        <f ca="1">RAND()</f>
        <v>0.18473223851585696</v>
      </c>
      <c r="D23" s="43">
        <f ca="1">_xlfn.BINOM.INV(1000, 45/1000, C23)</f>
        <v>39</v>
      </c>
      <c r="E23" s="44" t="s">
        <v>79</v>
      </c>
      <c r="G23"/>
      <c r="H23"/>
      <c r="I23" s="4"/>
      <c r="J23" s="10"/>
      <c r="K23" s="4"/>
      <c r="L23" s="4"/>
      <c r="M23" s="4"/>
      <c r="N23" s="4"/>
      <c r="O23" s="4"/>
      <c r="P23" s="4"/>
      <c r="Q23" s="4"/>
      <c r="R23" s="4"/>
      <c r="S23" s="10"/>
      <c r="T23" s="4"/>
      <c r="U23" s="4"/>
      <c r="V23" s="4"/>
      <c r="W23" s="4"/>
      <c r="X23" s="4"/>
      <c r="Y23" s="4"/>
      <c r="Z23" s="4"/>
      <c r="AA23" s="4"/>
      <c r="AB23" s="4"/>
      <c r="AC23" s="4"/>
      <c r="AD23" s="4"/>
      <c r="AE23" s="4"/>
      <c r="AF23" s="10"/>
      <c r="AG23" s="4"/>
      <c r="AH23" s="4"/>
      <c r="AI23" s="4"/>
      <c r="AJ23" s="4"/>
      <c r="AK23" s="4"/>
      <c r="AL23" s="4"/>
      <c r="AM23" s="4"/>
      <c r="AN23" s="4"/>
      <c r="AO23" s="4"/>
      <c r="AP23" s="4"/>
      <c r="AQ23" s="4"/>
      <c r="AR23" s="4"/>
      <c r="AS23" s="10"/>
      <c r="AT23" s="4"/>
      <c r="AU23" s="4"/>
      <c r="AV23" s="4"/>
      <c r="AW23" s="4"/>
      <c r="AX23" s="4"/>
      <c r="AY23" s="4"/>
      <c r="AZ23" s="4"/>
      <c r="BA23" s="4"/>
      <c r="BB23" s="4"/>
      <c r="BC23" s="4"/>
      <c r="BD23" s="4"/>
      <c r="BE23" s="4"/>
      <c r="BF23" s="10"/>
      <c r="BG23" s="4"/>
      <c r="BH23" s="4"/>
      <c r="BI23" s="4"/>
      <c r="BJ23" s="4"/>
      <c r="BK23" s="4"/>
      <c r="BL23" s="4"/>
      <c r="BM23" s="4"/>
      <c r="BN23" s="4"/>
      <c r="BO23" s="4"/>
      <c r="BP23" s="4"/>
      <c r="BQ23" s="4"/>
      <c r="BR23" s="4"/>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row>
    <row r="24" spans="2:129" ht="31.9" customHeight="1" x14ac:dyDescent="0.5">
      <c r="B24" s="41" t="s">
        <v>12</v>
      </c>
      <c r="C24" s="42">
        <f ca="1">RAND()</f>
        <v>0.88795924039303586</v>
      </c>
      <c r="D24" s="43">
        <f ca="1">_xlfn.BINOM.INV(1000, 6/1000, C24)</f>
        <v>9</v>
      </c>
      <c r="E24" s="44" t="s">
        <v>80</v>
      </c>
      <c r="G24"/>
      <c r="H24"/>
      <c r="I24" s="4"/>
      <c r="J24" s="10"/>
      <c r="K24" s="4"/>
      <c r="L24" s="4"/>
      <c r="M24" s="4"/>
      <c r="N24" s="4"/>
      <c r="O24" s="4"/>
      <c r="P24" s="4"/>
      <c r="Q24" s="4"/>
      <c r="R24" s="4"/>
      <c r="S24" s="10"/>
      <c r="T24" s="4"/>
      <c r="U24" s="4"/>
      <c r="V24" s="4"/>
      <c r="W24" s="4"/>
      <c r="X24" s="4"/>
      <c r="Y24" s="4"/>
      <c r="Z24" s="4"/>
      <c r="AA24" s="4"/>
      <c r="AB24" s="4"/>
      <c r="AC24" s="4"/>
      <c r="AD24" s="4"/>
      <c r="AE24" s="4"/>
      <c r="AF24" s="10"/>
      <c r="AG24" s="4"/>
      <c r="AH24" s="4"/>
      <c r="AI24" s="4"/>
      <c r="AJ24" s="4"/>
      <c r="AK24" s="4"/>
      <c r="AL24" s="4"/>
      <c r="AM24" s="4"/>
      <c r="AN24" s="4"/>
      <c r="AO24" s="4"/>
      <c r="AP24" s="4"/>
      <c r="AQ24" s="4"/>
      <c r="AR24" s="4"/>
      <c r="AS24" s="10"/>
      <c r="AT24" s="4"/>
      <c r="AU24" s="4"/>
      <c r="AV24" s="4"/>
      <c r="AW24" s="4"/>
      <c r="AX24" s="4"/>
      <c r="AY24" s="4"/>
      <c r="AZ24" s="4"/>
      <c r="BA24" s="4"/>
      <c r="BB24" s="4"/>
      <c r="BC24" s="4"/>
      <c r="BD24" s="4"/>
      <c r="BE24" s="4"/>
      <c r="BF24" s="10"/>
      <c r="BG24" s="4"/>
      <c r="BH24" s="4"/>
      <c r="BI24" s="4"/>
      <c r="BJ24" s="4"/>
      <c r="BK24" s="4"/>
      <c r="BL24" s="4"/>
      <c r="BM24" s="4"/>
      <c r="BN24" s="4"/>
      <c r="BO24" s="4"/>
      <c r="BP24" s="4"/>
      <c r="BQ24" s="4"/>
      <c r="BR24" s="4"/>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row>
    <row r="25" spans="2:129" ht="25.15" customHeight="1" x14ac:dyDescent="0.5">
      <c r="B25"/>
      <c r="C25"/>
      <c r="D25"/>
      <c r="E25"/>
      <c r="F25"/>
      <c r="G25"/>
      <c r="H25"/>
      <c r="I25" s="4"/>
      <c r="J25" s="10"/>
      <c r="K25" s="4"/>
      <c r="L25" s="4"/>
      <c r="M25" s="4"/>
      <c r="N25" s="4"/>
      <c r="O25" s="4"/>
      <c r="P25" s="4"/>
      <c r="Q25" s="4"/>
      <c r="R25" s="4"/>
      <c r="S25" s="10"/>
      <c r="T25" s="4"/>
      <c r="U25" s="4"/>
      <c r="V25" s="4"/>
      <c r="W25" s="4"/>
      <c r="X25" s="4"/>
      <c r="Y25" s="4"/>
      <c r="Z25" s="4"/>
      <c r="AA25" s="4"/>
      <c r="AB25" s="4"/>
      <c r="AC25" s="4"/>
      <c r="AD25" s="4"/>
      <c r="AE25" s="4"/>
      <c r="AF25" s="10"/>
      <c r="AG25" s="4"/>
      <c r="AH25" s="4"/>
      <c r="AI25" s="4"/>
      <c r="AJ25" s="4"/>
      <c r="AK25" s="4"/>
      <c r="AL25" s="4"/>
      <c r="AM25" s="4"/>
      <c r="AN25" s="4"/>
      <c r="AO25" s="4"/>
      <c r="AP25" s="4"/>
      <c r="AQ25" s="4"/>
      <c r="AR25" s="4"/>
      <c r="AS25" s="10"/>
      <c r="AT25" s="4"/>
      <c r="AU25" s="4"/>
      <c r="AV25" s="4"/>
      <c r="AW25" s="4"/>
      <c r="AX25" s="4"/>
      <c r="AY25" s="4"/>
      <c r="AZ25" s="4"/>
      <c r="BA25" s="4"/>
      <c r="BB25" s="4"/>
      <c r="BC25" s="4"/>
      <c r="BD25" s="4"/>
      <c r="BE25" s="4"/>
      <c r="BF25" s="10"/>
      <c r="BG25" s="4"/>
      <c r="BH25" s="4"/>
      <c r="BI25" s="4"/>
      <c r="BJ25" s="4"/>
      <c r="BK25" s="4"/>
      <c r="BL25" s="4"/>
      <c r="BM25" s="4"/>
      <c r="BN25" s="4"/>
      <c r="BO25" s="4"/>
      <c r="BP25" s="4"/>
      <c r="BQ25" s="4"/>
      <c r="BR25" s="4"/>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row>
    <row r="26" spans="2:129" ht="15.75" x14ac:dyDescent="0.5">
      <c r="B26" s="4"/>
      <c r="C26" s="4"/>
      <c r="D26" s="4"/>
      <c r="E26" s="4"/>
      <c r="F26" s="4"/>
      <c r="G26" s="4"/>
      <c r="H26" s="4"/>
      <c r="I26" s="4"/>
      <c r="J26" s="58"/>
      <c r="K26" s="4"/>
      <c r="L26" s="4"/>
      <c r="M26" s="4"/>
      <c r="N26" s="4"/>
      <c r="O26" s="4"/>
      <c r="P26" s="4"/>
      <c r="Q26" s="4"/>
      <c r="R26" s="4"/>
      <c r="S26" s="58"/>
      <c r="T26" s="4"/>
      <c r="U26" s="4"/>
      <c r="V26" s="4"/>
      <c r="W26" s="4"/>
      <c r="X26" s="4"/>
      <c r="Y26" s="4"/>
      <c r="Z26" s="4"/>
      <c r="AA26" s="4"/>
      <c r="AB26" s="4"/>
      <c r="AC26" s="4"/>
      <c r="AD26" s="4"/>
      <c r="AE26" s="4"/>
      <c r="AF26" s="10"/>
      <c r="AG26" s="4"/>
      <c r="AH26" s="4"/>
      <c r="AI26" s="4"/>
      <c r="AJ26" s="4"/>
      <c r="AK26" s="4"/>
      <c r="AL26" s="4"/>
      <c r="AM26" s="4"/>
      <c r="AN26" s="4"/>
      <c r="AO26" s="4"/>
      <c r="AP26" s="4"/>
      <c r="AQ26" s="4"/>
      <c r="AR26" s="4"/>
      <c r="AS26" s="10"/>
      <c r="AT26" s="4"/>
      <c r="AU26" s="4"/>
      <c r="AV26" s="4"/>
      <c r="AW26" s="4"/>
      <c r="AX26" s="4"/>
      <c r="AY26" s="4"/>
      <c r="AZ26" s="4"/>
      <c r="BA26" s="4"/>
      <c r="BB26" s="4"/>
      <c r="BC26" s="4"/>
      <c r="BD26" s="4"/>
      <c r="BE26" s="4"/>
      <c r="BF26" s="10"/>
      <c r="BG26" s="4"/>
      <c r="BH26" s="4"/>
      <c r="BI26" s="4"/>
      <c r="BJ26" s="4"/>
      <c r="BK26" s="4"/>
      <c r="BL26" s="4"/>
      <c r="BM26" s="4"/>
      <c r="BN26" s="4"/>
      <c r="BO26" s="4"/>
      <c r="BP26" s="4"/>
      <c r="BQ26" s="4"/>
      <c r="BR26" s="4"/>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row>
    <row r="27" spans="2:129" ht="15.75" x14ac:dyDescent="0.5">
      <c r="B27" s="239" t="s">
        <v>116</v>
      </c>
      <c r="C27" s="239"/>
      <c r="D27" s="239"/>
      <c r="E27" s="239"/>
      <c r="F27" s="239"/>
      <c r="G27" s="240"/>
      <c r="H27" s="4"/>
      <c r="I27" s="4"/>
      <c r="J27" s="58"/>
      <c r="K27" s="4"/>
      <c r="L27" s="239" t="s">
        <v>116</v>
      </c>
      <c r="M27" s="239"/>
      <c r="N27" s="239"/>
      <c r="O27" s="239"/>
      <c r="P27" s="239"/>
      <c r="Q27" s="240"/>
      <c r="R27" s="4"/>
      <c r="S27" s="58"/>
      <c r="T27" s="4"/>
      <c r="U27" s="239" t="s">
        <v>116</v>
      </c>
      <c r="V27" s="239"/>
      <c r="W27" s="239"/>
      <c r="X27" s="239"/>
      <c r="Y27" s="239"/>
      <c r="Z27" s="240"/>
      <c r="AA27" s="4"/>
      <c r="AB27" s="4"/>
      <c r="AC27" s="4"/>
      <c r="AD27" s="4"/>
      <c r="AE27" s="4"/>
      <c r="AF27" s="58"/>
      <c r="AG27" s="4"/>
      <c r="AH27" s="4"/>
      <c r="AI27" s="4"/>
      <c r="AJ27" s="4"/>
      <c r="AK27" s="4"/>
      <c r="AL27" s="4"/>
      <c r="AM27" s="4"/>
      <c r="AN27" s="4"/>
      <c r="AO27" s="4"/>
      <c r="AP27" s="4"/>
      <c r="AQ27" s="4"/>
      <c r="AR27" s="4"/>
      <c r="AS27" s="10"/>
      <c r="AT27" s="4"/>
      <c r="AU27" s="4"/>
      <c r="AV27" s="4"/>
      <c r="AW27" s="4"/>
      <c r="AX27" s="4"/>
      <c r="AY27" s="4"/>
      <c r="AZ27" s="4"/>
      <c r="BA27" s="4"/>
      <c r="BB27" s="4"/>
      <c r="BC27" s="4"/>
      <c r="BD27" s="4"/>
      <c r="BE27" s="4"/>
      <c r="BF27" s="10"/>
      <c r="BG27" s="4"/>
      <c r="BH27" s="4"/>
      <c r="BI27" s="4"/>
      <c r="BJ27" s="4"/>
      <c r="BK27" s="4"/>
      <c r="BL27" s="4"/>
      <c r="BM27" s="4"/>
      <c r="BN27" s="4"/>
      <c r="BO27" s="4"/>
      <c r="BP27" s="4"/>
      <c r="BQ27" s="4"/>
      <c r="BR27" s="4"/>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row>
    <row r="28" spans="2:129" ht="27" customHeight="1" x14ac:dyDescent="0.5">
      <c r="B28" s="57" t="s">
        <v>100</v>
      </c>
      <c r="C28" s="57" t="s">
        <v>101</v>
      </c>
      <c r="D28" s="57" t="s">
        <v>102</v>
      </c>
      <c r="E28" s="57" t="s">
        <v>103</v>
      </c>
      <c r="F28" s="57" t="s">
        <v>104</v>
      </c>
      <c r="G28" s="57" t="s">
        <v>105</v>
      </c>
      <c r="I28" s="60"/>
      <c r="J28" s="58"/>
      <c r="K28" s="60"/>
      <c r="L28" s="57" t="s">
        <v>100</v>
      </c>
      <c r="M28" s="57" t="s">
        <v>101</v>
      </c>
      <c r="N28" s="57" t="s">
        <v>102</v>
      </c>
      <c r="O28" s="57" t="s">
        <v>103</v>
      </c>
      <c r="P28" s="57" t="s">
        <v>104</v>
      </c>
      <c r="Q28" s="57" t="s">
        <v>105</v>
      </c>
      <c r="S28" s="58"/>
      <c r="U28" s="57" t="s">
        <v>100</v>
      </c>
      <c r="V28" s="57" t="s">
        <v>101</v>
      </c>
      <c r="W28" s="57" t="s">
        <v>102</v>
      </c>
      <c r="X28" s="57" t="s">
        <v>103</v>
      </c>
      <c r="Y28" s="57" t="s">
        <v>104</v>
      </c>
      <c r="Z28" s="57" t="s">
        <v>105</v>
      </c>
      <c r="AB28" s="61"/>
      <c r="AC28" s="61"/>
      <c r="AD28" s="61"/>
      <c r="AE28" s="61"/>
      <c r="AF28" s="58"/>
      <c r="AH28" s="61"/>
      <c r="AI28" s="61"/>
      <c r="AJ28" s="61"/>
      <c r="AK28" s="61"/>
      <c r="AL28" s="61"/>
      <c r="AN28" s="61"/>
      <c r="AO28" s="61"/>
      <c r="AP28" s="61"/>
      <c r="AQ28" s="61"/>
      <c r="AR28" s="61"/>
      <c r="AS28" s="10"/>
      <c r="AT28" s="4"/>
      <c r="AU28" s="4"/>
      <c r="AV28" s="4"/>
      <c r="AW28" s="4"/>
      <c r="AX28" s="4"/>
      <c r="AY28" s="4"/>
      <c r="AZ28" s="4"/>
      <c r="BA28" s="4"/>
      <c r="BB28" s="4"/>
      <c r="BC28" s="4"/>
      <c r="BD28" s="4"/>
      <c r="BE28" s="4"/>
      <c r="BF28" s="10"/>
      <c r="BG28" s="4"/>
      <c r="BH28" s="4"/>
      <c r="BI28" s="4"/>
      <c r="BJ28" s="4"/>
      <c r="BK28" s="4"/>
      <c r="BL28" s="4"/>
      <c r="BM28" s="4"/>
      <c r="BN28" s="4"/>
      <c r="BO28" s="4"/>
      <c r="BP28" s="4"/>
      <c r="BQ28" s="4"/>
      <c r="BR28" s="4"/>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row>
    <row r="29" spans="2:129" ht="349.5" customHeight="1" x14ac:dyDescent="0.5">
      <c r="B29" s="75" t="s">
        <v>106</v>
      </c>
      <c r="C29" s="76" t="s">
        <v>107</v>
      </c>
      <c r="D29" s="77" t="s">
        <v>108</v>
      </c>
      <c r="E29" s="78" t="s">
        <v>109</v>
      </c>
      <c r="F29" s="78" t="s">
        <v>110</v>
      </c>
      <c r="G29" s="79" t="s">
        <v>130</v>
      </c>
      <c r="I29" s="61"/>
      <c r="J29" s="58"/>
      <c r="L29" s="70" t="s">
        <v>118</v>
      </c>
      <c r="M29" s="71" t="s">
        <v>119</v>
      </c>
      <c r="N29" s="72" t="s">
        <v>120</v>
      </c>
      <c r="O29" s="73" t="s">
        <v>121</v>
      </c>
      <c r="P29" s="73" t="s">
        <v>122</v>
      </c>
      <c r="Q29" s="74" t="s">
        <v>128</v>
      </c>
      <c r="R29" s="61"/>
      <c r="S29" s="58"/>
      <c r="T29" s="61"/>
      <c r="U29" s="65" t="s">
        <v>123</v>
      </c>
      <c r="V29" s="66" t="s">
        <v>124</v>
      </c>
      <c r="W29" s="67" t="s">
        <v>125</v>
      </c>
      <c r="X29" s="68" t="s">
        <v>126</v>
      </c>
      <c r="Y29" s="68" t="s">
        <v>127</v>
      </c>
      <c r="Z29" s="69" t="s">
        <v>129</v>
      </c>
      <c r="AA29" s="61"/>
      <c r="AB29" s="61"/>
      <c r="AD29" s="61"/>
      <c r="AE29" s="61"/>
      <c r="AF29" s="63"/>
      <c r="AG29" s="61"/>
      <c r="AH29" s="61"/>
      <c r="AI29" s="4"/>
      <c r="AJ29" s="4"/>
      <c r="AK29" s="4"/>
      <c r="AL29" s="4"/>
      <c r="AM29" s="4"/>
      <c r="AN29" s="4"/>
      <c r="AO29" s="4"/>
      <c r="AP29" s="4"/>
      <c r="AQ29" s="4"/>
      <c r="AR29" s="4"/>
      <c r="AS29" s="10"/>
      <c r="AT29" s="4"/>
      <c r="AU29" s="4"/>
      <c r="AV29" s="4"/>
      <c r="AW29" s="4"/>
      <c r="AX29" s="4"/>
      <c r="AY29" s="4"/>
      <c r="AZ29" s="4"/>
      <c r="BA29" s="4"/>
      <c r="BB29" s="4"/>
      <c r="BC29" s="4"/>
      <c r="BD29" s="4"/>
      <c r="BE29" s="4"/>
      <c r="BF29" s="10"/>
      <c r="BG29" s="4"/>
      <c r="BH29" s="4"/>
      <c r="BI29" s="4"/>
      <c r="BJ29" s="4"/>
      <c r="BK29" s="4"/>
      <c r="BL29" s="4"/>
      <c r="BM29" s="4"/>
      <c r="BN29" s="4"/>
      <c r="BO29" s="4"/>
      <c r="BP29" s="4"/>
      <c r="BQ29" s="4"/>
      <c r="BR29" s="4"/>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row>
    <row r="30" spans="2:129" ht="220.9" x14ac:dyDescent="0.5">
      <c r="B30" s="75" t="s">
        <v>111</v>
      </c>
      <c r="C30" s="76" t="s">
        <v>112</v>
      </c>
      <c r="D30" s="77" t="s">
        <v>113</v>
      </c>
      <c r="E30" s="78" t="s">
        <v>114</v>
      </c>
      <c r="F30" s="78" t="s">
        <v>115</v>
      </c>
      <c r="G30" s="79" t="s">
        <v>131</v>
      </c>
      <c r="I30"/>
      <c r="J30" s="58"/>
      <c r="K30"/>
      <c r="L30"/>
      <c r="M30"/>
      <c r="O30"/>
      <c r="P30"/>
      <c r="Q30"/>
      <c r="R30"/>
      <c r="S30" s="63"/>
      <c r="U30"/>
      <c r="V30"/>
      <c r="W30"/>
      <c r="X30"/>
      <c r="Y30"/>
      <c r="Z30" s="4"/>
      <c r="AA30" s="4"/>
      <c r="AB30" s="4"/>
      <c r="AC30" s="4"/>
      <c r="AD30" s="4"/>
      <c r="AE30" s="4"/>
      <c r="AF30" s="59"/>
      <c r="AG30" s="4"/>
      <c r="AH30" s="4"/>
      <c r="AI30" s="4"/>
      <c r="AJ30" s="4"/>
      <c r="AK30" s="4"/>
      <c r="AL30" s="4"/>
      <c r="AM30" s="4"/>
      <c r="AN30" s="4"/>
      <c r="AO30" s="4"/>
      <c r="AP30" s="4"/>
      <c r="AQ30" s="4"/>
      <c r="AR30" s="4"/>
      <c r="AS30" s="10"/>
      <c r="AT30" s="4"/>
      <c r="AU30" s="4"/>
      <c r="AV30" s="4"/>
      <c r="AW30" s="4"/>
      <c r="AX30" s="4"/>
      <c r="AY30" s="4"/>
      <c r="AZ30" s="4"/>
      <c r="BA30" s="4"/>
      <c r="BB30" s="4"/>
      <c r="BC30" s="4"/>
      <c r="BD30" s="4"/>
      <c r="BE30" s="4"/>
      <c r="BF30" s="10"/>
      <c r="BG30" s="4"/>
      <c r="BH30" s="4"/>
      <c r="BI30" s="4"/>
      <c r="BJ30" s="4"/>
      <c r="BK30" s="4"/>
      <c r="BL30" s="4"/>
      <c r="BM30" s="4"/>
      <c r="BN30" s="4"/>
      <c r="BO30" s="4"/>
      <c r="BP30" s="4"/>
      <c r="BQ30" s="4"/>
      <c r="BR30" s="4"/>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row>
    <row r="31" spans="2:129" ht="31.15" customHeight="1" x14ac:dyDescent="0.5">
      <c r="I31" s="61"/>
      <c r="J31" s="58"/>
      <c r="K31" s="61"/>
      <c r="L31" s="61"/>
      <c r="M31" s="61"/>
      <c r="O31" s="61"/>
      <c r="P31" s="61"/>
      <c r="Q31" s="61"/>
      <c r="R31" s="61"/>
      <c r="S31" s="58"/>
      <c r="U31" s="61"/>
      <c r="V31" s="61"/>
      <c r="W31" s="61"/>
      <c r="X31" s="61"/>
      <c r="Y31" s="61"/>
      <c r="Z31" s="4"/>
      <c r="AA31" s="4"/>
      <c r="AB31" s="4"/>
      <c r="AC31" s="4"/>
      <c r="AD31" s="4"/>
      <c r="AE31" s="4"/>
      <c r="AF31" s="10"/>
      <c r="AG31" s="4"/>
      <c r="AH31" s="4"/>
      <c r="AI31" s="4"/>
      <c r="AJ31" s="4"/>
      <c r="AK31" s="4"/>
      <c r="AL31" s="4"/>
      <c r="AM31" s="4"/>
      <c r="AN31" s="4"/>
      <c r="AO31" s="4"/>
      <c r="AP31" s="4"/>
      <c r="AQ31" s="4"/>
      <c r="AR31" s="4"/>
      <c r="AS31" s="10"/>
      <c r="AT31" s="4"/>
      <c r="AU31" s="4"/>
      <c r="AV31" s="4"/>
      <c r="AW31" s="4"/>
      <c r="AX31" s="4"/>
      <c r="AY31" s="4"/>
      <c r="AZ31" s="4"/>
      <c r="BA31" s="4"/>
      <c r="BB31" s="4"/>
      <c r="BC31" s="4"/>
      <c r="BD31" s="4"/>
      <c r="BE31" s="4"/>
      <c r="BF31" s="10"/>
      <c r="BG31" s="4"/>
      <c r="BH31" s="4"/>
      <c r="BI31" s="4"/>
      <c r="BJ31" s="4"/>
      <c r="BK31" s="4"/>
      <c r="BL31" s="4"/>
      <c r="BM31" s="4"/>
      <c r="BN31" s="4"/>
      <c r="BO31" s="4"/>
      <c r="BP31" s="4"/>
      <c r="BQ31" s="4"/>
      <c r="BR31" s="4"/>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row>
    <row r="32" spans="2:129" ht="15.75" x14ac:dyDescent="0.5">
      <c r="B32" s="4"/>
      <c r="C32" s="4"/>
      <c r="D32" s="4"/>
      <c r="E32" s="4"/>
      <c r="F32" s="4"/>
      <c r="G32" s="4"/>
      <c r="H32" s="4"/>
      <c r="I32" s="4"/>
      <c r="J32" s="58"/>
      <c r="K32" s="4"/>
      <c r="L32" s="4"/>
      <c r="M32" s="4"/>
      <c r="N32" s="4"/>
      <c r="O32" s="4"/>
      <c r="P32" s="4"/>
      <c r="Q32" s="4"/>
      <c r="R32" s="4"/>
      <c r="S32" s="58"/>
      <c r="T32" s="4"/>
      <c r="U32" s="4"/>
      <c r="V32" s="4"/>
      <c r="W32" s="4"/>
      <c r="X32" s="4"/>
      <c r="Y32" s="4"/>
      <c r="Z32" s="4"/>
      <c r="AA32" s="4"/>
      <c r="AB32" s="4"/>
      <c r="AC32" s="4"/>
      <c r="AD32" s="4"/>
      <c r="AE32" s="4"/>
      <c r="AF32" s="10"/>
      <c r="AG32" s="4"/>
      <c r="AH32" s="4"/>
      <c r="AI32" s="4"/>
      <c r="AJ32" s="4"/>
      <c r="AK32" s="4"/>
      <c r="AL32" s="4"/>
      <c r="AM32" s="4"/>
      <c r="AN32" s="4"/>
      <c r="AO32" s="4"/>
      <c r="AP32" s="4"/>
      <c r="AQ32" s="4"/>
      <c r="AR32" s="4"/>
      <c r="AS32" s="10"/>
      <c r="AT32" s="4"/>
      <c r="AU32" s="4"/>
      <c r="AV32" s="4"/>
      <c r="AW32" s="4"/>
      <c r="AX32" s="4"/>
      <c r="AY32" s="4"/>
      <c r="AZ32" s="4"/>
      <c r="BA32" s="4"/>
      <c r="BB32" s="4"/>
      <c r="BC32" s="4"/>
      <c r="BD32" s="4"/>
      <c r="BE32" s="4"/>
      <c r="BF32" s="10"/>
      <c r="BG32" s="4"/>
      <c r="BH32" s="4"/>
      <c r="BI32" s="4"/>
      <c r="BJ32" s="4"/>
      <c r="BK32" s="4"/>
      <c r="BL32" s="4"/>
      <c r="BM32" s="4"/>
      <c r="BN32" s="4"/>
      <c r="BO32" s="4"/>
      <c r="BP32" s="4"/>
      <c r="BQ32" s="4"/>
      <c r="BR32" s="4"/>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row>
    <row r="33" spans="2:129" ht="15.75" x14ac:dyDescent="0.5">
      <c r="B33" s="4"/>
      <c r="C33" s="4"/>
      <c r="D33" s="4"/>
      <c r="E33" s="4"/>
      <c r="F33" s="4"/>
      <c r="G33" s="4"/>
      <c r="H33" s="4"/>
      <c r="I33" s="4"/>
      <c r="J33" s="10"/>
      <c r="K33" s="4"/>
      <c r="L33" s="4"/>
      <c r="M33" s="4"/>
      <c r="N33" s="4"/>
      <c r="O33" s="4"/>
      <c r="P33" s="4"/>
      <c r="Q33" s="4"/>
      <c r="R33" s="4"/>
      <c r="S33" s="10"/>
      <c r="T33" s="4"/>
      <c r="U33" s="4"/>
      <c r="V33" s="4"/>
      <c r="W33" s="4"/>
      <c r="X33" s="4"/>
      <c r="Y33" s="4"/>
      <c r="Z33" s="4"/>
      <c r="AA33" s="4"/>
      <c r="AB33" s="4"/>
      <c r="AC33" s="4"/>
      <c r="AD33" s="4"/>
      <c r="AE33" s="4"/>
      <c r="AF33" s="10"/>
      <c r="AG33" s="4"/>
      <c r="AH33" s="4"/>
      <c r="AI33" s="4"/>
      <c r="AJ33" s="4"/>
      <c r="AK33" s="4"/>
      <c r="AL33" s="4"/>
      <c r="AM33" s="4"/>
      <c r="AN33" s="4"/>
      <c r="AO33" s="4"/>
      <c r="AP33" s="4"/>
      <c r="AQ33" s="4"/>
      <c r="AR33" s="4"/>
      <c r="AS33" s="10"/>
      <c r="AT33" s="4"/>
      <c r="AU33" s="4"/>
      <c r="AV33" s="4"/>
      <c r="AW33" s="4"/>
      <c r="AX33" s="4"/>
      <c r="AY33" s="4"/>
      <c r="AZ33" s="4"/>
      <c r="BA33" s="4"/>
      <c r="BB33" s="4"/>
      <c r="BC33" s="4"/>
      <c r="BD33" s="4"/>
      <c r="BE33" s="4"/>
      <c r="BF33" s="10"/>
      <c r="BG33" s="4"/>
      <c r="BH33" s="4"/>
      <c r="BI33" s="4"/>
      <c r="BJ33" s="4"/>
      <c r="BK33" s="4"/>
      <c r="BL33" s="4"/>
      <c r="BM33" s="4"/>
      <c r="BN33" s="4"/>
      <c r="BO33" s="4"/>
      <c r="BP33" s="4"/>
      <c r="BQ33" s="4"/>
      <c r="BR33" s="4"/>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row>
    <row r="34" spans="2:129" ht="15.75" x14ac:dyDescent="0.5">
      <c r="B34" s="4"/>
      <c r="C34" s="4"/>
      <c r="D34" s="4"/>
      <c r="E34" s="4"/>
      <c r="F34" s="4"/>
      <c r="G34" s="4"/>
      <c r="H34" s="4"/>
      <c r="I34" s="4"/>
      <c r="J34" s="10"/>
      <c r="K34" s="4"/>
      <c r="L34" s="4"/>
      <c r="M34" s="4"/>
      <c r="N34" s="4"/>
      <c r="O34" s="4"/>
      <c r="P34" s="4"/>
      <c r="Q34" s="4"/>
      <c r="R34" s="4"/>
      <c r="S34" s="10"/>
      <c r="T34" s="4"/>
      <c r="U34" s="4"/>
      <c r="V34" s="4"/>
      <c r="W34" s="4"/>
      <c r="X34" s="4"/>
      <c r="Y34" s="4"/>
      <c r="Z34" s="4"/>
      <c r="AA34" s="4"/>
      <c r="AB34" s="4"/>
      <c r="AC34" s="4"/>
      <c r="AD34" s="4"/>
      <c r="AE34" s="4"/>
      <c r="AF34" s="10"/>
      <c r="AG34" s="4"/>
      <c r="AH34" s="4"/>
      <c r="AI34" s="4"/>
      <c r="AJ34" s="4"/>
      <c r="AK34" s="4"/>
      <c r="AL34" s="4"/>
      <c r="AM34" s="4"/>
      <c r="AN34" s="4"/>
      <c r="AO34" s="4"/>
      <c r="AP34" s="4"/>
      <c r="AQ34" s="4"/>
      <c r="AR34" s="4"/>
      <c r="AS34" s="10"/>
      <c r="AT34" s="4"/>
      <c r="AU34" s="4"/>
      <c r="AV34" s="4"/>
      <c r="AW34" s="4"/>
      <c r="AX34" s="4"/>
      <c r="AY34" s="4"/>
      <c r="AZ34" s="4"/>
      <c r="BA34" s="4"/>
      <c r="BB34" s="4"/>
      <c r="BC34" s="4"/>
      <c r="BD34" s="4"/>
      <c r="BE34" s="4"/>
      <c r="BF34" s="10"/>
      <c r="BG34" s="4"/>
      <c r="BH34" s="4"/>
      <c r="BI34" s="4"/>
      <c r="BJ34" s="4"/>
      <c r="BK34" s="4"/>
      <c r="BL34" s="4"/>
      <c r="BM34" s="4"/>
      <c r="BN34" s="4"/>
      <c r="BO34" s="4"/>
      <c r="BP34" s="4"/>
      <c r="BQ34" s="4"/>
      <c r="BR34" s="4"/>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row>
    <row r="35" spans="2:129" ht="15.75" x14ac:dyDescent="0.5">
      <c r="B35" s="4"/>
      <c r="C35" s="4"/>
      <c r="D35" s="4"/>
      <c r="E35" s="4"/>
      <c r="F35" s="4"/>
      <c r="G35" s="4"/>
      <c r="H35" s="4"/>
      <c r="I35" s="4"/>
      <c r="J35" s="10"/>
      <c r="K35" s="4"/>
      <c r="L35" s="4"/>
      <c r="M35" s="4"/>
      <c r="N35" s="4"/>
      <c r="O35" s="4"/>
      <c r="P35" s="4"/>
      <c r="Q35" s="4"/>
      <c r="R35" s="4"/>
      <c r="S35" s="10"/>
      <c r="T35" s="4"/>
      <c r="U35" s="4"/>
      <c r="V35" s="4"/>
      <c r="W35" s="4"/>
      <c r="X35" s="4"/>
      <c r="Y35" s="4"/>
      <c r="Z35" s="4"/>
      <c r="AA35" s="4"/>
      <c r="AB35" s="4"/>
      <c r="AC35" s="4"/>
      <c r="AD35" s="4"/>
      <c r="AE35" s="4"/>
      <c r="AF35" s="10"/>
      <c r="AG35" s="4"/>
      <c r="AH35" s="4"/>
      <c r="AI35" s="4"/>
      <c r="AJ35" s="4"/>
      <c r="AK35" s="4"/>
      <c r="AL35" s="4"/>
      <c r="AM35" s="4"/>
      <c r="AN35" s="4"/>
      <c r="AO35" s="4"/>
      <c r="AP35" s="4"/>
      <c r="AQ35" s="4"/>
      <c r="AR35" s="4"/>
      <c r="AS35" s="10"/>
      <c r="AT35" s="4"/>
      <c r="AU35" s="4"/>
      <c r="AV35" s="4"/>
      <c r="AW35" s="4"/>
      <c r="AX35" s="4"/>
      <c r="AY35" s="4"/>
      <c r="AZ35" s="4"/>
      <c r="BA35" s="4"/>
      <c r="BB35" s="4"/>
      <c r="BC35" s="4"/>
      <c r="BD35" s="4"/>
      <c r="BE35" s="4"/>
      <c r="BF35" s="10"/>
      <c r="BG35" s="4"/>
      <c r="BH35" s="4"/>
      <c r="BI35" s="4"/>
      <c r="BJ35" s="4"/>
      <c r="BK35" s="4"/>
      <c r="BL35" s="4"/>
      <c r="BM35" s="4"/>
      <c r="BN35" s="4"/>
      <c r="BO35" s="4"/>
      <c r="BP35" s="4"/>
      <c r="BQ35" s="4"/>
      <c r="BR35" s="4"/>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row>
    <row r="36" spans="2:129" ht="15.75" x14ac:dyDescent="0.5">
      <c r="B36" s="4"/>
      <c r="C36" s="4"/>
      <c r="D36" s="4"/>
      <c r="E36" s="4"/>
      <c r="F36" s="4"/>
      <c r="G36" s="4"/>
      <c r="H36" s="4"/>
      <c r="I36" s="4"/>
      <c r="J36" s="10"/>
      <c r="K36" s="4"/>
      <c r="L36" s="4"/>
      <c r="M36" s="4"/>
      <c r="N36" s="4"/>
      <c r="O36" s="4"/>
      <c r="P36" s="4"/>
      <c r="Q36" s="4"/>
      <c r="R36" s="4"/>
      <c r="S36" s="10"/>
      <c r="T36" s="4"/>
      <c r="U36" s="4"/>
      <c r="V36" s="4"/>
      <c r="W36" s="4"/>
      <c r="X36" s="4"/>
      <c r="Y36" s="4"/>
      <c r="Z36" s="4"/>
      <c r="AA36" s="4"/>
      <c r="AB36" s="4"/>
      <c r="AC36" s="4"/>
      <c r="AD36" s="4"/>
      <c r="AE36" s="4"/>
      <c r="AF36" s="10"/>
      <c r="AG36" s="4"/>
      <c r="AH36" s="4"/>
      <c r="AI36" s="4"/>
      <c r="AJ36" s="4"/>
      <c r="AK36" s="4"/>
      <c r="AL36" s="4"/>
      <c r="AM36" s="4"/>
      <c r="AN36" s="4"/>
      <c r="AO36" s="4"/>
      <c r="AP36" s="4"/>
      <c r="AQ36" s="4"/>
      <c r="AR36" s="4"/>
      <c r="AS36" s="10"/>
      <c r="AT36" s="4"/>
      <c r="AU36" s="4"/>
      <c r="AV36" s="4"/>
      <c r="AW36" s="4"/>
      <c r="AX36" s="4"/>
      <c r="AY36" s="4"/>
      <c r="AZ36" s="4"/>
      <c r="BA36" s="4"/>
      <c r="BB36" s="4"/>
      <c r="BC36" s="4"/>
      <c r="BD36" s="4"/>
      <c r="BE36" s="4"/>
      <c r="BF36" s="10"/>
      <c r="BG36" s="4"/>
      <c r="BH36" s="4"/>
      <c r="BI36" s="4"/>
      <c r="BJ36" s="4"/>
      <c r="BK36" s="4"/>
      <c r="BL36" s="4"/>
      <c r="BM36" s="4"/>
      <c r="BN36" s="4"/>
      <c r="BO36" s="4"/>
      <c r="BP36" s="4"/>
      <c r="BQ36" s="4"/>
      <c r="BR36" s="4"/>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row>
    <row r="37" spans="2:129" ht="15.75" x14ac:dyDescent="0.5">
      <c r="B37" s="4"/>
      <c r="C37" s="4"/>
      <c r="D37" s="4"/>
      <c r="E37" s="4"/>
      <c r="F37" s="4"/>
      <c r="G37" s="4"/>
      <c r="H37" s="4"/>
      <c r="I37" s="4"/>
      <c r="J37" s="10"/>
      <c r="K37" s="4"/>
      <c r="L37" s="4"/>
      <c r="M37" s="4"/>
      <c r="N37" s="4"/>
      <c r="O37" s="4"/>
      <c r="P37" s="4"/>
      <c r="Q37" s="4"/>
      <c r="R37" s="4"/>
      <c r="S37" s="10"/>
      <c r="T37" s="4"/>
      <c r="U37" s="4"/>
      <c r="V37" s="4"/>
      <c r="W37" s="4"/>
      <c r="X37" s="4"/>
      <c r="Y37" s="4"/>
      <c r="Z37" s="4"/>
      <c r="AA37" s="4"/>
      <c r="AB37" s="4"/>
      <c r="AC37" s="4"/>
      <c r="AD37" s="4"/>
      <c r="AE37" s="4"/>
      <c r="AF37" s="10"/>
      <c r="AG37" s="4"/>
      <c r="AH37" s="4"/>
      <c r="AI37" s="4"/>
      <c r="AJ37" s="4"/>
      <c r="AK37" s="4"/>
      <c r="AL37" s="4"/>
      <c r="AM37" s="4"/>
      <c r="AN37" s="4"/>
      <c r="AO37" s="4"/>
      <c r="AP37" s="4"/>
      <c r="AQ37" s="4"/>
      <c r="AR37" s="4"/>
      <c r="AS37" s="10"/>
      <c r="AT37" s="4"/>
      <c r="AU37" s="4"/>
      <c r="AV37" s="4"/>
      <c r="AW37" s="4"/>
      <c r="AX37" s="4"/>
      <c r="AY37" s="4"/>
      <c r="AZ37" s="4"/>
      <c r="BA37" s="4"/>
      <c r="BB37" s="4"/>
      <c r="BC37" s="4"/>
      <c r="BD37" s="4"/>
      <c r="BE37" s="4"/>
      <c r="BF37" s="10"/>
      <c r="BG37" s="4"/>
      <c r="BH37" s="4"/>
      <c r="BI37" s="4"/>
      <c r="BJ37" s="4"/>
      <c r="BK37" s="4"/>
      <c r="BL37" s="4"/>
      <c r="BM37" s="4"/>
      <c r="BN37" s="4"/>
      <c r="BO37" s="4"/>
      <c r="BP37" s="4"/>
      <c r="BQ37" s="4"/>
      <c r="BR37" s="4"/>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row>
    <row r="38" spans="2:129" ht="15.75" x14ac:dyDescent="0.5">
      <c r="B38" s="4"/>
      <c r="C38" s="4"/>
      <c r="D38" s="4"/>
      <c r="E38" s="4"/>
      <c r="F38" s="4"/>
      <c r="G38" s="4"/>
      <c r="H38" s="4"/>
      <c r="I38" s="4"/>
      <c r="J38" s="10"/>
      <c r="K38" s="4"/>
      <c r="L38" s="4"/>
      <c r="M38" s="4"/>
      <c r="N38" s="4"/>
      <c r="O38" s="4"/>
      <c r="P38" s="4"/>
      <c r="Q38" s="4"/>
      <c r="R38" s="4"/>
      <c r="S38" s="10"/>
      <c r="T38" s="4"/>
      <c r="U38" s="4"/>
      <c r="V38" s="4"/>
      <c r="W38" s="4"/>
      <c r="X38" s="4"/>
      <c r="Y38" s="4"/>
      <c r="Z38" s="4"/>
      <c r="AA38" s="4"/>
      <c r="AB38" s="4"/>
      <c r="AC38" s="4"/>
      <c r="AD38" s="4"/>
      <c r="AE38" s="4"/>
      <c r="AF38" s="10"/>
      <c r="AG38" s="4"/>
      <c r="AH38" s="4"/>
      <c r="AI38" s="4"/>
      <c r="AJ38" s="4"/>
      <c r="AK38" s="4"/>
      <c r="AL38" s="4"/>
      <c r="AM38" s="4"/>
      <c r="AN38" s="4"/>
      <c r="AO38" s="4"/>
      <c r="AP38" s="4"/>
      <c r="AQ38" s="4"/>
      <c r="AR38" s="4"/>
      <c r="AS38" s="10"/>
      <c r="AT38" s="4"/>
      <c r="AU38" s="4"/>
      <c r="AV38" s="4"/>
      <c r="AW38" s="4"/>
      <c r="AX38" s="4"/>
      <c r="AY38" s="4"/>
      <c r="AZ38" s="4"/>
      <c r="BA38" s="4"/>
      <c r="BB38" s="4"/>
      <c r="BC38" s="4"/>
      <c r="BD38" s="4"/>
      <c r="BE38" s="4"/>
      <c r="BF38" s="10"/>
      <c r="BG38" s="4"/>
      <c r="BH38" s="4"/>
      <c r="BI38" s="4"/>
      <c r="BJ38" s="4"/>
      <c r="BK38" s="4"/>
      <c r="BL38" s="4"/>
      <c r="BM38" s="4"/>
      <c r="BN38" s="4"/>
      <c r="BO38" s="4"/>
      <c r="BP38" s="4"/>
      <c r="BQ38" s="4"/>
      <c r="BR38" s="4"/>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row>
    <row r="39" spans="2:129" ht="15.75" x14ac:dyDescent="0.5">
      <c r="B39" s="4"/>
      <c r="C39" s="4"/>
      <c r="D39" s="4"/>
      <c r="E39" s="4"/>
      <c r="F39" s="4"/>
      <c r="G39" s="4"/>
      <c r="H39" s="4"/>
      <c r="I39" s="4"/>
      <c r="J39" s="10"/>
      <c r="K39" s="4"/>
      <c r="L39" s="4"/>
      <c r="M39" s="4"/>
      <c r="N39" s="4"/>
      <c r="O39" s="4"/>
      <c r="P39" s="4"/>
      <c r="Q39" s="4"/>
      <c r="R39" s="4"/>
      <c r="S39" s="10"/>
      <c r="T39" s="4"/>
      <c r="U39" s="4"/>
      <c r="V39" s="4"/>
      <c r="W39" s="4"/>
      <c r="X39" s="4"/>
      <c r="Y39" s="4"/>
      <c r="Z39" s="4"/>
      <c r="AA39" s="4"/>
      <c r="AB39" s="4"/>
      <c r="AC39" s="4"/>
      <c r="AD39" s="4"/>
      <c r="AE39" s="4"/>
      <c r="AF39" s="10"/>
      <c r="AG39" s="4"/>
      <c r="AH39" s="4"/>
      <c r="AI39" s="4"/>
      <c r="AJ39" s="4"/>
      <c r="AK39" s="4"/>
      <c r="AL39" s="4"/>
      <c r="AM39" s="4"/>
      <c r="AN39" s="4"/>
      <c r="AO39" s="4"/>
      <c r="AP39" s="4"/>
      <c r="AQ39" s="4"/>
      <c r="AR39" s="4"/>
      <c r="AS39" s="10"/>
      <c r="AT39" s="4"/>
      <c r="AU39" s="4"/>
      <c r="AV39" s="4"/>
      <c r="AW39" s="4"/>
      <c r="AX39" s="4"/>
      <c r="AY39" s="4"/>
      <c r="AZ39" s="4"/>
      <c r="BA39" s="4"/>
      <c r="BB39" s="4"/>
      <c r="BC39" s="4"/>
      <c r="BD39" s="4"/>
      <c r="BE39" s="4"/>
      <c r="BF39" s="10"/>
      <c r="BG39" s="4"/>
      <c r="BH39" s="4"/>
      <c r="BI39" s="4"/>
      <c r="BJ39" s="4"/>
      <c r="BK39" s="4"/>
      <c r="BL39" s="4"/>
      <c r="BM39" s="4"/>
      <c r="BN39" s="4"/>
      <c r="BO39" s="4"/>
      <c r="BP39" s="4"/>
      <c r="BQ39" s="4"/>
      <c r="BR39" s="4"/>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row>
    <row r="40" spans="2:129" ht="15.75" x14ac:dyDescent="0.5">
      <c r="B40" s="4"/>
      <c r="C40" s="4"/>
      <c r="D40" s="4"/>
      <c r="E40" s="4"/>
      <c r="F40" s="4"/>
      <c r="G40" s="4"/>
      <c r="H40" s="4"/>
      <c r="I40" s="4"/>
      <c r="J40" s="10"/>
      <c r="K40" s="4"/>
      <c r="L40" s="4"/>
      <c r="M40" s="4"/>
      <c r="N40" s="4"/>
      <c r="O40" s="4"/>
      <c r="P40" s="4"/>
      <c r="Q40" s="4"/>
      <c r="R40" s="4"/>
      <c r="S40" s="10"/>
      <c r="T40" s="4"/>
      <c r="U40" s="4"/>
      <c r="V40" s="4"/>
      <c r="W40" s="4"/>
      <c r="X40" s="4"/>
      <c r="Y40" s="4"/>
      <c r="Z40" s="4"/>
      <c r="AA40" s="4"/>
      <c r="AB40" s="4"/>
      <c r="AC40" s="4"/>
      <c r="AD40" s="4"/>
      <c r="AE40" s="4"/>
      <c r="AF40" s="10"/>
      <c r="AG40" s="4"/>
      <c r="AH40" s="4"/>
      <c r="AI40" s="4"/>
      <c r="AJ40" s="4"/>
      <c r="AK40" s="4"/>
      <c r="AL40" s="4"/>
      <c r="AM40" s="4"/>
      <c r="AN40" s="4"/>
      <c r="AO40" s="4"/>
      <c r="AP40" s="4"/>
      <c r="AQ40" s="4"/>
      <c r="AR40" s="4"/>
      <c r="AS40" s="10"/>
      <c r="AT40" s="4"/>
      <c r="AU40" s="4"/>
      <c r="AV40" s="4"/>
      <c r="AW40" s="4"/>
      <c r="AX40" s="4"/>
      <c r="AY40" s="4"/>
      <c r="AZ40" s="4"/>
      <c r="BA40" s="4"/>
      <c r="BB40" s="4"/>
      <c r="BC40" s="4"/>
      <c r="BD40" s="4"/>
      <c r="BE40" s="4"/>
      <c r="BF40" s="10"/>
      <c r="BG40" s="4"/>
      <c r="BH40" s="4"/>
      <c r="BI40" s="4"/>
      <c r="BJ40" s="4"/>
      <c r="BK40" s="4"/>
      <c r="BL40" s="4"/>
      <c r="BM40" s="4"/>
      <c r="BN40" s="4"/>
      <c r="BO40" s="4"/>
      <c r="BP40" s="4"/>
      <c r="BQ40" s="4"/>
      <c r="BR40" s="4"/>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row>
    <row r="41" spans="2:129" ht="15.75" x14ac:dyDescent="0.5">
      <c r="B41" s="4"/>
      <c r="C41" s="4"/>
      <c r="D41" s="4"/>
      <c r="E41" s="4"/>
      <c r="F41" s="4"/>
      <c r="G41" s="4"/>
      <c r="H41" s="4"/>
      <c r="I41" s="4"/>
      <c r="J41" s="10"/>
      <c r="K41" s="4"/>
      <c r="L41" s="4"/>
      <c r="M41" s="4"/>
      <c r="N41" s="4"/>
      <c r="O41" s="4"/>
      <c r="P41" s="4"/>
      <c r="Q41" s="4"/>
      <c r="R41" s="4"/>
      <c r="S41" s="10"/>
      <c r="T41" s="4"/>
      <c r="U41" s="4"/>
      <c r="V41" s="4"/>
      <c r="W41" s="4"/>
      <c r="X41" s="4"/>
      <c r="Y41" s="4"/>
      <c r="Z41" s="4"/>
      <c r="AA41" s="4"/>
      <c r="AB41" s="4"/>
      <c r="AC41" s="4"/>
      <c r="AD41" s="4"/>
      <c r="AE41" s="4"/>
      <c r="AF41" s="10"/>
      <c r="AG41" s="4"/>
      <c r="AH41" s="4"/>
      <c r="AI41" s="4"/>
      <c r="AJ41" s="4"/>
      <c r="AK41" s="4"/>
      <c r="AL41" s="4"/>
      <c r="AM41" s="4"/>
      <c r="AN41" s="4"/>
      <c r="AO41" s="4"/>
      <c r="AP41" s="4"/>
      <c r="AQ41" s="4"/>
      <c r="AR41" s="4"/>
      <c r="AS41" s="10"/>
      <c r="AT41" s="4"/>
      <c r="AU41" s="4"/>
      <c r="AV41" s="4"/>
      <c r="AW41" s="4"/>
      <c r="AX41" s="4"/>
      <c r="AY41" s="4"/>
      <c r="AZ41" s="4"/>
      <c r="BA41" s="4"/>
      <c r="BB41" s="4"/>
      <c r="BC41" s="4"/>
      <c r="BD41" s="4"/>
      <c r="BE41" s="4"/>
      <c r="BF41" s="10"/>
      <c r="BG41" s="4"/>
      <c r="BH41" s="4"/>
      <c r="BI41" s="4"/>
      <c r="BJ41" s="4"/>
      <c r="BK41" s="4"/>
      <c r="BL41" s="4"/>
      <c r="BM41" s="4"/>
      <c r="BN41" s="4"/>
      <c r="BO41" s="4"/>
      <c r="BP41" s="4"/>
      <c r="BQ41" s="4"/>
      <c r="BR41" s="4"/>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row>
    <row r="42" spans="2:129" ht="15.75" x14ac:dyDescent="0.5">
      <c r="B42" s="4"/>
      <c r="C42" s="4"/>
      <c r="D42" s="4"/>
      <c r="E42" s="4"/>
      <c r="F42" s="4"/>
      <c r="G42" s="4"/>
      <c r="H42" s="4"/>
      <c r="I42" s="4"/>
      <c r="J42" s="10"/>
      <c r="K42" s="4"/>
      <c r="L42" s="4"/>
      <c r="M42" s="4"/>
      <c r="N42" s="4"/>
      <c r="O42" s="4"/>
      <c r="P42" s="4"/>
      <c r="Q42" s="4"/>
      <c r="R42" s="4"/>
      <c r="S42" s="10"/>
      <c r="T42" s="4"/>
      <c r="U42" s="4"/>
      <c r="V42" s="4"/>
      <c r="W42" s="4"/>
      <c r="X42" s="4"/>
      <c r="Y42" s="4"/>
      <c r="Z42" s="4"/>
      <c r="AA42" s="4"/>
      <c r="AB42" s="4"/>
      <c r="AC42" s="4"/>
      <c r="AD42" s="4"/>
      <c r="AE42" s="4"/>
      <c r="AF42" s="10"/>
      <c r="AG42" s="4"/>
      <c r="AH42" s="4"/>
      <c r="AI42" s="4"/>
      <c r="AJ42" s="4"/>
      <c r="AK42" s="4"/>
      <c r="AL42" s="4"/>
      <c r="AM42" s="4"/>
      <c r="AN42" s="4"/>
      <c r="AO42" s="4"/>
      <c r="AP42" s="4"/>
      <c r="AQ42" s="4"/>
      <c r="AR42" s="4"/>
      <c r="AS42" s="10"/>
      <c r="AT42" s="4"/>
      <c r="AU42" s="4"/>
      <c r="AV42" s="4"/>
      <c r="AW42" s="4"/>
      <c r="AX42" s="4"/>
      <c r="AY42" s="4"/>
      <c r="AZ42" s="4"/>
      <c r="BA42" s="4"/>
      <c r="BB42" s="4"/>
      <c r="BC42" s="4"/>
      <c r="BD42" s="4"/>
      <c r="BE42" s="4"/>
      <c r="BF42" s="10"/>
      <c r="BG42" s="4"/>
      <c r="BH42" s="4"/>
      <c r="BI42" s="4"/>
      <c r="BJ42" s="4"/>
      <c r="BK42" s="4"/>
      <c r="BL42" s="4"/>
      <c r="BM42" s="4"/>
      <c r="BN42" s="4"/>
      <c r="BO42" s="4"/>
      <c r="BP42" s="4"/>
      <c r="BQ42" s="4"/>
      <c r="BR42" s="4"/>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row>
    <row r="43" spans="2:129" ht="15.75" x14ac:dyDescent="0.5">
      <c r="B43" s="4"/>
      <c r="C43" s="4"/>
      <c r="D43" s="4"/>
      <c r="E43" s="4"/>
      <c r="F43" s="4"/>
      <c r="G43" s="4"/>
      <c r="H43" s="4"/>
      <c r="I43" s="4"/>
      <c r="J43" s="10"/>
      <c r="K43" s="4"/>
      <c r="L43" s="4"/>
      <c r="M43" s="4"/>
      <c r="N43" s="4"/>
      <c r="O43" s="4"/>
      <c r="P43" s="4"/>
      <c r="Q43" s="4"/>
      <c r="R43" s="4"/>
      <c r="S43" s="10"/>
      <c r="T43" s="4"/>
      <c r="U43" s="4"/>
      <c r="V43" s="4"/>
      <c r="W43" s="4"/>
      <c r="X43" s="4"/>
      <c r="Y43" s="4"/>
      <c r="Z43" s="4"/>
      <c r="AA43" s="4"/>
      <c r="AB43" s="4"/>
      <c r="AC43" s="4"/>
      <c r="AD43" s="4"/>
      <c r="AE43" s="4"/>
      <c r="AF43" s="10"/>
      <c r="AG43" s="4"/>
      <c r="AH43" s="4"/>
      <c r="AI43" s="4"/>
      <c r="AJ43" s="4"/>
      <c r="AK43" s="4"/>
      <c r="AL43" s="4"/>
      <c r="AM43" s="4"/>
      <c r="AN43" s="4"/>
      <c r="AO43" s="4"/>
      <c r="AP43" s="4"/>
      <c r="AQ43" s="4"/>
      <c r="AR43" s="4"/>
      <c r="AS43" s="10"/>
      <c r="AT43" s="4"/>
      <c r="AU43" s="4"/>
      <c r="AV43" s="4"/>
      <c r="AW43" s="4"/>
      <c r="AX43" s="4"/>
      <c r="AY43" s="4"/>
      <c r="AZ43" s="4"/>
      <c r="BA43" s="4"/>
      <c r="BB43" s="4"/>
      <c r="BC43" s="4"/>
      <c r="BD43" s="4"/>
      <c r="BE43" s="4"/>
      <c r="BF43" s="10"/>
      <c r="BG43" s="4"/>
      <c r="BH43" s="4"/>
      <c r="BI43" s="4"/>
      <c r="BJ43" s="4"/>
      <c r="BK43" s="4"/>
      <c r="BL43" s="4"/>
      <c r="BM43" s="4"/>
      <c r="BN43" s="4"/>
      <c r="BO43" s="4"/>
      <c r="BP43" s="4"/>
      <c r="BQ43" s="4"/>
      <c r="BR43" s="4"/>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row>
    <row r="44" spans="2:129" ht="15.75" x14ac:dyDescent="0.5">
      <c r="B44" s="4"/>
      <c r="C44" s="4"/>
      <c r="D44" s="4"/>
      <c r="E44" s="4"/>
      <c r="F44" s="4"/>
      <c r="G44" s="4"/>
      <c r="H44" s="4"/>
      <c r="I44" s="4"/>
      <c r="J44" s="10"/>
      <c r="K44" s="4"/>
      <c r="L44" s="4"/>
      <c r="M44" s="4"/>
      <c r="N44" s="4"/>
      <c r="O44" s="4"/>
      <c r="P44" s="4"/>
      <c r="Q44" s="4"/>
      <c r="R44" s="4"/>
      <c r="S44" s="10"/>
      <c r="T44" s="4"/>
      <c r="U44" s="4"/>
      <c r="V44" s="4"/>
      <c r="W44" s="4"/>
      <c r="X44" s="4"/>
      <c r="Y44" s="4"/>
      <c r="Z44" s="4"/>
      <c r="AA44" s="4"/>
      <c r="AB44" s="4"/>
      <c r="AC44" s="4"/>
      <c r="AD44" s="4"/>
      <c r="AE44" s="4"/>
      <c r="AF44" s="10"/>
      <c r="AG44" s="4"/>
      <c r="AH44" s="4"/>
      <c r="AI44" s="4"/>
      <c r="AJ44" s="4"/>
      <c r="AK44" s="4"/>
      <c r="AL44" s="4"/>
      <c r="AM44" s="4"/>
      <c r="AN44" s="4"/>
      <c r="AO44" s="4"/>
      <c r="AP44" s="4"/>
      <c r="AQ44" s="4"/>
      <c r="AR44" s="4"/>
      <c r="AS44" s="10"/>
      <c r="AT44" s="4"/>
      <c r="AU44" s="4"/>
      <c r="AV44" s="4"/>
      <c r="AW44" s="4"/>
      <c r="AX44" s="4"/>
      <c r="AY44" s="4"/>
      <c r="AZ44" s="4"/>
      <c r="BA44" s="4"/>
      <c r="BB44" s="4"/>
      <c r="BC44" s="4"/>
      <c r="BD44" s="4"/>
      <c r="BE44" s="4"/>
      <c r="BF44" s="10"/>
      <c r="BG44" s="4"/>
      <c r="BH44" s="4"/>
      <c r="BI44" s="4"/>
      <c r="BJ44" s="4"/>
      <c r="BK44" s="4"/>
      <c r="BL44" s="4"/>
      <c r="BM44" s="4"/>
      <c r="BN44" s="4"/>
      <c r="BO44" s="4"/>
      <c r="BP44" s="4"/>
      <c r="BQ44" s="4"/>
      <c r="BR44" s="4"/>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row>
    <row r="45" spans="2:129" ht="15.75" x14ac:dyDescent="0.5">
      <c r="B45" s="4"/>
      <c r="C45" s="4"/>
      <c r="D45" s="4"/>
      <c r="E45" s="4"/>
      <c r="F45" s="4"/>
      <c r="G45" s="4"/>
      <c r="H45" s="4"/>
      <c r="I45" s="4"/>
      <c r="J45" s="10"/>
      <c r="K45" s="4"/>
      <c r="L45" s="4"/>
      <c r="M45" s="4"/>
      <c r="N45" s="4"/>
      <c r="O45" s="4"/>
      <c r="P45" s="4"/>
      <c r="Q45" s="4"/>
      <c r="R45" s="4"/>
      <c r="S45" s="10"/>
      <c r="T45" s="4"/>
      <c r="U45" s="4"/>
      <c r="V45" s="4"/>
      <c r="W45" s="4"/>
      <c r="X45" s="4"/>
      <c r="Y45" s="4"/>
      <c r="Z45" s="4"/>
      <c r="AA45" s="4"/>
      <c r="AB45" s="4"/>
      <c r="AC45" s="4"/>
      <c r="AD45" s="4"/>
      <c r="AE45" s="4"/>
      <c r="AF45" s="10"/>
      <c r="AG45" s="4"/>
      <c r="AH45" s="4"/>
      <c r="AI45" s="4"/>
      <c r="AJ45" s="4"/>
      <c r="AK45" s="4"/>
      <c r="AL45" s="4"/>
      <c r="AM45" s="4"/>
      <c r="AN45" s="4"/>
      <c r="AO45" s="4"/>
      <c r="AP45" s="4"/>
      <c r="AQ45" s="4"/>
      <c r="AR45" s="4"/>
      <c r="AS45" s="10"/>
      <c r="AT45" s="4"/>
      <c r="AU45" s="4"/>
      <c r="AV45" s="4"/>
      <c r="AW45" s="4"/>
      <c r="AX45" s="4"/>
      <c r="AY45" s="4"/>
      <c r="AZ45" s="4"/>
      <c r="BA45" s="4"/>
      <c r="BB45" s="4"/>
      <c r="BC45" s="4"/>
      <c r="BD45" s="4"/>
      <c r="BE45" s="4"/>
      <c r="BF45" s="10"/>
      <c r="BG45" s="4"/>
      <c r="BH45" s="4"/>
      <c r="BI45" s="4"/>
      <c r="BJ45" s="4"/>
      <c r="BK45" s="4"/>
      <c r="BL45" s="4"/>
      <c r="BM45" s="4"/>
      <c r="BN45" s="4"/>
      <c r="BO45" s="4"/>
      <c r="BP45" s="4"/>
      <c r="BQ45" s="4"/>
      <c r="BR45" s="4"/>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row>
    <row r="46" spans="2:129" ht="15.75" x14ac:dyDescent="0.5">
      <c r="B46" s="4"/>
      <c r="C46" s="4"/>
      <c r="D46" s="4"/>
      <c r="E46" s="4"/>
      <c r="F46" s="4"/>
      <c r="G46" s="4"/>
      <c r="H46" s="4"/>
      <c r="I46" s="4"/>
      <c r="J46" s="10"/>
      <c r="K46" s="4"/>
      <c r="L46" s="4"/>
      <c r="M46" s="4"/>
      <c r="N46" s="4"/>
      <c r="O46" s="4"/>
      <c r="P46" s="4"/>
      <c r="Q46" s="4"/>
      <c r="R46" s="4"/>
      <c r="S46" s="10"/>
      <c r="T46" s="4"/>
      <c r="U46" s="4"/>
      <c r="V46" s="4"/>
      <c r="W46" s="4"/>
      <c r="X46" s="4"/>
      <c r="Y46" s="4"/>
      <c r="Z46" s="4"/>
      <c r="AA46" s="4"/>
      <c r="AB46" s="4"/>
      <c r="AC46" s="4"/>
      <c r="AD46" s="4"/>
      <c r="AE46" s="4"/>
      <c r="AF46" s="10"/>
      <c r="AG46" s="4"/>
      <c r="AH46" s="4"/>
      <c r="AI46" s="4"/>
      <c r="AJ46" s="4"/>
      <c r="AK46" s="4"/>
      <c r="AL46" s="4"/>
      <c r="AM46" s="4"/>
      <c r="AN46" s="4"/>
      <c r="AO46" s="4"/>
      <c r="AP46" s="4"/>
      <c r="AQ46" s="4"/>
      <c r="AR46" s="4"/>
      <c r="AS46" s="10"/>
      <c r="AT46" s="4"/>
      <c r="AU46" s="4"/>
      <c r="AV46" s="4"/>
      <c r="AW46" s="4"/>
      <c r="AX46" s="4"/>
      <c r="AY46" s="4"/>
      <c r="AZ46" s="4"/>
      <c r="BA46" s="4"/>
      <c r="BB46" s="4"/>
      <c r="BC46" s="4"/>
      <c r="BD46" s="4"/>
      <c r="BE46" s="4"/>
      <c r="BF46" s="10"/>
      <c r="BG46" s="4"/>
      <c r="BH46" s="4"/>
      <c r="BI46" s="4"/>
      <c r="BJ46" s="4"/>
      <c r="BK46" s="4"/>
      <c r="BL46" s="4"/>
      <c r="BM46" s="4"/>
      <c r="BN46" s="4"/>
      <c r="BO46" s="4"/>
      <c r="BP46" s="4"/>
      <c r="BQ46" s="4"/>
      <c r="BR46" s="4"/>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row>
    <row r="47" spans="2:129" ht="15.75" x14ac:dyDescent="0.5">
      <c r="B47" s="4"/>
      <c r="C47" s="4"/>
      <c r="D47" s="4"/>
      <c r="E47" s="4"/>
      <c r="F47" s="4"/>
      <c r="G47" s="4"/>
      <c r="H47" s="4"/>
      <c r="I47" s="4"/>
      <c r="J47" s="10"/>
      <c r="K47" s="4"/>
      <c r="L47" s="4"/>
      <c r="M47" s="4"/>
      <c r="N47" s="4"/>
      <c r="O47" s="4"/>
      <c r="P47" s="4"/>
      <c r="Q47" s="4"/>
      <c r="R47" s="4"/>
      <c r="S47" s="10"/>
      <c r="T47" s="4"/>
      <c r="U47" s="4"/>
      <c r="V47" s="4"/>
      <c r="W47" s="4"/>
      <c r="X47" s="4"/>
      <c r="Y47" s="4"/>
      <c r="Z47" s="4"/>
      <c r="AA47" s="4"/>
      <c r="AB47" s="4"/>
      <c r="AC47" s="4"/>
      <c r="AD47" s="4"/>
      <c r="AE47" s="4"/>
      <c r="AF47" s="10"/>
      <c r="AG47" s="4"/>
      <c r="AH47" s="4"/>
      <c r="AI47" s="4"/>
      <c r="AJ47" s="4"/>
      <c r="AK47" s="4"/>
      <c r="AL47" s="4"/>
      <c r="AM47" s="4"/>
      <c r="AN47" s="4"/>
      <c r="AO47" s="4"/>
      <c r="AP47" s="4"/>
      <c r="AQ47" s="4"/>
      <c r="AR47" s="4"/>
      <c r="AS47" s="10"/>
      <c r="AT47" s="4"/>
      <c r="AU47" s="4"/>
      <c r="AV47" s="4"/>
      <c r="AW47" s="4"/>
      <c r="AX47" s="4"/>
      <c r="AY47" s="4"/>
      <c r="AZ47" s="4"/>
      <c r="BA47" s="4"/>
      <c r="BB47" s="4"/>
      <c r="BC47" s="4"/>
      <c r="BD47" s="4"/>
      <c r="BE47" s="4"/>
      <c r="BF47" s="10"/>
      <c r="BG47" s="4"/>
      <c r="BH47" s="4"/>
      <c r="BI47" s="4"/>
      <c r="BJ47" s="4"/>
      <c r="BK47" s="4"/>
      <c r="BL47" s="4"/>
      <c r="BM47" s="4"/>
      <c r="BN47" s="4"/>
      <c r="BO47" s="4"/>
      <c r="BP47" s="4"/>
      <c r="BQ47" s="4"/>
      <c r="BR47" s="4"/>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row>
    <row r="48" spans="2:129" ht="15.75" x14ac:dyDescent="0.5">
      <c r="B48" s="4"/>
      <c r="C48" s="4"/>
      <c r="D48" s="4"/>
      <c r="E48" s="4"/>
      <c r="F48" s="4"/>
      <c r="G48" s="4"/>
      <c r="H48" s="4"/>
      <c r="I48" s="4"/>
      <c r="J48" s="10"/>
      <c r="K48" s="4"/>
      <c r="L48" s="4"/>
      <c r="M48" s="4"/>
      <c r="N48" s="4"/>
      <c r="O48" s="4"/>
      <c r="P48" s="4"/>
      <c r="Q48" s="4"/>
      <c r="R48" s="4"/>
      <c r="S48" s="10"/>
      <c r="T48" s="4"/>
      <c r="U48" s="4"/>
      <c r="V48" s="4"/>
      <c r="W48" s="4"/>
      <c r="X48" s="4"/>
      <c r="Y48" s="4"/>
      <c r="Z48" s="4"/>
      <c r="AA48" s="4"/>
      <c r="AB48" s="4"/>
      <c r="AC48" s="4"/>
      <c r="AD48" s="4"/>
      <c r="AE48" s="4"/>
      <c r="AF48" s="10"/>
      <c r="AG48" s="4"/>
      <c r="AH48" s="4"/>
      <c r="AI48" s="4"/>
      <c r="AJ48" s="4"/>
      <c r="AK48" s="4"/>
      <c r="AL48" s="4"/>
      <c r="AM48" s="4"/>
      <c r="AN48" s="4"/>
      <c r="AO48" s="4"/>
      <c r="AP48" s="4"/>
      <c r="AQ48" s="4"/>
      <c r="AR48" s="4"/>
      <c r="AS48" s="10"/>
      <c r="AT48" s="4"/>
      <c r="AU48" s="4"/>
      <c r="AV48" s="4"/>
      <c r="AW48" s="4"/>
      <c r="AX48" s="4"/>
      <c r="AY48" s="4"/>
      <c r="AZ48" s="4"/>
      <c r="BA48" s="4"/>
      <c r="BB48" s="4"/>
      <c r="BC48" s="4"/>
      <c r="BD48" s="4"/>
      <c r="BE48" s="4"/>
      <c r="BF48" s="10"/>
      <c r="BG48" s="4"/>
      <c r="BH48" s="4"/>
      <c r="BI48" s="4"/>
      <c r="BJ48" s="4"/>
      <c r="BK48" s="4"/>
      <c r="BL48" s="4"/>
      <c r="BM48" s="4"/>
      <c r="BN48" s="4"/>
      <c r="BO48" s="4"/>
      <c r="BP48" s="4"/>
      <c r="BQ48" s="4"/>
      <c r="BR48" s="4"/>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row>
    <row r="49" spans="2:129" ht="15.75" x14ac:dyDescent="0.5">
      <c r="B49" s="4"/>
      <c r="C49" s="4"/>
      <c r="D49" s="4"/>
      <c r="E49" s="4"/>
      <c r="F49" s="4"/>
      <c r="G49" s="4"/>
      <c r="H49" s="4"/>
      <c r="I49" s="4"/>
      <c r="J49" s="10"/>
      <c r="K49" s="4"/>
      <c r="L49" s="4"/>
      <c r="M49" s="4"/>
      <c r="N49" s="4"/>
      <c r="O49" s="4"/>
      <c r="P49" s="4"/>
      <c r="Q49" s="4"/>
      <c r="R49" s="4"/>
      <c r="S49" s="10"/>
      <c r="T49" s="4"/>
      <c r="U49" s="4"/>
      <c r="V49" s="4"/>
      <c r="W49" s="4"/>
      <c r="X49" s="4"/>
      <c r="Y49" s="4"/>
      <c r="Z49" s="4"/>
      <c r="AA49" s="4"/>
      <c r="AB49" s="4"/>
      <c r="AC49" s="4"/>
      <c r="AD49" s="4"/>
      <c r="AE49" s="4"/>
      <c r="AF49" s="10"/>
      <c r="AG49" s="4"/>
      <c r="AH49" s="4"/>
      <c r="AI49" s="4"/>
      <c r="AJ49" s="4"/>
      <c r="AK49" s="4"/>
      <c r="AL49" s="4"/>
      <c r="AM49" s="4"/>
      <c r="AN49" s="4"/>
      <c r="AO49" s="4"/>
      <c r="AP49" s="4"/>
      <c r="AQ49" s="4"/>
      <c r="AR49" s="4"/>
      <c r="AS49" s="10"/>
      <c r="AT49" s="4"/>
      <c r="AU49" s="4"/>
      <c r="AV49" s="4"/>
      <c r="AW49" s="4"/>
      <c r="AX49" s="4"/>
      <c r="AY49" s="4"/>
      <c r="AZ49" s="4"/>
      <c r="BA49" s="4"/>
      <c r="BB49" s="4"/>
      <c r="BC49" s="4"/>
      <c r="BD49" s="4"/>
      <c r="BE49" s="4"/>
      <c r="BF49" s="10"/>
      <c r="BG49" s="4"/>
      <c r="BH49" s="4"/>
      <c r="BI49" s="4"/>
      <c r="BJ49" s="4"/>
      <c r="BK49" s="4"/>
      <c r="BL49" s="4"/>
      <c r="BM49" s="4"/>
      <c r="BN49" s="4"/>
      <c r="BO49" s="4"/>
      <c r="BP49" s="4"/>
      <c r="BQ49" s="4"/>
      <c r="BR49" s="4"/>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row>
    <row r="50" spans="2:129" ht="15.75" x14ac:dyDescent="0.5">
      <c r="B50" s="4"/>
      <c r="C50" s="4"/>
      <c r="D50" s="4"/>
      <c r="E50" s="4"/>
      <c r="F50" s="4"/>
      <c r="G50" s="4"/>
      <c r="H50" s="4"/>
      <c r="I50" s="4"/>
      <c r="J50" s="10"/>
      <c r="K50" s="4"/>
      <c r="L50" s="4"/>
      <c r="M50" s="4"/>
      <c r="N50" s="4"/>
      <c r="O50" s="4"/>
      <c r="P50" s="4"/>
      <c r="Q50" s="4"/>
      <c r="R50" s="4"/>
      <c r="S50" s="10"/>
      <c r="T50" s="4"/>
      <c r="U50" s="4"/>
      <c r="V50" s="4"/>
      <c r="W50" s="4"/>
      <c r="X50" s="4"/>
      <c r="Y50" s="4"/>
      <c r="Z50" s="4"/>
      <c r="AA50" s="4"/>
      <c r="AB50" s="4"/>
      <c r="AC50" s="4"/>
      <c r="AD50" s="4"/>
      <c r="AE50" s="4"/>
      <c r="AF50" s="10"/>
      <c r="AG50" s="4"/>
      <c r="AH50" s="4"/>
      <c r="AI50" s="4"/>
      <c r="AJ50" s="4"/>
      <c r="AK50" s="4"/>
      <c r="AL50" s="4"/>
      <c r="AM50" s="4"/>
      <c r="AN50" s="4"/>
      <c r="AO50" s="4"/>
      <c r="AP50" s="4"/>
      <c r="AQ50" s="4"/>
      <c r="AR50" s="4"/>
      <c r="AS50" s="10"/>
      <c r="AT50" s="4"/>
      <c r="AU50" s="4"/>
      <c r="AV50" s="4"/>
      <c r="AW50" s="4"/>
      <c r="AX50" s="4"/>
      <c r="AY50" s="4"/>
      <c r="AZ50" s="4"/>
      <c r="BA50" s="4"/>
      <c r="BB50" s="4"/>
      <c r="BC50" s="4"/>
      <c r="BD50" s="4"/>
      <c r="BE50" s="4"/>
      <c r="BF50" s="10"/>
      <c r="BG50" s="4"/>
      <c r="BH50" s="4"/>
      <c r="BI50" s="4"/>
      <c r="BJ50" s="4"/>
      <c r="BK50" s="4"/>
      <c r="BL50" s="4"/>
      <c r="BM50" s="4"/>
      <c r="BN50" s="4"/>
      <c r="BO50" s="4"/>
      <c r="BP50" s="4"/>
      <c r="BQ50" s="4"/>
      <c r="BR50" s="4"/>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row>
    <row r="51" spans="2:129" ht="15.75" x14ac:dyDescent="0.5">
      <c r="B51" s="4"/>
      <c r="C51" s="4"/>
      <c r="D51" s="4"/>
      <c r="E51" s="4"/>
      <c r="F51" s="4"/>
      <c r="G51" s="4"/>
      <c r="H51" s="4"/>
      <c r="I51" s="4"/>
      <c r="J51" s="10"/>
      <c r="K51" s="4"/>
      <c r="L51" s="4"/>
      <c r="M51" s="4"/>
      <c r="N51" s="4"/>
      <c r="O51" s="4"/>
      <c r="P51" s="4"/>
      <c r="Q51" s="4"/>
      <c r="R51" s="4"/>
      <c r="S51" s="10"/>
      <c r="T51" s="4"/>
      <c r="U51" s="4"/>
      <c r="V51" s="4"/>
      <c r="W51" s="4"/>
      <c r="X51" s="4"/>
      <c r="Y51" s="4"/>
      <c r="Z51" s="4"/>
      <c r="AA51" s="4"/>
      <c r="AB51" s="4"/>
      <c r="AC51" s="4"/>
      <c r="AD51" s="4"/>
      <c r="AE51" s="4"/>
      <c r="AF51" s="10"/>
      <c r="AG51" s="4"/>
      <c r="AH51" s="4"/>
      <c r="AI51" s="4"/>
      <c r="AJ51" s="4"/>
      <c r="AK51" s="4"/>
      <c r="AL51" s="4"/>
      <c r="AM51" s="4"/>
      <c r="AN51" s="4"/>
      <c r="AO51" s="4"/>
      <c r="AP51" s="4"/>
      <c r="AQ51" s="4"/>
      <c r="AR51" s="4"/>
      <c r="AS51" s="10"/>
      <c r="AT51" s="4"/>
      <c r="AU51" s="4"/>
      <c r="AV51" s="4"/>
      <c r="AW51" s="4"/>
      <c r="AX51" s="4"/>
      <c r="AY51" s="4"/>
      <c r="AZ51" s="4"/>
      <c r="BA51" s="4"/>
      <c r="BB51" s="4"/>
      <c r="BC51" s="4"/>
      <c r="BD51" s="4"/>
      <c r="BE51" s="4"/>
      <c r="BF51" s="10"/>
      <c r="BG51" s="4"/>
      <c r="BH51" s="4"/>
      <c r="BI51" s="4"/>
      <c r="BJ51" s="4"/>
      <c r="BK51" s="4"/>
      <c r="BL51" s="4"/>
      <c r="BM51" s="4"/>
      <c r="BN51" s="4"/>
      <c r="BO51" s="4"/>
      <c r="BP51" s="4"/>
      <c r="BQ51" s="4"/>
      <c r="BR51" s="4"/>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row>
    <row r="52" spans="2:129" ht="15.75" x14ac:dyDescent="0.5">
      <c r="B52" s="4"/>
      <c r="C52" s="4"/>
      <c r="D52" s="4"/>
      <c r="E52" s="4"/>
      <c r="F52" s="4"/>
      <c r="G52" s="4"/>
      <c r="H52" s="4"/>
      <c r="I52" s="4"/>
      <c r="J52" s="10"/>
      <c r="K52" s="4"/>
      <c r="L52" s="4"/>
      <c r="M52" s="4"/>
      <c r="N52" s="4"/>
      <c r="O52" s="4"/>
      <c r="P52" s="4"/>
      <c r="Q52" s="4"/>
      <c r="R52" s="4"/>
      <c r="S52" s="10"/>
      <c r="T52" s="4"/>
      <c r="U52" s="4"/>
      <c r="V52" s="4"/>
      <c r="W52" s="4"/>
      <c r="X52" s="4"/>
      <c r="Y52" s="4"/>
      <c r="Z52" s="4"/>
      <c r="AA52" s="4"/>
      <c r="AB52" s="4"/>
      <c r="AC52" s="4"/>
      <c r="AD52" s="4"/>
      <c r="AE52" s="4"/>
      <c r="AF52" s="10"/>
      <c r="AG52" s="4"/>
      <c r="AH52" s="4"/>
      <c r="AI52" s="4"/>
      <c r="AJ52" s="4"/>
      <c r="AK52" s="4"/>
      <c r="AL52" s="4"/>
      <c r="AM52" s="4"/>
      <c r="AN52" s="4"/>
      <c r="AO52" s="4"/>
      <c r="AP52" s="4"/>
      <c r="AQ52" s="4"/>
      <c r="AR52" s="4"/>
      <c r="AS52" s="10"/>
      <c r="AT52" s="4"/>
      <c r="AU52" s="4"/>
      <c r="AV52" s="4"/>
      <c r="AW52" s="4"/>
      <c r="AX52" s="4"/>
      <c r="AY52" s="4"/>
      <c r="AZ52" s="4"/>
      <c r="BA52" s="4"/>
      <c r="BB52" s="4"/>
      <c r="BC52" s="4"/>
      <c r="BD52" s="4"/>
      <c r="BE52" s="4"/>
      <c r="BF52" s="10"/>
      <c r="BG52" s="4"/>
      <c r="BH52" s="4"/>
      <c r="BI52" s="4"/>
      <c r="BJ52" s="4"/>
      <c r="BK52" s="4"/>
      <c r="BL52" s="4"/>
      <c r="BM52" s="4"/>
      <c r="BN52" s="4"/>
      <c r="BO52" s="4"/>
      <c r="BP52" s="4"/>
      <c r="BQ52" s="4"/>
      <c r="BR52" s="4"/>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row>
    <row r="53" spans="2:129" ht="15.75" x14ac:dyDescent="0.5">
      <c r="B53" s="4"/>
      <c r="C53" s="4"/>
      <c r="D53" s="4"/>
      <c r="E53" s="4"/>
      <c r="F53" s="4"/>
      <c r="G53" s="4"/>
      <c r="H53" s="4"/>
      <c r="I53" s="4"/>
      <c r="J53" s="10"/>
      <c r="K53" s="4"/>
      <c r="L53" s="4"/>
      <c r="M53" s="4"/>
      <c r="N53" s="4"/>
      <c r="O53" s="4"/>
      <c r="P53" s="4"/>
      <c r="Q53" s="4"/>
      <c r="R53" s="4"/>
      <c r="S53" s="10"/>
      <c r="T53" s="4"/>
      <c r="U53" s="4"/>
      <c r="V53" s="4"/>
      <c r="W53" s="4"/>
      <c r="X53" s="4"/>
      <c r="Y53" s="4"/>
      <c r="Z53" s="4"/>
      <c r="AA53" s="4"/>
      <c r="AB53" s="4"/>
      <c r="AC53" s="4"/>
      <c r="AD53" s="4"/>
      <c r="AE53" s="4"/>
      <c r="AF53" s="10"/>
      <c r="AG53" s="4"/>
      <c r="AH53" s="4"/>
      <c r="AI53" s="4"/>
      <c r="AJ53" s="4"/>
      <c r="AK53" s="4"/>
      <c r="AL53" s="4"/>
      <c r="AM53" s="4"/>
      <c r="AN53" s="4"/>
      <c r="AO53" s="4"/>
      <c r="AP53" s="4"/>
      <c r="AQ53" s="4"/>
      <c r="AR53" s="4"/>
      <c r="AS53" s="10"/>
      <c r="AT53" s="4"/>
      <c r="AU53" s="4"/>
      <c r="AV53" s="4"/>
      <c r="AW53" s="4"/>
      <c r="AX53" s="4"/>
      <c r="AY53" s="4"/>
      <c r="AZ53" s="4"/>
      <c r="BA53" s="4"/>
      <c r="BB53" s="4"/>
      <c r="BC53" s="4"/>
      <c r="BD53" s="4"/>
      <c r="BE53" s="4"/>
      <c r="BF53" s="10"/>
      <c r="BG53" s="4"/>
      <c r="BH53" s="4"/>
      <c r="BI53" s="4"/>
      <c r="BJ53" s="4"/>
      <c r="BK53" s="4"/>
      <c r="BL53" s="4"/>
      <c r="BM53" s="4"/>
      <c r="BN53" s="4"/>
      <c r="BO53" s="4"/>
      <c r="BP53" s="4"/>
      <c r="BQ53" s="4"/>
      <c r="BR53" s="4"/>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row>
    <row r="54" spans="2:129" ht="15.75" x14ac:dyDescent="0.5">
      <c r="B54" s="4"/>
      <c r="C54" s="4"/>
      <c r="D54" s="4"/>
      <c r="E54" s="4"/>
      <c r="F54" s="4"/>
      <c r="G54" s="4"/>
      <c r="H54" s="4"/>
      <c r="I54" s="4"/>
      <c r="J54" s="10"/>
      <c r="K54" s="4"/>
      <c r="L54" s="4"/>
      <c r="M54" s="4"/>
      <c r="N54" s="4"/>
      <c r="O54" s="4"/>
      <c r="P54" s="4"/>
      <c r="Q54" s="4"/>
      <c r="R54" s="4"/>
      <c r="S54" s="10"/>
      <c r="T54" s="4"/>
      <c r="U54" s="4"/>
      <c r="V54" s="4"/>
      <c r="W54" s="4"/>
      <c r="X54" s="4"/>
      <c r="Y54" s="4"/>
      <c r="Z54" s="4"/>
      <c r="AA54" s="4"/>
      <c r="AB54" s="4"/>
      <c r="AC54" s="4"/>
      <c r="AD54" s="4"/>
      <c r="AE54" s="4"/>
      <c r="AF54" s="10"/>
      <c r="AG54" s="4"/>
      <c r="AH54" s="4"/>
      <c r="AI54" s="4"/>
      <c r="AJ54" s="4"/>
      <c r="AK54" s="4"/>
      <c r="AL54" s="4"/>
      <c r="AM54" s="4"/>
      <c r="AN54" s="4"/>
      <c r="AO54" s="4"/>
      <c r="AP54" s="4"/>
      <c r="AQ54" s="4"/>
      <c r="AR54" s="4"/>
      <c r="AS54" s="10"/>
      <c r="AT54" s="4"/>
      <c r="AU54" s="4"/>
      <c r="AV54" s="4"/>
      <c r="AW54" s="4"/>
      <c r="AX54" s="4"/>
      <c r="AY54" s="4"/>
      <c r="AZ54" s="4"/>
      <c r="BA54" s="4"/>
      <c r="BB54" s="4"/>
      <c r="BC54" s="4"/>
      <c r="BD54" s="4"/>
      <c r="BE54" s="4"/>
      <c r="BF54" s="10"/>
      <c r="BG54" s="4"/>
      <c r="BH54" s="4"/>
      <c r="BI54" s="4"/>
      <c r="BJ54" s="4"/>
      <c r="BK54" s="4"/>
      <c r="BL54" s="4"/>
      <c r="BM54" s="4"/>
      <c r="BN54" s="4"/>
      <c r="BO54" s="4"/>
      <c r="BP54" s="4"/>
      <c r="BQ54" s="4"/>
      <c r="BR54" s="4"/>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row>
    <row r="55" spans="2:129" ht="15.75" x14ac:dyDescent="0.5">
      <c r="B55" s="4"/>
      <c r="C55" s="4"/>
      <c r="D55" s="4"/>
      <c r="E55" s="4"/>
      <c r="F55" s="4"/>
      <c r="G55" s="4"/>
      <c r="H55" s="4"/>
      <c r="I55" s="4"/>
      <c r="J55" s="10"/>
      <c r="K55" s="4"/>
      <c r="L55" s="4"/>
      <c r="M55" s="4"/>
      <c r="N55" s="4"/>
      <c r="O55" s="4"/>
      <c r="P55" s="4"/>
      <c r="Q55" s="4"/>
      <c r="R55" s="4"/>
      <c r="S55" s="10"/>
      <c r="T55" s="4"/>
      <c r="U55" s="4"/>
      <c r="V55" s="4"/>
      <c r="W55" s="4"/>
      <c r="X55" s="4"/>
      <c r="Y55" s="4"/>
      <c r="Z55" s="4"/>
      <c r="AA55" s="4"/>
      <c r="AB55" s="4"/>
      <c r="AC55" s="4"/>
      <c r="AD55" s="4"/>
      <c r="AE55" s="4"/>
      <c r="AF55" s="10"/>
      <c r="AG55" s="4"/>
      <c r="AH55" s="4"/>
      <c r="AI55" s="4"/>
      <c r="AJ55" s="4"/>
      <c r="AK55" s="4"/>
      <c r="AL55" s="4"/>
      <c r="AM55" s="4"/>
      <c r="AN55" s="4"/>
      <c r="AO55" s="4"/>
      <c r="AP55" s="4"/>
      <c r="AQ55" s="4"/>
      <c r="AR55" s="4"/>
      <c r="AS55" s="10"/>
      <c r="AT55" s="4"/>
      <c r="AU55" s="4"/>
      <c r="AV55" s="4"/>
      <c r="AW55" s="4"/>
      <c r="AX55" s="4"/>
      <c r="AY55" s="4"/>
      <c r="AZ55" s="4"/>
      <c r="BA55" s="4"/>
      <c r="BB55" s="4"/>
      <c r="BC55" s="4"/>
      <c r="BD55" s="4"/>
      <c r="BE55" s="4"/>
      <c r="BF55" s="10"/>
      <c r="BG55" s="4"/>
      <c r="BH55" s="4"/>
      <c r="BI55" s="4"/>
      <c r="BJ55" s="4"/>
      <c r="BK55" s="4"/>
      <c r="BL55" s="4"/>
      <c r="BM55" s="4"/>
      <c r="BN55" s="4"/>
      <c r="BO55" s="4"/>
      <c r="BP55" s="4"/>
      <c r="BQ55" s="4"/>
      <c r="BR55" s="4"/>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row>
    <row r="56" spans="2:129" ht="15.75" x14ac:dyDescent="0.5">
      <c r="B56" s="4"/>
      <c r="C56" s="4"/>
      <c r="D56" s="4"/>
      <c r="E56" s="4"/>
      <c r="F56" s="4"/>
      <c r="G56" s="4"/>
      <c r="H56" s="4"/>
      <c r="I56" s="4"/>
      <c r="J56" s="10"/>
      <c r="K56" s="4"/>
      <c r="L56" s="4"/>
      <c r="M56" s="4"/>
      <c r="N56" s="4"/>
      <c r="O56" s="4"/>
      <c r="P56" s="4"/>
      <c r="Q56" s="4"/>
      <c r="R56" s="4"/>
      <c r="S56" s="10"/>
      <c r="T56" s="4"/>
      <c r="U56" s="4"/>
      <c r="V56" s="4"/>
      <c r="W56" s="4"/>
      <c r="X56" s="4"/>
      <c r="Y56" s="4"/>
      <c r="Z56" s="4"/>
      <c r="AA56" s="4"/>
      <c r="AB56" s="4"/>
      <c r="AC56" s="4"/>
      <c r="AD56" s="4"/>
      <c r="AE56" s="4"/>
      <c r="AF56" s="10"/>
      <c r="AG56" s="4"/>
      <c r="AH56" s="4"/>
      <c r="AI56" s="4"/>
      <c r="AJ56" s="4"/>
      <c r="AK56" s="4"/>
      <c r="AL56" s="4"/>
      <c r="AM56" s="4"/>
      <c r="AN56" s="4"/>
      <c r="AO56" s="4"/>
      <c r="AP56" s="4"/>
      <c r="AQ56" s="4"/>
      <c r="AR56" s="4"/>
      <c r="AS56" s="10"/>
      <c r="AT56" s="4"/>
      <c r="AU56" s="4"/>
      <c r="AV56" s="4"/>
      <c r="AW56" s="4"/>
      <c r="AX56" s="4"/>
      <c r="AY56" s="4"/>
      <c r="AZ56" s="4"/>
      <c r="BA56" s="4"/>
      <c r="BB56" s="4"/>
      <c r="BC56" s="4"/>
      <c r="BD56" s="4"/>
      <c r="BE56" s="4"/>
      <c r="BF56" s="10"/>
      <c r="BG56" s="4"/>
      <c r="BH56" s="4"/>
      <c r="BI56" s="4"/>
      <c r="BJ56" s="4"/>
      <c r="BK56" s="4"/>
      <c r="BL56" s="4"/>
      <c r="BM56" s="4"/>
      <c r="BN56" s="4"/>
      <c r="BO56" s="4"/>
      <c r="BP56" s="4"/>
      <c r="BQ56" s="4"/>
      <c r="BR56" s="4"/>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row>
    <row r="57" spans="2:129" ht="15.75" x14ac:dyDescent="0.5">
      <c r="B57" s="4"/>
      <c r="C57" s="4"/>
      <c r="D57" s="4"/>
      <c r="E57" s="4"/>
      <c r="F57" s="4"/>
      <c r="G57" s="4"/>
      <c r="H57" s="4"/>
      <c r="I57" s="4"/>
      <c r="J57" s="10"/>
      <c r="K57" s="4"/>
      <c r="L57" s="4"/>
      <c r="M57" s="4"/>
      <c r="N57" s="4"/>
      <c r="O57" s="4"/>
      <c r="P57" s="4"/>
      <c r="Q57" s="4"/>
      <c r="R57" s="4"/>
      <c r="S57" s="10"/>
      <c r="T57" s="4"/>
      <c r="U57" s="4"/>
      <c r="V57" s="4"/>
      <c r="W57" s="4"/>
      <c r="X57" s="4"/>
      <c r="Y57" s="4"/>
      <c r="Z57" s="4"/>
      <c r="AA57" s="4"/>
      <c r="AB57" s="4"/>
      <c r="AC57" s="4"/>
      <c r="AD57" s="4"/>
      <c r="AE57" s="4"/>
      <c r="AF57" s="10"/>
      <c r="AG57" s="4"/>
      <c r="AH57" s="4"/>
      <c r="AI57" s="4"/>
      <c r="AJ57" s="4"/>
      <c r="AK57" s="4"/>
      <c r="AL57" s="4"/>
      <c r="AM57" s="4"/>
      <c r="AN57" s="4"/>
      <c r="AO57" s="4"/>
      <c r="AP57" s="4"/>
      <c r="AQ57" s="4"/>
      <c r="AR57" s="4"/>
      <c r="AS57" s="10"/>
      <c r="AT57" s="4"/>
      <c r="AU57" s="4"/>
      <c r="AV57" s="4"/>
      <c r="AW57" s="4"/>
      <c r="AX57" s="4"/>
      <c r="AY57" s="4"/>
      <c r="AZ57" s="4"/>
      <c r="BA57" s="4"/>
      <c r="BB57" s="4"/>
      <c r="BC57" s="4"/>
      <c r="BD57" s="4"/>
      <c r="BE57" s="4"/>
      <c r="BF57" s="10"/>
      <c r="BG57" s="4"/>
      <c r="BH57" s="4"/>
      <c r="BI57" s="4"/>
      <c r="BJ57" s="4"/>
      <c r="BK57" s="4"/>
      <c r="BL57" s="4"/>
      <c r="BM57" s="4"/>
      <c r="BN57" s="4"/>
      <c r="BO57" s="4"/>
      <c r="BP57" s="4"/>
      <c r="BQ57" s="4"/>
      <c r="BR57" s="4"/>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row>
    <row r="58" spans="2:129" ht="15.75" x14ac:dyDescent="0.5">
      <c r="B58" s="4"/>
      <c r="C58" s="4"/>
      <c r="D58" s="4"/>
      <c r="E58" s="4"/>
      <c r="F58" s="4"/>
      <c r="G58" s="4"/>
      <c r="H58" s="4"/>
      <c r="I58" s="4"/>
      <c r="J58" s="10"/>
      <c r="K58" s="4"/>
      <c r="L58" s="4"/>
      <c r="M58" s="4"/>
      <c r="N58" s="4"/>
      <c r="O58" s="4"/>
      <c r="P58" s="4"/>
      <c r="Q58" s="4"/>
      <c r="R58" s="4"/>
      <c r="S58" s="10"/>
      <c r="T58" s="4"/>
      <c r="U58" s="4"/>
      <c r="V58" s="4"/>
      <c r="W58" s="4"/>
      <c r="X58" s="4"/>
      <c r="Y58" s="4"/>
      <c r="Z58" s="4"/>
      <c r="AA58" s="4"/>
      <c r="AB58" s="4"/>
      <c r="AC58" s="4"/>
      <c r="AD58" s="4"/>
      <c r="AE58" s="4"/>
      <c r="AF58" s="10"/>
      <c r="AG58" s="4"/>
      <c r="AH58" s="4"/>
      <c r="AI58" s="4"/>
      <c r="AJ58" s="4"/>
      <c r="AK58" s="4"/>
      <c r="AL58" s="4"/>
      <c r="AM58" s="4"/>
      <c r="AN58" s="4"/>
      <c r="AO58" s="4"/>
      <c r="AP58" s="4"/>
      <c r="AQ58" s="4"/>
      <c r="AR58" s="4"/>
      <c r="AS58" s="10"/>
      <c r="AT58" s="4"/>
      <c r="AU58" s="4"/>
      <c r="AV58" s="4"/>
      <c r="AW58" s="4"/>
      <c r="AX58" s="4"/>
      <c r="AY58" s="4"/>
      <c r="AZ58" s="4"/>
      <c r="BA58" s="4"/>
      <c r="BB58" s="4"/>
      <c r="BC58" s="4"/>
      <c r="BD58" s="4"/>
      <c r="BE58" s="4"/>
      <c r="BF58" s="10"/>
      <c r="BG58" s="4"/>
      <c r="BH58" s="4"/>
      <c r="BI58" s="4"/>
      <c r="BJ58" s="4"/>
      <c r="BK58" s="4"/>
      <c r="BL58" s="4"/>
      <c r="BM58" s="4"/>
      <c r="BN58" s="4"/>
      <c r="BO58" s="4"/>
      <c r="BP58" s="4"/>
      <c r="BQ58" s="4"/>
      <c r="BR58" s="4"/>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row>
    <row r="59" spans="2:129" ht="15.75" x14ac:dyDescent="0.5">
      <c r="B59" s="4"/>
      <c r="C59" s="4"/>
      <c r="D59" s="4"/>
      <c r="E59" s="4"/>
      <c r="F59" s="4"/>
      <c r="G59" s="4"/>
      <c r="H59" s="4"/>
      <c r="I59" s="4"/>
      <c r="J59" s="10"/>
      <c r="K59" s="4"/>
      <c r="L59" s="4"/>
      <c r="M59" s="4"/>
      <c r="N59" s="4"/>
      <c r="O59" s="4"/>
      <c r="P59" s="4"/>
      <c r="Q59" s="4"/>
      <c r="R59" s="4"/>
      <c r="S59" s="10"/>
      <c r="T59" s="4"/>
      <c r="U59" s="4"/>
      <c r="V59" s="4"/>
      <c r="W59" s="4"/>
      <c r="X59" s="4"/>
      <c r="Y59" s="4"/>
      <c r="Z59" s="4"/>
      <c r="AA59" s="4"/>
      <c r="AB59" s="4"/>
      <c r="AC59" s="4"/>
      <c r="AD59" s="4"/>
      <c r="AE59" s="4"/>
      <c r="AF59" s="10"/>
      <c r="AG59" s="4"/>
      <c r="AH59" s="4"/>
      <c r="AI59" s="4"/>
      <c r="AJ59" s="4"/>
      <c r="AK59" s="4"/>
      <c r="AL59" s="4"/>
      <c r="AM59" s="4"/>
      <c r="AN59" s="4"/>
      <c r="AO59" s="4"/>
      <c r="AP59" s="4"/>
      <c r="AQ59" s="4"/>
      <c r="AR59" s="4"/>
      <c r="AS59" s="10"/>
      <c r="AT59" s="4"/>
      <c r="AU59" s="4"/>
      <c r="AV59" s="4"/>
      <c r="AW59" s="4"/>
      <c r="AX59" s="4"/>
      <c r="AY59" s="4"/>
      <c r="AZ59" s="4"/>
      <c r="BA59" s="4"/>
      <c r="BB59" s="4"/>
      <c r="BC59" s="4"/>
      <c r="BD59" s="4"/>
      <c r="BE59" s="4"/>
      <c r="BF59" s="10"/>
      <c r="BG59" s="4"/>
      <c r="BH59" s="4"/>
      <c r="BI59" s="4"/>
      <c r="BJ59" s="4"/>
      <c r="BK59" s="4"/>
      <c r="BL59" s="4"/>
      <c r="BM59" s="4"/>
      <c r="BN59" s="4"/>
      <c r="BO59" s="4"/>
      <c r="BP59" s="4"/>
      <c r="BQ59" s="4"/>
      <c r="BR59" s="4"/>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row>
    <row r="60" spans="2:129" ht="15.75" x14ac:dyDescent="0.5">
      <c r="B60" s="4"/>
      <c r="C60" s="4"/>
      <c r="D60" s="4"/>
      <c r="E60" s="4"/>
      <c r="F60" s="4"/>
      <c r="G60" s="4"/>
      <c r="H60" s="4"/>
      <c r="I60" s="4"/>
      <c r="J60" s="10"/>
      <c r="K60" s="4"/>
      <c r="L60" s="4"/>
      <c r="M60" s="4"/>
      <c r="N60" s="4"/>
      <c r="O60" s="4"/>
      <c r="P60" s="4"/>
      <c r="Q60" s="4"/>
      <c r="R60" s="4"/>
      <c r="S60" s="10"/>
      <c r="T60" s="4"/>
      <c r="U60" s="4"/>
      <c r="V60" s="4"/>
      <c r="W60" s="4"/>
      <c r="X60" s="4"/>
      <c r="Y60" s="4"/>
      <c r="Z60" s="4"/>
      <c r="AA60" s="4"/>
      <c r="AB60" s="4"/>
      <c r="AC60" s="4"/>
      <c r="AD60" s="4"/>
      <c r="AE60" s="4"/>
      <c r="AF60" s="10"/>
      <c r="AG60" s="4"/>
      <c r="AH60" s="4"/>
      <c r="AI60" s="4"/>
      <c r="AJ60" s="4"/>
      <c r="AK60" s="4"/>
      <c r="AL60" s="4"/>
      <c r="AM60" s="4"/>
      <c r="AN60" s="4"/>
      <c r="AO60" s="4"/>
      <c r="AP60" s="4"/>
      <c r="AQ60" s="4"/>
      <c r="AR60" s="4"/>
      <c r="AS60" s="10"/>
      <c r="AT60" s="4"/>
      <c r="AU60" s="4"/>
      <c r="AV60" s="4"/>
      <c r="AW60" s="4"/>
      <c r="AX60" s="4"/>
      <c r="AY60" s="4"/>
      <c r="AZ60" s="4"/>
      <c r="BA60" s="4"/>
      <c r="BB60" s="4"/>
      <c r="BC60" s="4"/>
      <c r="BD60" s="4"/>
      <c r="BE60" s="4"/>
      <c r="BF60" s="10"/>
      <c r="BG60" s="4"/>
      <c r="BH60" s="4"/>
      <c r="BI60" s="4"/>
      <c r="BJ60" s="4"/>
      <c r="BK60" s="4"/>
      <c r="BL60" s="4"/>
      <c r="BM60" s="4"/>
      <c r="BN60" s="4"/>
      <c r="BO60" s="4"/>
      <c r="BP60" s="4"/>
      <c r="BQ60" s="4"/>
      <c r="BR60" s="4"/>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row>
    <row r="61" spans="2:129" ht="15.75" x14ac:dyDescent="0.5">
      <c r="B61" s="4"/>
      <c r="C61" s="4"/>
      <c r="D61" s="4"/>
      <c r="E61" s="4"/>
      <c r="F61" s="4"/>
      <c r="G61" s="4"/>
      <c r="H61" s="4"/>
      <c r="I61" s="4"/>
      <c r="J61" s="10"/>
      <c r="K61" s="4"/>
      <c r="L61" s="4"/>
      <c r="M61" s="4"/>
      <c r="N61" s="4"/>
      <c r="O61" s="4"/>
      <c r="P61" s="4"/>
      <c r="Q61" s="4"/>
      <c r="R61" s="4"/>
      <c r="S61" s="10"/>
      <c r="T61" s="4"/>
      <c r="U61" s="4"/>
      <c r="V61" s="4"/>
      <c r="W61" s="4"/>
      <c r="X61" s="4"/>
      <c r="Y61" s="4"/>
      <c r="Z61" s="4"/>
      <c r="AA61" s="4"/>
      <c r="AB61" s="4"/>
      <c r="AC61" s="4"/>
      <c r="AD61" s="4"/>
      <c r="AE61" s="4"/>
      <c r="AF61" s="10"/>
      <c r="AG61" s="4"/>
      <c r="AH61" s="4"/>
      <c r="AI61" s="4"/>
      <c r="AJ61" s="4"/>
      <c r="AK61" s="4"/>
      <c r="AL61" s="4"/>
      <c r="AM61" s="4"/>
      <c r="AN61" s="4"/>
      <c r="AO61" s="4"/>
      <c r="AP61" s="4"/>
      <c r="AQ61" s="4"/>
      <c r="AR61" s="4"/>
      <c r="AS61" s="10"/>
      <c r="AT61" s="4"/>
      <c r="AU61" s="4"/>
      <c r="AV61" s="4"/>
      <c r="AW61" s="4"/>
      <c r="AX61" s="4"/>
      <c r="AY61" s="4"/>
      <c r="AZ61" s="4"/>
      <c r="BA61" s="4"/>
      <c r="BB61" s="4"/>
      <c r="BC61" s="4"/>
      <c r="BD61" s="4"/>
      <c r="BE61" s="4"/>
      <c r="BF61" s="10"/>
      <c r="BG61" s="4"/>
      <c r="BH61" s="4"/>
      <c r="BI61" s="4"/>
      <c r="BJ61" s="4"/>
      <c r="BK61" s="4"/>
      <c r="BL61" s="4"/>
      <c r="BM61" s="4"/>
      <c r="BN61" s="4"/>
      <c r="BO61" s="4"/>
      <c r="BP61" s="4"/>
      <c r="BQ61" s="4"/>
      <c r="BR61" s="4"/>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row>
    <row r="62" spans="2:129" ht="15.75" x14ac:dyDescent="0.5">
      <c r="B62" s="4"/>
      <c r="C62" s="4"/>
      <c r="D62" s="4"/>
      <c r="E62" s="4"/>
      <c r="F62" s="4"/>
      <c r="G62" s="4"/>
      <c r="H62" s="4"/>
      <c r="I62" s="4"/>
      <c r="J62" s="10"/>
      <c r="K62" s="4"/>
      <c r="L62" s="4"/>
      <c r="M62" s="4"/>
      <c r="N62" s="4"/>
      <c r="O62" s="4"/>
      <c r="P62" s="4"/>
      <c r="Q62" s="4"/>
      <c r="R62" s="4"/>
      <c r="S62" s="10"/>
      <c r="T62" s="4"/>
      <c r="U62" s="4"/>
      <c r="V62" s="4"/>
      <c r="W62" s="4"/>
      <c r="X62" s="4"/>
      <c r="Y62" s="4"/>
      <c r="Z62" s="4"/>
      <c r="AA62" s="4"/>
      <c r="AB62" s="4"/>
      <c r="AC62" s="4"/>
      <c r="AD62" s="4"/>
      <c r="AE62" s="4"/>
      <c r="AF62" s="10"/>
      <c r="AG62" s="4"/>
      <c r="AH62" s="4"/>
      <c r="AI62" s="4"/>
      <c r="AJ62" s="4"/>
      <c r="AK62" s="4"/>
      <c r="AL62" s="4"/>
      <c r="AM62" s="4"/>
      <c r="AN62" s="4"/>
      <c r="AO62" s="4"/>
      <c r="AP62" s="4"/>
      <c r="AQ62" s="4"/>
      <c r="AR62" s="4"/>
      <c r="AS62" s="10"/>
      <c r="AT62" s="4"/>
      <c r="AU62" s="4"/>
      <c r="AV62" s="4"/>
      <c r="AW62" s="4"/>
      <c r="AX62" s="4"/>
      <c r="AY62" s="4"/>
      <c r="AZ62" s="4"/>
      <c r="BA62" s="4"/>
      <c r="BB62" s="4"/>
      <c r="BC62" s="4"/>
      <c r="BD62" s="4"/>
      <c r="BE62" s="4"/>
      <c r="BF62" s="10"/>
      <c r="BG62" s="4"/>
      <c r="BH62" s="4"/>
      <c r="BI62" s="4"/>
      <c r="BJ62" s="4"/>
      <c r="BK62" s="4"/>
      <c r="BL62" s="4"/>
      <c r="BM62" s="4"/>
      <c r="BN62" s="4"/>
      <c r="BO62" s="4"/>
      <c r="BP62" s="4"/>
      <c r="BQ62" s="4"/>
      <c r="BR62" s="4"/>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row>
    <row r="63" spans="2:129" ht="15.75" x14ac:dyDescent="0.5">
      <c r="B63" s="4"/>
      <c r="C63" s="4"/>
      <c r="D63" s="4"/>
      <c r="E63" s="4"/>
      <c r="F63" s="4"/>
      <c r="G63" s="4"/>
      <c r="H63" s="4"/>
      <c r="I63" s="4"/>
      <c r="J63" s="10"/>
      <c r="K63" s="4"/>
      <c r="L63" s="4"/>
      <c r="M63" s="4"/>
      <c r="N63" s="4"/>
      <c r="O63" s="4"/>
      <c r="P63" s="4"/>
      <c r="Q63" s="4"/>
      <c r="R63" s="4"/>
      <c r="S63" s="10"/>
      <c r="T63" s="4"/>
      <c r="U63" s="4"/>
      <c r="V63" s="4"/>
      <c r="W63" s="4"/>
      <c r="X63" s="4"/>
      <c r="Y63" s="4"/>
      <c r="Z63" s="4"/>
      <c r="AA63" s="4"/>
      <c r="AB63" s="4"/>
      <c r="AC63" s="4"/>
      <c r="AD63" s="4"/>
      <c r="AE63" s="4"/>
      <c r="AF63" s="10"/>
      <c r="AG63" s="4"/>
      <c r="AH63" s="4"/>
      <c r="AI63" s="4"/>
      <c r="AJ63" s="4"/>
      <c r="AK63" s="4"/>
      <c r="AL63" s="4"/>
      <c r="AM63" s="4"/>
      <c r="AN63" s="4"/>
      <c r="AO63" s="4"/>
      <c r="AP63" s="4"/>
      <c r="AQ63" s="4"/>
      <c r="AR63" s="4"/>
      <c r="AS63" s="10"/>
      <c r="AT63" s="4"/>
      <c r="AU63" s="4"/>
      <c r="AV63" s="4"/>
      <c r="AW63" s="4"/>
      <c r="AX63" s="4"/>
      <c r="AY63" s="4"/>
      <c r="AZ63" s="4"/>
      <c r="BA63" s="4"/>
      <c r="BB63" s="4"/>
      <c r="BC63" s="4"/>
      <c r="BD63" s="4"/>
      <c r="BE63" s="4"/>
      <c r="BF63" s="10"/>
      <c r="BG63" s="4"/>
      <c r="BH63" s="4"/>
      <c r="BI63" s="4"/>
      <c r="BJ63" s="4"/>
      <c r="BK63" s="4"/>
      <c r="BL63" s="4"/>
      <c r="BM63" s="4"/>
      <c r="BN63" s="4"/>
      <c r="BO63" s="4"/>
      <c r="BP63" s="4"/>
      <c r="BQ63" s="4"/>
      <c r="BR63" s="4"/>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row>
    <row r="64" spans="2:129" ht="15.75" x14ac:dyDescent="0.5">
      <c r="B64" s="4"/>
      <c r="C64" s="4"/>
      <c r="D64" s="4"/>
      <c r="E64" s="4"/>
      <c r="F64" s="4"/>
      <c r="G64" s="4"/>
      <c r="H64" s="4"/>
      <c r="I64" s="4"/>
      <c r="J64" s="10"/>
      <c r="K64" s="4"/>
      <c r="L64" s="4"/>
      <c r="M64" s="4"/>
      <c r="N64" s="4"/>
      <c r="O64" s="4"/>
      <c r="P64" s="4"/>
      <c r="Q64" s="4"/>
      <c r="R64" s="4"/>
      <c r="S64" s="10"/>
      <c r="T64" s="4"/>
      <c r="U64" s="4"/>
      <c r="V64" s="4"/>
      <c r="W64" s="4"/>
      <c r="X64" s="4"/>
      <c r="Y64" s="4"/>
      <c r="Z64" s="4"/>
      <c r="AA64" s="4"/>
      <c r="AB64" s="4"/>
      <c r="AC64" s="4"/>
      <c r="AD64" s="4"/>
      <c r="AE64" s="4"/>
      <c r="AF64" s="10"/>
      <c r="AG64" s="4"/>
      <c r="AH64" s="4"/>
      <c r="AI64" s="4"/>
      <c r="AJ64" s="4"/>
      <c r="AK64" s="4"/>
      <c r="AL64" s="4"/>
      <c r="AM64" s="4"/>
      <c r="AN64" s="4"/>
      <c r="AO64" s="4"/>
      <c r="AP64" s="4"/>
      <c r="AQ64" s="4"/>
      <c r="AR64" s="4"/>
      <c r="AS64" s="10"/>
      <c r="AT64" s="4"/>
      <c r="AU64" s="4"/>
      <c r="AV64" s="4"/>
      <c r="AW64" s="4"/>
      <c r="AX64" s="4"/>
      <c r="AY64" s="4"/>
      <c r="AZ64" s="4"/>
      <c r="BA64" s="4"/>
      <c r="BB64" s="4"/>
      <c r="BC64" s="4"/>
      <c r="BD64" s="4"/>
      <c r="BE64" s="4"/>
      <c r="BF64" s="10"/>
      <c r="BG64" s="4"/>
      <c r="BH64" s="4"/>
      <c r="BI64" s="4"/>
      <c r="BJ64" s="4"/>
      <c r="BK64" s="4"/>
      <c r="BL64" s="4"/>
      <c r="BM64" s="4"/>
      <c r="BN64" s="4"/>
      <c r="BO64" s="4"/>
      <c r="BP64" s="4"/>
      <c r="BQ64" s="4"/>
      <c r="BR64" s="4"/>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row>
    <row r="65" spans="2:129" ht="15.75" x14ac:dyDescent="0.5">
      <c r="B65" s="4"/>
      <c r="C65" s="4"/>
      <c r="D65" s="4"/>
      <c r="E65" s="4"/>
      <c r="F65" s="4"/>
      <c r="G65" s="4"/>
      <c r="H65" s="4"/>
      <c r="I65" s="4"/>
      <c r="J65" s="10"/>
      <c r="K65" s="4"/>
      <c r="L65" s="4"/>
      <c r="M65" s="4"/>
      <c r="N65" s="4"/>
      <c r="O65" s="4"/>
      <c r="P65" s="4"/>
      <c r="Q65" s="4"/>
      <c r="R65" s="4"/>
      <c r="S65" s="10"/>
      <c r="T65" s="4"/>
      <c r="U65" s="4"/>
      <c r="V65" s="4"/>
      <c r="W65" s="4"/>
      <c r="X65" s="4"/>
      <c r="Y65" s="4"/>
      <c r="Z65" s="4"/>
      <c r="AA65" s="4"/>
      <c r="AB65" s="4"/>
      <c r="AC65" s="4"/>
      <c r="AD65" s="4"/>
      <c r="AE65" s="4"/>
      <c r="AF65" s="10"/>
      <c r="AG65" s="4"/>
      <c r="AH65" s="4"/>
      <c r="AI65" s="4"/>
      <c r="AJ65" s="4"/>
      <c r="AK65" s="4"/>
      <c r="AL65" s="4"/>
      <c r="AM65" s="4"/>
      <c r="AN65" s="4"/>
      <c r="AO65" s="4"/>
      <c r="AP65" s="4"/>
      <c r="AQ65" s="4"/>
      <c r="AR65" s="4"/>
      <c r="AS65" s="10"/>
      <c r="AT65" s="4"/>
      <c r="AU65" s="4"/>
      <c r="AV65" s="4"/>
      <c r="AW65" s="4"/>
      <c r="AX65" s="4"/>
      <c r="AY65" s="4"/>
      <c r="AZ65" s="4"/>
      <c r="BA65" s="4"/>
      <c r="BB65" s="4"/>
      <c r="BC65" s="4"/>
      <c r="BD65" s="4"/>
      <c r="BE65" s="4"/>
      <c r="BF65" s="10"/>
      <c r="BG65" s="4"/>
      <c r="BH65" s="4"/>
      <c r="BI65" s="4"/>
      <c r="BJ65" s="4"/>
      <c r="BK65" s="4"/>
      <c r="BL65" s="4"/>
      <c r="BM65" s="4"/>
      <c r="BN65" s="4"/>
      <c r="BO65" s="4"/>
      <c r="BP65" s="4"/>
      <c r="BQ65" s="4"/>
      <c r="BR65" s="4"/>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row>
    <row r="66" spans="2:129" ht="15.75" x14ac:dyDescent="0.5">
      <c r="B66" s="4"/>
      <c r="C66" s="4"/>
      <c r="D66" s="4"/>
      <c r="E66" s="4"/>
      <c r="F66" s="4"/>
      <c r="G66" s="4"/>
      <c r="H66" s="4"/>
      <c r="I66" s="4"/>
      <c r="J66" s="10"/>
      <c r="K66" s="4"/>
      <c r="L66" s="4"/>
      <c r="M66" s="4"/>
      <c r="N66" s="4"/>
      <c r="O66" s="4"/>
      <c r="P66" s="4"/>
      <c r="Q66" s="4"/>
      <c r="R66" s="4"/>
      <c r="S66" s="10"/>
      <c r="T66" s="4"/>
      <c r="U66" s="4"/>
      <c r="V66" s="4"/>
      <c r="W66" s="4"/>
      <c r="X66" s="4"/>
      <c r="Y66" s="4"/>
      <c r="Z66" s="4"/>
      <c r="AA66" s="4"/>
      <c r="AB66" s="4"/>
      <c r="AC66" s="4"/>
      <c r="AD66" s="4"/>
      <c r="AE66" s="4"/>
      <c r="AF66" s="10"/>
      <c r="AG66" s="4"/>
      <c r="AH66" s="4"/>
      <c r="AI66" s="4"/>
      <c r="AJ66" s="4"/>
      <c r="AK66" s="4"/>
      <c r="AL66" s="4"/>
      <c r="AM66" s="4"/>
      <c r="AN66" s="4"/>
      <c r="AO66" s="4"/>
      <c r="AP66" s="4"/>
      <c r="AQ66" s="4"/>
      <c r="AR66" s="4"/>
      <c r="AS66" s="10"/>
      <c r="AT66" s="4"/>
      <c r="AU66" s="4"/>
      <c r="AV66" s="4"/>
      <c r="AW66" s="4"/>
      <c r="AX66" s="4"/>
      <c r="AY66" s="4"/>
      <c r="AZ66" s="4"/>
      <c r="BA66" s="4"/>
      <c r="BB66" s="4"/>
      <c r="BC66" s="4"/>
      <c r="BD66" s="4"/>
      <c r="BE66" s="4"/>
      <c r="BF66" s="10"/>
      <c r="BG66" s="4"/>
      <c r="BH66" s="4"/>
      <c r="BI66" s="4"/>
      <c r="BJ66" s="4"/>
      <c r="BK66" s="4"/>
      <c r="BL66" s="4"/>
      <c r="BM66" s="4"/>
      <c r="BN66" s="4"/>
      <c r="BO66" s="4"/>
      <c r="BP66" s="4"/>
      <c r="BQ66" s="4"/>
      <c r="BR66" s="4"/>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row>
    <row r="67" spans="2:129" ht="15.75" x14ac:dyDescent="0.5">
      <c r="B67" s="4"/>
      <c r="C67" s="4"/>
      <c r="D67" s="4"/>
      <c r="E67" s="4"/>
      <c r="F67" s="4"/>
      <c r="G67" s="4"/>
      <c r="H67" s="4"/>
      <c r="I67" s="4"/>
      <c r="J67" s="10"/>
      <c r="K67" s="4"/>
      <c r="L67" s="4"/>
      <c r="M67" s="4"/>
      <c r="N67" s="4"/>
      <c r="O67" s="4"/>
      <c r="P67" s="4"/>
      <c r="Q67" s="4"/>
      <c r="R67" s="4"/>
      <c r="S67" s="10"/>
      <c r="T67" s="4"/>
      <c r="U67" s="4"/>
      <c r="V67" s="4"/>
      <c r="W67" s="4"/>
      <c r="X67" s="4"/>
      <c r="Y67" s="4"/>
      <c r="Z67" s="4"/>
      <c r="AA67" s="4"/>
      <c r="AB67" s="4"/>
      <c r="AC67" s="4"/>
      <c r="AD67" s="4"/>
      <c r="AE67" s="4"/>
      <c r="AF67" s="10"/>
      <c r="AG67" s="4"/>
      <c r="AH67" s="4"/>
      <c r="AI67" s="4"/>
      <c r="AJ67" s="4"/>
      <c r="AK67" s="4"/>
      <c r="AL67" s="4"/>
      <c r="AM67" s="4"/>
      <c r="AN67" s="4"/>
      <c r="AO67" s="4"/>
      <c r="AP67" s="4"/>
      <c r="AQ67" s="4"/>
      <c r="AR67" s="4"/>
      <c r="AS67" s="10"/>
      <c r="AT67" s="4"/>
      <c r="AU67" s="4"/>
      <c r="AV67" s="4"/>
      <c r="AW67" s="4"/>
      <c r="AX67" s="4"/>
      <c r="AY67" s="4"/>
      <c r="AZ67" s="4"/>
      <c r="BA67" s="4"/>
      <c r="BB67" s="4"/>
      <c r="BC67" s="4"/>
      <c r="BD67" s="4"/>
      <c r="BE67" s="4"/>
      <c r="BF67" s="10"/>
      <c r="BG67" s="4"/>
      <c r="BH67" s="4"/>
      <c r="BI67" s="4"/>
      <c r="BJ67" s="4"/>
      <c r="BK67" s="4"/>
      <c r="BL67" s="4"/>
      <c r="BM67" s="4"/>
      <c r="BN67" s="4"/>
      <c r="BO67" s="4"/>
      <c r="BP67" s="4"/>
      <c r="BQ67" s="4"/>
      <c r="BR67" s="4"/>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row>
    <row r="68" spans="2:129" ht="15.75" x14ac:dyDescent="0.5">
      <c r="B68" s="4"/>
      <c r="C68" s="4"/>
      <c r="D68" s="4"/>
      <c r="E68" s="4"/>
      <c r="F68" s="4"/>
      <c r="G68" s="4"/>
      <c r="H68" s="4"/>
      <c r="I68" s="4"/>
      <c r="J68" s="10"/>
      <c r="K68" s="4"/>
      <c r="L68" s="4"/>
      <c r="M68" s="4"/>
      <c r="N68" s="4"/>
      <c r="O68" s="4"/>
      <c r="P68" s="4"/>
      <c r="Q68" s="4"/>
      <c r="R68" s="4"/>
      <c r="S68" s="10"/>
      <c r="T68" s="4"/>
      <c r="U68" s="4"/>
      <c r="V68" s="4"/>
      <c r="W68" s="4"/>
      <c r="X68" s="4"/>
      <c r="Y68" s="4"/>
      <c r="Z68" s="4"/>
      <c r="AA68" s="4"/>
      <c r="AB68" s="4"/>
      <c r="AC68" s="4"/>
      <c r="AD68" s="4"/>
      <c r="AE68" s="4"/>
      <c r="AF68" s="10"/>
      <c r="AG68" s="4"/>
      <c r="AH68" s="4"/>
      <c r="AI68" s="4"/>
      <c r="AJ68" s="4"/>
      <c r="AK68" s="4"/>
      <c r="AL68" s="4"/>
      <c r="AM68" s="4"/>
      <c r="AN68" s="4"/>
      <c r="AO68" s="4"/>
      <c r="AP68" s="4"/>
      <c r="AQ68" s="4"/>
      <c r="AR68" s="4"/>
      <c r="AS68" s="10"/>
      <c r="AT68" s="4"/>
      <c r="AU68" s="4"/>
      <c r="AV68" s="4"/>
      <c r="AW68" s="4"/>
      <c r="AX68" s="4"/>
      <c r="AY68" s="4"/>
      <c r="AZ68" s="4"/>
      <c r="BA68" s="4"/>
      <c r="BB68" s="4"/>
      <c r="BC68" s="4"/>
      <c r="BD68" s="4"/>
      <c r="BE68" s="4"/>
      <c r="BF68" s="10"/>
      <c r="BG68" s="4"/>
      <c r="BH68" s="4"/>
      <c r="BI68" s="4"/>
      <c r="BJ68" s="4"/>
      <c r="BK68" s="4"/>
      <c r="BL68" s="4"/>
      <c r="BM68" s="4"/>
      <c r="BN68" s="4"/>
      <c r="BO68" s="4"/>
      <c r="BP68" s="4"/>
      <c r="BQ68" s="4"/>
      <c r="BR68" s="4"/>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row>
    <row r="69" spans="2:129" ht="15.75" x14ac:dyDescent="0.5">
      <c r="B69" s="4"/>
      <c r="C69" s="4"/>
      <c r="D69" s="4"/>
      <c r="E69" s="4"/>
      <c r="F69" s="4"/>
      <c r="G69" s="4"/>
      <c r="H69" s="4"/>
      <c r="I69" s="4"/>
      <c r="J69" s="10"/>
      <c r="K69" s="4"/>
      <c r="L69" s="4"/>
      <c r="M69" s="4"/>
      <c r="N69" s="4"/>
      <c r="O69" s="4"/>
      <c r="P69" s="4"/>
      <c r="Q69" s="4"/>
      <c r="R69" s="4"/>
      <c r="S69" s="10"/>
      <c r="T69" s="4"/>
      <c r="U69" s="4"/>
      <c r="V69" s="4"/>
      <c r="W69" s="4"/>
      <c r="X69" s="4"/>
      <c r="Y69" s="4"/>
      <c r="Z69" s="4"/>
      <c r="AA69" s="4"/>
      <c r="AB69" s="4"/>
      <c r="AC69" s="4"/>
      <c r="AD69" s="4"/>
      <c r="AE69" s="4"/>
      <c r="AF69" s="10"/>
      <c r="AG69" s="4"/>
      <c r="AH69" s="4"/>
      <c r="AI69" s="4"/>
      <c r="AJ69" s="4"/>
      <c r="AK69" s="4"/>
      <c r="AL69" s="4"/>
      <c r="AM69" s="4"/>
      <c r="AN69" s="4"/>
      <c r="AO69" s="4"/>
      <c r="AP69" s="4"/>
      <c r="AQ69" s="4"/>
      <c r="AR69" s="4"/>
      <c r="AS69" s="10"/>
      <c r="AT69" s="4"/>
      <c r="AU69" s="4"/>
      <c r="AV69" s="4"/>
      <c r="AW69" s="4"/>
      <c r="AX69" s="4"/>
      <c r="AY69" s="4"/>
      <c r="AZ69" s="4"/>
      <c r="BA69" s="4"/>
      <c r="BB69" s="4"/>
      <c r="BC69" s="4"/>
      <c r="BD69" s="4"/>
      <c r="BE69" s="4"/>
      <c r="BF69" s="10"/>
      <c r="BG69" s="4"/>
      <c r="BH69" s="4"/>
      <c r="BI69" s="4"/>
      <c r="BJ69" s="4"/>
      <c r="BK69" s="4"/>
      <c r="BL69" s="4"/>
      <c r="BM69" s="4"/>
      <c r="BN69" s="4"/>
      <c r="BO69" s="4"/>
      <c r="BP69" s="4"/>
      <c r="BQ69" s="4"/>
      <c r="BR69" s="4"/>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row>
    <row r="70" spans="2:129" ht="15.75" x14ac:dyDescent="0.5">
      <c r="B70" s="4"/>
      <c r="C70" s="4"/>
      <c r="D70" s="4"/>
      <c r="E70" s="4"/>
      <c r="F70" s="4"/>
      <c r="G70" s="4"/>
      <c r="H70" s="4"/>
      <c r="I70" s="4"/>
      <c r="J70" s="10"/>
      <c r="K70" s="4"/>
      <c r="L70" s="4"/>
      <c r="M70" s="4"/>
      <c r="N70" s="4"/>
      <c r="O70" s="4"/>
      <c r="P70" s="4"/>
      <c r="Q70" s="4"/>
      <c r="R70" s="4"/>
      <c r="S70" s="10"/>
      <c r="T70" s="4"/>
      <c r="U70" s="4"/>
      <c r="V70" s="4"/>
      <c r="W70" s="4"/>
      <c r="X70" s="4"/>
      <c r="Y70" s="4"/>
      <c r="Z70" s="4"/>
      <c r="AA70" s="4"/>
      <c r="AB70" s="4"/>
      <c r="AC70" s="4"/>
      <c r="AD70" s="4"/>
      <c r="AE70" s="4"/>
      <c r="AF70" s="10"/>
      <c r="AG70" s="4"/>
      <c r="AH70" s="4"/>
      <c r="AI70" s="4"/>
      <c r="AJ70" s="4"/>
      <c r="AK70" s="4"/>
      <c r="AL70" s="4"/>
      <c r="AM70" s="4"/>
      <c r="AN70" s="4"/>
      <c r="AO70" s="4"/>
      <c r="AP70" s="4"/>
      <c r="AQ70" s="4"/>
      <c r="AR70" s="4"/>
      <c r="AS70" s="10"/>
      <c r="AT70" s="4"/>
      <c r="AU70" s="4"/>
      <c r="AV70" s="4"/>
      <c r="AW70" s="4"/>
      <c r="AX70" s="4"/>
      <c r="AY70" s="4"/>
      <c r="AZ70" s="4"/>
      <c r="BA70" s="4"/>
      <c r="BB70" s="4"/>
      <c r="BC70" s="4"/>
      <c r="BD70" s="4"/>
      <c r="BE70" s="4"/>
      <c r="BF70" s="10"/>
      <c r="BG70" s="4"/>
      <c r="BH70" s="4"/>
      <c r="BI70" s="4"/>
      <c r="BJ70" s="4"/>
      <c r="BK70" s="4"/>
      <c r="BL70" s="4"/>
      <c r="BM70" s="4"/>
      <c r="BN70" s="4"/>
      <c r="BO70" s="4"/>
      <c r="BP70" s="4"/>
      <c r="BQ70" s="4"/>
      <c r="BR70" s="4"/>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row>
    <row r="71" spans="2:129" ht="15.75" x14ac:dyDescent="0.5">
      <c r="B71" s="4"/>
      <c r="C71" s="4"/>
      <c r="D71" s="4"/>
      <c r="E71" s="4"/>
      <c r="F71" s="4"/>
      <c r="G71" s="4"/>
      <c r="H71" s="4"/>
      <c r="I71" s="4"/>
      <c r="J71" s="10"/>
      <c r="K71" s="4"/>
      <c r="L71" s="4"/>
      <c r="M71" s="4"/>
      <c r="N71" s="4"/>
      <c r="O71" s="4"/>
      <c r="P71" s="4"/>
      <c r="Q71" s="4"/>
      <c r="R71" s="4"/>
      <c r="S71" s="10"/>
      <c r="T71" s="4"/>
      <c r="U71" s="4"/>
      <c r="V71" s="4"/>
      <c r="W71" s="4"/>
      <c r="X71" s="4"/>
      <c r="Y71" s="4"/>
      <c r="Z71" s="4"/>
      <c r="AA71" s="4"/>
      <c r="AB71" s="4"/>
      <c r="AC71" s="4"/>
      <c r="AD71" s="4"/>
      <c r="AE71" s="4"/>
      <c r="AF71" s="10"/>
      <c r="AG71" s="4"/>
      <c r="AH71" s="4"/>
      <c r="AI71" s="4"/>
      <c r="AJ71" s="4"/>
      <c r="AK71" s="4"/>
      <c r="AL71" s="4"/>
      <c r="AM71" s="4"/>
      <c r="AN71" s="4"/>
      <c r="AO71" s="4"/>
      <c r="AP71" s="4"/>
      <c r="AQ71" s="4"/>
      <c r="AR71" s="4"/>
      <c r="AS71" s="10"/>
      <c r="AT71" s="4"/>
      <c r="AU71" s="4"/>
      <c r="AV71" s="4"/>
      <c r="AW71" s="4"/>
      <c r="AX71" s="4"/>
      <c r="AY71" s="4"/>
      <c r="AZ71" s="4"/>
      <c r="BA71" s="4"/>
      <c r="BB71" s="4"/>
      <c r="BC71" s="4"/>
      <c r="BD71" s="4"/>
      <c r="BE71" s="4"/>
      <c r="BF71" s="10"/>
      <c r="BG71" s="4"/>
      <c r="BH71" s="4"/>
      <c r="BI71" s="4"/>
      <c r="BJ71" s="4"/>
      <c r="BK71" s="4"/>
      <c r="BL71" s="4"/>
      <c r="BM71" s="4"/>
      <c r="BN71" s="4"/>
      <c r="BO71" s="4"/>
      <c r="BP71" s="4"/>
      <c r="BQ71" s="4"/>
      <c r="BR71" s="4"/>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row>
    <row r="72" spans="2:129" ht="15.75" x14ac:dyDescent="0.5">
      <c r="B72" s="4"/>
      <c r="C72" s="4"/>
      <c r="D72" s="4"/>
      <c r="E72" s="4"/>
      <c r="F72" s="4"/>
      <c r="G72" s="4"/>
      <c r="H72" s="4"/>
      <c r="I72" s="4"/>
      <c r="J72" s="10"/>
      <c r="K72" s="4"/>
      <c r="L72" s="4"/>
      <c r="M72" s="4"/>
      <c r="N72" s="4"/>
      <c r="O72" s="4"/>
      <c r="P72" s="4"/>
      <c r="Q72" s="4"/>
      <c r="R72" s="4"/>
      <c r="S72" s="10"/>
      <c r="T72" s="4"/>
      <c r="U72" s="4"/>
      <c r="V72" s="4"/>
      <c r="W72" s="4"/>
      <c r="X72" s="4"/>
      <c r="Y72" s="4"/>
      <c r="Z72" s="4"/>
      <c r="AA72" s="4"/>
      <c r="AB72" s="4"/>
      <c r="AC72" s="4"/>
      <c r="AD72" s="4"/>
      <c r="AE72" s="4"/>
      <c r="AF72" s="10"/>
      <c r="AG72" s="4"/>
      <c r="AH72" s="4"/>
      <c r="AI72" s="4"/>
      <c r="AJ72" s="4"/>
      <c r="AK72" s="4"/>
      <c r="AL72" s="4"/>
      <c r="AM72" s="4"/>
      <c r="AN72" s="4"/>
      <c r="AO72" s="4"/>
      <c r="AP72" s="4"/>
      <c r="AQ72" s="4"/>
      <c r="AR72" s="4"/>
      <c r="AS72" s="10"/>
      <c r="AT72" s="4"/>
      <c r="AU72" s="4"/>
      <c r="AV72" s="4"/>
      <c r="AW72" s="4"/>
      <c r="AX72" s="4"/>
      <c r="AY72" s="4"/>
      <c r="AZ72" s="4"/>
      <c r="BA72" s="4"/>
      <c r="BB72" s="4"/>
      <c r="BC72" s="4"/>
      <c r="BD72" s="4"/>
      <c r="BE72" s="4"/>
      <c r="BF72" s="10"/>
      <c r="BG72" s="4"/>
      <c r="BH72" s="4"/>
      <c r="BI72" s="4"/>
      <c r="BJ72" s="4"/>
      <c r="BK72" s="4"/>
      <c r="BL72" s="4"/>
      <c r="BM72" s="4"/>
      <c r="BN72" s="4"/>
      <c r="BO72" s="4"/>
      <c r="BP72" s="4"/>
      <c r="BQ72" s="4"/>
      <c r="BR72" s="4"/>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row>
    <row r="73" spans="2:129" ht="15.75" x14ac:dyDescent="0.5">
      <c r="B73" s="4"/>
      <c r="C73" s="4"/>
      <c r="D73" s="4"/>
      <c r="E73" s="4"/>
      <c r="F73" s="4"/>
      <c r="G73" s="4"/>
      <c r="H73" s="4"/>
      <c r="I73" s="4"/>
      <c r="J73" s="10"/>
      <c r="K73" s="4"/>
      <c r="L73" s="4"/>
      <c r="M73" s="4"/>
      <c r="N73" s="4"/>
      <c r="O73" s="4"/>
      <c r="P73" s="4"/>
      <c r="Q73" s="4"/>
      <c r="R73" s="4"/>
      <c r="S73" s="10"/>
      <c r="T73" s="4"/>
      <c r="U73" s="4"/>
      <c r="V73" s="4"/>
      <c r="W73" s="4"/>
      <c r="X73" s="4"/>
      <c r="Y73" s="4"/>
      <c r="Z73" s="4"/>
      <c r="AA73" s="4"/>
      <c r="AB73" s="4"/>
      <c r="AC73" s="4"/>
      <c r="AD73" s="4"/>
      <c r="AE73" s="4"/>
      <c r="AF73" s="10"/>
      <c r="AG73" s="4"/>
      <c r="AH73" s="4"/>
      <c r="AI73" s="4"/>
      <c r="AJ73" s="4"/>
      <c r="AK73" s="4"/>
      <c r="AL73" s="4"/>
      <c r="AM73" s="4"/>
      <c r="AN73" s="4"/>
      <c r="AO73" s="4"/>
      <c r="AP73" s="4"/>
      <c r="AQ73" s="4"/>
      <c r="AR73" s="4"/>
      <c r="AS73" s="10"/>
      <c r="AT73" s="4"/>
      <c r="AU73" s="4"/>
      <c r="AV73" s="4"/>
      <c r="AW73" s="4"/>
      <c r="AX73" s="4"/>
      <c r="AY73" s="4"/>
      <c r="AZ73" s="4"/>
      <c r="BA73" s="4"/>
      <c r="BB73" s="4"/>
      <c r="BC73" s="4"/>
      <c r="BD73" s="4"/>
      <c r="BE73" s="4"/>
      <c r="BF73" s="10"/>
      <c r="BG73" s="4"/>
      <c r="BH73" s="4"/>
      <c r="BI73" s="4"/>
      <c r="BJ73" s="4"/>
      <c r="BK73" s="4"/>
      <c r="BL73" s="4"/>
      <c r="BM73" s="4"/>
      <c r="BN73" s="4"/>
      <c r="BO73" s="4"/>
      <c r="BP73" s="4"/>
      <c r="BQ73" s="4"/>
      <c r="BR73" s="4"/>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row>
    <row r="74" spans="2:129" ht="15.75" x14ac:dyDescent="0.5">
      <c r="B74" s="4"/>
      <c r="C74" s="4"/>
      <c r="D74" s="4"/>
      <c r="E74" s="4"/>
      <c r="F74" s="4"/>
      <c r="G74" s="4"/>
      <c r="H74" s="4"/>
      <c r="I74" s="4"/>
      <c r="J74" s="10"/>
      <c r="K74" s="4"/>
      <c r="L74" s="4"/>
      <c r="M74" s="4"/>
      <c r="N74" s="4"/>
      <c r="O74" s="4"/>
      <c r="P74" s="4"/>
      <c r="Q74" s="4"/>
      <c r="R74" s="4"/>
      <c r="S74" s="10"/>
      <c r="T74" s="4"/>
      <c r="U74" s="4"/>
      <c r="V74" s="4"/>
      <c r="W74" s="4"/>
      <c r="X74" s="4"/>
      <c r="Y74" s="4"/>
      <c r="Z74" s="4"/>
      <c r="AA74" s="4"/>
      <c r="AB74" s="4"/>
      <c r="AC74" s="4"/>
      <c r="AD74" s="4"/>
      <c r="AE74" s="4"/>
      <c r="AF74" s="10"/>
      <c r="AG74" s="4"/>
      <c r="AH74" s="4"/>
      <c r="AI74" s="4"/>
      <c r="AJ74" s="4"/>
      <c r="AK74" s="4"/>
      <c r="AL74" s="4"/>
      <c r="AM74" s="4"/>
      <c r="AN74" s="4"/>
      <c r="AO74" s="4"/>
      <c r="AP74" s="4"/>
      <c r="AQ74" s="4"/>
      <c r="AR74" s="4"/>
      <c r="AS74" s="10"/>
      <c r="AT74" s="4"/>
      <c r="AU74" s="4"/>
      <c r="AV74" s="4"/>
      <c r="AW74" s="4"/>
      <c r="AX74" s="4"/>
      <c r="AY74" s="4"/>
      <c r="AZ74" s="4"/>
      <c r="BA74" s="4"/>
      <c r="BB74" s="4"/>
      <c r="BC74" s="4"/>
      <c r="BD74" s="4"/>
      <c r="BE74" s="4"/>
      <c r="BF74" s="10"/>
      <c r="BG74" s="4"/>
      <c r="BH74" s="4"/>
      <c r="BI74" s="4"/>
      <c r="BJ74" s="4"/>
      <c r="BK74" s="4"/>
      <c r="BL74" s="4"/>
      <c r="BM74" s="4"/>
      <c r="BN74" s="4"/>
      <c r="BO74" s="4"/>
      <c r="BP74" s="4"/>
      <c r="BQ74" s="4"/>
      <c r="BR74" s="4"/>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row>
    <row r="75" spans="2:129" ht="15.75" x14ac:dyDescent="0.5">
      <c r="B75" s="4"/>
      <c r="C75" s="4"/>
      <c r="D75" s="4"/>
      <c r="E75" s="4"/>
      <c r="F75" s="4"/>
      <c r="G75" s="4"/>
      <c r="H75" s="4"/>
      <c r="I75" s="4"/>
      <c r="J75" s="10"/>
      <c r="K75" s="4"/>
      <c r="L75" s="4"/>
      <c r="M75" s="4"/>
      <c r="N75" s="4"/>
      <c r="O75" s="4"/>
      <c r="P75" s="4"/>
      <c r="Q75" s="4"/>
      <c r="R75" s="4"/>
      <c r="S75" s="10"/>
      <c r="T75" s="4"/>
      <c r="U75" s="4"/>
      <c r="V75" s="4"/>
      <c r="W75" s="4"/>
      <c r="X75" s="4"/>
      <c r="Y75" s="4"/>
      <c r="Z75" s="4"/>
      <c r="AA75" s="4"/>
      <c r="AB75" s="4"/>
      <c r="AC75" s="4"/>
      <c r="AD75" s="4"/>
      <c r="AE75" s="4"/>
      <c r="AF75" s="10"/>
      <c r="AG75" s="4"/>
      <c r="AH75" s="4"/>
      <c r="AI75" s="4"/>
      <c r="AJ75" s="4"/>
      <c r="AK75" s="4"/>
      <c r="AL75" s="4"/>
      <c r="AM75" s="4"/>
      <c r="AN75" s="4"/>
      <c r="AO75" s="4"/>
      <c r="AP75" s="4"/>
      <c r="AQ75" s="4"/>
      <c r="AR75" s="4"/>
      <c r="AS75" s="10"/>
      <c r="AT75" s="4"/>
      <c r="AU75" s="4"/>
      <c r="AV75" s="4"/>
      <c r="AW75" s="4"/>
      <c r="AX75" s="4"/>
      <c r="AY75" s="4"/>
      <c r="AZ75" s="4"/>
      <c r="BA75" s="4"/>
      <c r="BB75" s="4"/>
      <c r="BC75" s="4"/>
      <c r="BD75" s="4"/>
      <c r="BE75" s="4"/>
      <c r="BF75" s="10"/>
      <c r="BG75" s="4"/>
      <c r="BH75" s="4"/>
      <c r="BI75" s="4"/>
      <c r="BJ75" s="4"/>
      <c r="BK75" s="4"/>
      <c r="BL75" s="4"/>
      <c r="BM75" s="4"/>
      <c r="BN75" s="4"/>
      <c r="BO75" s="4"/>
      <c r="BP75" s="4"/>
      <c r="BQ75" s="4"/>
      <c r="BR75" s="4"/>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row>
    <row r="76" spans="2:129" ht="15.75" x14ac:dyDescent="0.5">
      <c r="B76" s="4"/>
      <c r="C76" s="4"/>
      <c r="D76" s="4"/>
      <c r="E76" s="4"/>
      <c r="F76" s="4"/>
      <c r="G76" s="4"/>
      <c r="H76" s="4"/>
      <c r="I76" s="4"/>
      <c r="J76" s="10"/>
      <c r="K76" s="4"/>
      <c r="L76" s="4"/>
      <c r="M76" s="4"/>
      <c r="N76" s="4"/>
      <c r="O76" s="4"/>
      <c r="P76" s="4"/>
      <c r="Q76" s="4"/>
      <c r="R76" s="4"/>
      <c r="S76" s="10"/>
      <c r="T76" s="4"/>
      <c r="U76" s="4"/>
      <c r="V76" s="4"/>
      <c r="W76" s="4"/>
      <c r="X76" s="4"/>
      <c r="Y76" s="4"/>
      <c r="Z76" s="4"/>
      <c r="AA76" s="4"/>
      <c r="AB76" s="4"/>
      <c r="AC76" s="4"/>
      <c r="AD76" s="4"/>
      <c r="AE76" s="4"/>
      <c r="AF76" s="10"/>
      <c r="AG76" s="4"/>
      <c r="AH76" s="4"/>
      <c r="AI76" s="4"/>
      <c r="AJ76" s="4"/>
      <c r="AK76" s="4"/>
      <c r="AL76" s="4"/>
      <c r="AM76" s="4"/>
      <c r="AN76" s="4"/>
      <c r="AO76" s="4"/>
      <c r="AP76" s="4"/>
      <c r="AQ76" s="4"/>
      <c r="AR76" s="4"/>
      <c r="AS76" s="10"/>
      <c r="AT76" s="4"/>
      <c r="AU76" s="4"/>
      <c r="AV76" s="4"/>
      <c r="AW76" s="4"/>
      <c r="AX76" s="4"/>
      <c r="AY76" s="4"/>
      <c r="AZ76" s="4"/>
      <c r="BA76" s="4"/>
      <c r="BB76" s="4"/>
      <c r="BC76" s="4"/>
      <c r="BD76" s="4"/>
      <c r="BE76" s="4"/>
      <c r="BF76" s="10"/>
      <c r="BG76" s="4"/>
      <c r="BH76" s="4"/>
      <c r="BI76" s="4"/>
      <c r="BJ76" s="4"/>
      <c r="BK76" s="4"/>
      <c r="BL76" s="4"/>
      <c r="BM76" s="4"/>
      <c r="BN76" s="4"/>
      <c r="BO76" s="4"/>
      <c r="BP76" s="4"/>
      <c r="BQ76" s="4"/>
      <c r="BR76" s="4"/>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row>
    <row r="77" spans="2:129" ht="15.75" x14ac:dyDescent="0.5">
      <c r="B77" s="4"/>
      <c r="C77" s="4"/>
      <c r="D77" s="4"/>
      <c r="E77" s="4"/>
      <c r="F77" s="4"/>
      <c r="G77" s="4"/>
      <c r="H77" s="4"/>
      <c r="I77" s="4"/>
      <c r="J77" s="10"/>
      <c r="K77" s="4"/>
      <c r="L77" s="4"/>
      <c r="M77" s="4"/>
      <c r="N77" s="4"/>
      <c r="O77" s="4"/>
      <c r="P77" s="4"/>
      <c r="Q77" s="4"/>
      <c r="R77" s="4"/>
      <c r="S77" s="10"/>
      <c r="T77" s="4"/>
      <c r="U77" s="4"/>
      <c r="V77" s="4"/>
      <c r="W77" s="4"/>
      <c r="X77" s="4"/>
      <c r="Y77" s="4"/>
      <c r="Z77" s="4"/>
      <c r="AA77" s="4"/>
      <c r="AB77" s="4"/>
      <c r="AC77" s="4"/>
      <c r="AD77" s="4"/>
      <c r="AE77" s="4"/>
      <c r="AF77" s="10"/>
      <c r="AG77" s="4"/>
      <c r="AH77" s="4"/>
      <c r="AI77" s="4"/>
      <c r="AJ77" s="4"/>
      <c r="AK77" s="4"/>
      <c r="AL77" s="4"/>
      <c r="AM77" s="4"/>
      <c r="AN77" s="4"/>
      <c r="AO77" s="4"/>
      <c r="AP77" s="4"/>
      <c r="AQ77" s="4"/>
      <c r="AR77" s="4"/>
      <c r="AS77" s="10"/>
      <c r="AT77" s="4"/>
      <c r="AU77" s="4"/>
      <c r="AV77" s="4"/>
      <c r="AW77" s="4"/>
      <c r="AX77" s="4"/>
      <c r="AY77" s="4"/>
      <c r="AZ77" s="4"/>
      <c r="BA77" s="4"/>
      <c r="BB77" s="4"/>
      <c r="BC77" s="4"/>
      <c r="BD77" s="4"/>
      <c r="BE77" s="4"/>
      <c r="BF77" s="10"/>
      <c r="BG77" s="4"/>
      <c r="BH77" s="4"/>
      <c r="BI77" s="4"/>
      <c r="BJ77" s="4"/>
      <c r="BK77" s="4"/>
      <c r="BL77" s="4"/>
      <c r="BM77" s="4"/>
      <c r="BN77" s="4"/>
      <c r="BO77" s="4"/>
      <c r="BP77" s="4"/>
      <c r="BQ77" s="4"/>
      <c r="BR77" s="4"/>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row>
    <row r="78" spans="2:129" ht="15.75" x14ac:dyDescent="0.5">
      <c r="B78" s="4"/>
      <c r="C78" s="4"/>
      <c r="D78" s="4"/>
      <c r="E78" s="4"/>
      <c r="F78" s="4"/>
      <c r="G78" s="4"/>
      <c r="H78" s="4"/>
      <c r="I78" s="4"/>
      <c r="J78" s="10"/>
      <c r="K78" s="4"/>
      <c r="L78" s="4"/>
      <c r="M78" s="4"/>
      <c r="N78" s="4"/>
      <c r="O78" s="4"/>
      <c r="P78" s="4"/>
      <c r="Q78" s="4"/>
      <c r="R78" s="4"/>
      <c r="S78" s="10"/>
      <c r="T78" s="4"/>
      <c r="U78" s="4"/>
      <c r="V78" s="4"/>
      <c r="W78" s="4"/>
      <c r="X78" s="4"/>
      <c r="Y78" s="4"/>
      <c r="Z78" s="4"/>
      <c r="AA78" s="4"/>
      <c r="AB78" s="4"/>
      <c r="AC78" s="4"/>
      <c r="AD78" s="4"/>
      <c r="AE78" s="4"/>
      <c r="AF78" s="10"/>
      <c r="AG78" s="4"/>
      <c r="AH78" s="4"/>
      <c r="AI78" s="4"/>
      <c r="AJ78" s="4"/>
      <c r="AK78" s="4"/>
      <c r="AL78" s="4"/>
      <c r="AM78" s="4"/>
      <c r="AN78" s="4"/>
      <c r="AO78" s="4"/>
      <c r="AP78" s="4"/>
      <c r="AQ78" s="4"/>
      <c r="AR78" s="4"/>
      <c r="AS78" s="10"/>
      <c r="AT78" s="4"/>
      <c r="AU78" s="4"/>
      <c r="AV78" s="4"/>
      <c r="AW78" s="4"/>
      <c r="AX78" s="4"/>
      <c r="AY78" s="4"/>
      <c r="AZ78" s="4"/>
      <c r="BA78" s="4"/>
      <c r="BB78" s="4"/>
      <c r="BC78" s="4"/>
      <c r="BD78" s="4"/>
      <c r="BE78" s="4"/>
      <c r="BF78" s="10"/>
      <c r="BG78" s="4"/>
      <c r="BH78" s="4"/>
      <c r="BI78" s="4"/>
      <c r="BJ78" s="4"/>
      <c r="BK78" s="4"/>
      <c r="BL78" s="4"/>
      <c r="BM78" s="4"/>
      <c r="BN78" s="4"/>
      <c r="BO78" s="4"/>
      <c r="BP78" s="4"/>
      <c r="BQ78" s="4"/>
      <c r="BR78" s="4"/>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row>
    <row r="79" spans="2:129" ht="15.75" x14ac:dyDescent="0.5">
      <c r="B79" s="4"/>
      <c r="C79" s="4"/>
      <c r="D79" s="4"/>
      <c r="E79" s="4"/>
      <c r="F79" s="4"/>
      <c r="G79" s="4"/>
      <c r="H79" s="4"/>
      <c r="I79" s="4"/>
      <c r="J79" s="10"/>
      <c r="K79" s="4"/>
      <c r="L79" s="4"/>
      <c r="M79" s="4"/>
      <c r="N79" s="4"/>
      <c r="O79" s="4"/>
      <c r="P79" s="4"/>
      <c r="Q79" s="4"/>
      <c r="R79" s="4"/>
      <c r="S79" s="10"/>
      <c r="T79" s="4"/>
      <c r="U79" s="4"/>
      <c r="V79" s="4"/>
      <c r="W79" s="4"/>
      <c r="X79" s="4"/>
      <c r="Y79" s="4"/>
      <c r="Z79" s="4"/>
      <c r="AA79" s="4"/>
      <c r="AB79" s="4"/>
      <c r="AC79" s="4"/>
      <c r="AD79" s="4"/>
      <c r="AE79" s="4"/>
      <c r="AF79" s="10"/>
      <c r="AG79" s="4"/>
      <c r="AH79" s="4"/>
      <c r="AI79" s="4"/>
      <c r="AJ79" s="4"/>
      <c r="AK79" s="4"/>
      <c r="AL79" s="4"/>
      <c r="AM79" s="4"/>
      <c r="AN79" s="4"/>
      <c r="AO79" s="4"/>
      <c r="AP79" s="4"/>
      <c r="AQ79" s="4"/>
      <c r="AR79" s="4"/>
      <c r="AS79" s="10"/>
      <c r="AT79" s="4"/>
      <c r="AU79" s="4"/>
      <c r="AV79" s="4"/>
      <c r="AW79" s="4"/>
      <c r="AX79" s="4"/>
      <c r="AY79" s="4"/>
      <c r="AZ79" s="4"/>
      <c r="BA79" s="4"/>
      <c r="BB79" s="4"/>
      <c r="BC79" s="4"/>
      <c r="BD79" s="4"/>
      <c r="BE79" s="4"/>
      <c r="BF79" s="10"/>
      <c r="BG79" s="4"/>
      <c r="BH79" s="4"/>
      <c r="BI79" s="4"/>
      <c r="BJ79" s="4"/>
      <c r="BK79" s="4"/>
      <c r="BL79" s="4"/>
      <c r="BM79" s="4"/>
      <c r="BN79" s="4"/>
      <c r="BO79" s="4"/>
      <c r="BP79" s="4"/>
      <c r="BQ79" s="4"/>
      <c r="BR79" s="4"/>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row>
    <row r="80" spans="2:129" ht="15.75" x14ac:dyDescent="0.5">
      <c r="B80" s="4"/>
      <c r="C80" s="4"/>
      <c r="D80" s="4"/>
      <c r="E80" s="4"/>
      <c r="F80" s="4"/>
      <c r="G80" s="4"/>
      <c r="H80" s="4"/>
      <c r="I80" s="4"/>
      <c r="J80" s="10"/>
      <c r="K80" s="4"/>
      <c r="L80" s="4"/>
      <c r="M80" s="4"/>
      <c r="N80" s="4"/>
      <c r="O80" s="4"/>
      <c r="P80" s="4"/>
      <c r="Q80" s="4"/>
      <c r="R80" s="4"/>
      <c r="S80" s="10"/>
      <c r="T80" s="4"/>
      <c r="U80" s="4"/>
      <c r="V80" s="4"/>
      <c r="W80" s="4"/>
      <c r="X80" s="4"/>
      <c r="Y80" s="4"/>
      <c r="Z80" s="4"/>
      <c r="AA80" s="4"/>
      <c r="AB80" s="4"/>
      <c r="AC80" s="4"/>
      <c r="AD80" s="4"/>
      <c r="AE80" s="4"/>
      <c r="AF80" s="10"/>
      <c r="AG80" s="4"/>
      <c r="AH80" s="4"/>
      <c r="AI80" s="4"/>
      <c r="AJ80" s="4"/>
      <c r="AK80" s="4"/>
      <c r="AL80" s="4"/>
      <c r="AM80" s="4"/>
      <c r="AN80" s="4"/>
      <c r="AO80" s="4"/>
      <c r="AP80" s="4"/>
      <c r="AQ80" s="4"/>
      <c r="AR80" s="4"/>
      <c r="AS80" s="10"/>
      <c r="AT80" s="4"/>
      <c r="AU80" s="4"/>
      <c r="AV80" s="4"/>
      <c r="AW80" s="4"/>
      <c r="AX80" s="4"/>
      <c r="AY80" s="4"/>
      <c r="AZ80" s="4"/>
      <c r="BA80" s="4"/>
      <c r="BB80" s="4"/>
      <c r="BC80" s="4"/>
      <c r="BD80" s="4"/>
      <c r="BE80" s="4"/>
      <c r="BF80" s="10"/>
      <c r="BG80" s="4"/>
      <c r="BH80" s="4"/>
      <c r="BI80" s="4"/>
      <c r="BJ80" s="4"/>
      <c r="BK80" s="4"/>
      <c r="BL80" s="4"/>
      <c r="BM80" s="4"/>
      <c r="BN80" s="4"/>
      <c r="BO80" s="4"/>
      <c r="BP80" s="4"/>
      <c r="BQ80" s="4"/>
      <c r="BR80" s="4"/>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row>
    <row r="81" spans="2:129" ht="15.75" x14ac:dyDescent="0.5">
      <c r="B81" s="4"/>
      <c r="C81" s="4"/>
      <c r="D81" s="4"/>
      <c r="E81" s="4"/>
      <c r="F81" s="4"/>
      <c r="G81" s="4"/>
      <c r="H81" s="4"/>
      <c r="I81" s="4"/>
      <c r="J81" s="10"/>
      <c r="K81" s="4"/>
      <c r="L81" s="4"/>
      <c r="M81" s="4"/>
      <c r="N81" s="4"/>
      <c r="O81" s="4"/>
      <c r="P81" s="4"/>
      <c r="Q81" s="4"/>
      <c r="R81" s="4"/>
      <c r="S81" s="10"/>
      <c r="T81" s="4"/>
      <c r="U81" s="4"/>
      <c r="V81" s="4"/>
      <c r="W81" s="4"/>
      <c r="X81" s="4"/>
      <c r="Y81" s="4"/>
      <c r="Z81" s="4"/>
      <c r="AA81" s="4"/>
      <c r="AB81" s="4"/>
      <c r="AC81" s="4"/>
      <c r="AD81" s="4"/>
      <c r="AE81" s="4"/>
      <c r="AF81" s="10"/>
      <c r="AG81" s="4"/>
      <c r="AH81" s="4"/>
      <c r="AI81" s="4"/>
      <c r="AJ81" s="4"/>
      <c r="AK81" s="4"/>
      <c r="AL81" s="4"/>
      <c r="AM81" s="4"/>
      <c r="AN81" s="4"/>
      <c r="AO81" s="4"/>
      <c r="AP81" s="4"/>
      <c r="AQ81" s="4"/>
      <c r="AR81" s="4"/>
      <c r="AS81" s="10"/>
      <c r="AT81" s="4"/>
      <c r="AU81" s="4"/>
      <c r="AV81" s="4"/>
      <c r="AW81" s="4"/>
      <c r="AX81" s="4"/>
      <c r="AY81" s="4"/>
      <c r="AZ81" s="4"/>
      <c r="BA81" s="4"/>
      <c r="BB81" s="4"/>
      <c r="BC81" s="4"/>
      <c r="BD81" s="4"/>
      <c r="BE81" s="4"/>
      <c r="BF81" s="10"/>
      <c r="BG81" s="4"/>
      <c r="BH81" s="4"/>
      <c r="BI81" s="4"/>
      <c r="BJ81" s="4"/>
      <c r="BK81" s="4"/>
      <c r="BL81" s="4"/>
      <c r="BM81" s="4"/>
      <c r="BN81" s="4"/>
      <c r="BO81" s="4"/>
      <c r="BP81" s="4"/>
      <c r="BQ81" s="4"/>
      <c r="BR81" s="4"/>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row>
    <row r="82" spans="2:129" ht="15.75" x14ac:dyDescent="0.5">
      <c r="B82" s="4"/>
      <c r="C82" s="4"/>
      <c r="D82" s="4"/>
      <c r="E82" s="4"/>
      <c r="F82" s="4"/>
      <c r="G82" s="4"/>
      <c r="H82" s="4"/>
      <c r="I82" s="4"/>
      <c r="J82" s="10"/>
      <c r="K82" s="4"/>
      <c r="L82" s="4"/>
      <c r="M82" s="4"/>
      <c r="N82" s="4"/>
      <c r="O82" s="4"/>
      <c r="P82" s="4"/>
      <c r="Q82" s="4"/>
      <c r="R82" s="4"/>
      <c r="S82" s="10"/>
      <c r="T82" s="4"/>
      <c r="U82" s="4"/>
      <c r="V82" s="4"/>
      <c r="W82" s="4"/>
      <c r="X82" s="4"/>
      <c r="Y82" s="4"/>
      <c r="Z82" s="4"/>
      <c r="AA82" s="4"/>
      <c r="AB82" s="4"/>
      <c r="AC82" s="4"/>
      <c r="AD82" s="4"/>
      <c r="AE82" s="4"/>
      <c r="AF82" s="10"/>
      <c r="AG82" s="4"/>
      <c r="AH82" s="4"/>
      <c r="AI82" s="4"/>
      <c r="AJ82" s="4"/>
      <c r="AK82" s="4"/>
      <c r="AL82" s="4"/>
      <c r="AM82" s="4"/>
      <c r="AN82" s="4"/>
      <c r="AO82" s="4"/>
      <c r="AP82" s="4"/>
      <c r="AQ82" s="4"/>
      <c r="AR82" s="4"/>
      <c r="AS82" s="10"/>
      <c r="AT82" s="4"/>
      <c r="AU82" s="4"/>
      <c r="AV82" s="4"/>
      <c r="AW82" s="4"/>
      <c r="AX82" s="4"/>
      <c r="AY82" s="4"/>
      <c r="AZ82" s="4"/>
      <c r="BA82" s="4"/>
      <c r="BB82" s="4"/>
      <c r="BC82" s="4"/>
      <c r="BD82" s="4"/>
      <c r="BE82" s="4"/>
      <c r="BF82" s="10"/>
      <c r="BG82" s="4"/>
      <c r="BH82" s="4"/>
      <c r="BI82" s="4"/>
      <c r="BJ82" s="4"/>
      <c r="BK82" s="4"/>
      <c r="BL82" s="4"/>
      <c r="BM82" s="4"/>
      <c r="BN82" s="4"/>
      <c r="BO82" s="4"/>
      <c r="BP82" s="4"/>
      <c r="BQ82" s="4"/>
      <c r="BR82" s="4"/>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row>
    <row r="83" spans="2:129" ht="15.75" x14ac:dyDescent="0.5">
      <c r="B83" s="4"/>
      <c r="C83" s="4"/>
      <c r="D83" s="4"/>
      <c r="E83" s="4"/>
      <c r="F83" s="4"/>
      <c r="G83" s="4"/>
      <c r="H83" s="4"/>
      <c r="I83" s="4"/>
      <c r="J83" s="10"/>
      <c r="K83" s="4"/>
      <c r="L83" s="4"/>
      <c r="M83" s="4"/>
      <c r="N83" s="4"/>
      <c r="O83" s="4"/>
      <c r="P83" s="4"/>
      <c r="Q83" s="4"/>
      <c r="R83" s="4"/>
      <c r="S83" s="10"/>
      <c r="T83" s="4"/>
      <c r="U83" s="4"/>
      <c r="V83" s="4"/>
      <c r="W83" s="4"/>
      <c r="X83" s="4"/>
      <c r="Y83" s="4"/>
      <c r="Z83" s="4"/>
      <c r="AA83" s="4"/>
      <c r="AB83" s="4"/>
      <c r="AC83" s="4"/>
      <c r="AD83" s="4"/>
      <c r="AE83" s="4"/>
      <c r="AF83" s="10"/>
      <c r="AG83" s="4"/>
      <c r="AH83" s="4"/>
      <c r="AI83" s="4"/>
      <c r="AJ83" s="4"/>
      <c r="AK83" s="4"/>
      <c r="AL83" s="4"/>
      <c r="AM83" s="4"/>
      <c r="AN83" s="4"/>
      <c r="AO83" s="4"/>
      <c r="AP83" s="4"/>
      <c r="AQ83" s="4"/>
      <c r="AR83" s="4"/>
      <c r="AS83" s="10"/>
      <c r="AT83" s="4"/>
      <c r="AU83" s="4"/>
      <c r="AV83" s="4"/>
      <c r="AW83" s="4"/>
      <c r="AX83" s="4"/>
      <c r="AY83" s="4"/>
      <c r="AZ83" s="4"/>
      <c r="BA83" s="4"/>
      <c r="BB83" s="4"/>
      <c r="BC83" s="4"/>
      <c r="BD83" s="4"/>
      <c r="BE83" s="4"/>
      <c r="BF83" s="10"/>
      <c r="BG83" s="4"/>
      <c r="BH83" s="4"/>
      <c r="BI83" s="4"/>
      <c r="BJ83" s="4"/>
      <c r="BK83" s="4"/>
      <c r="BL83" s="4"/>
      <c r="BM83" s="4"/>
      <c r="BN83" s="4"/>
      <c r="BO83" s="4"/>
      <c r="BP83" s="4"/>
      <c r="BQ83" s="4"/>
      <c r="BR83" s="4"/>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row>
    <row r="84" spans="2:129" ht="15.75" x14ac:dyDescent="0.5">
      <c r="B84" s="4"/>
      <c r="C84" s="4"/>
      <c r="D84" s="4"/>
      <c r="E84" s="4"/>
      <c r="F84" s="4"/>
      <c r="G84" s="4"/>
      <c r="H84" s="4"/>
      <c r="I84" s="4"/>
      <c r="J84" s="10"/>
      <c r="K84" s="4"/>
      <c r="L84" s="4"/>
      <c r="M84" s="4"/>
      <c r="N84" s="4"/>
      <c r="O84" s="4"/>
      <c r="P84" s="4"/>
      <c r="Q84" s="4"/>
      <c r="R84" s="4"/>
      <c r="S84" s="10"/>
      <c r="T84" s="4"/>
      <c r="U84" s="4"/>
      <c r="V84" s="4"/>
      <c r="W84" s="4"/>
      <c r="X84" s="4"/>
      <c r="Y84" s="4"/>
      <c r="Z84" s="4"/>
      <c r="AA84" s="4"/>
      <c r="AB84" s="4"/>
      <c r="AC84" s="4"/>
      <c r="AD84" s="4"/>
      <c r="AE84" s="4"/>
      <c r="AF84" s="10"/>
      <c r="AG84" s="4"/>
      <c r="AH84" s="4"/>
      <c r="AI84" s="4"/>
      <c r="AJ84" s="4"/>
      <c r="AK84" s="4"/>
      <c r="AL84" s="4"/>
      <c r="AM84" s="4"/>
      <c r="AN84" s="4"/>
      <c r="AO84" s="4"/>
      <c r="AP84" s="4"/>
      <c r="AQ84" s="4"/>
      <c r="AR84" s="4"/>
      <c r="AS84" s="10"/>
      <c r="AT84" s="4"/>
      <c r="AU84" s="4"/>
      <c r="AV84" s="4"/>
      <c r="AW84" s="4"/>
      <c r="AX84" s="4"/>
      <c r="AY84" s="4"/>
      <c r="AZ84" s="4"/>
      <c r="BA84" s="4"/>
      <c r="BB84" s="4"/>
      <c r="BC84" s="4"/>
      <c r="BD84" s="4"/>
      <c r="BE84" s="4"/>
      <c r="BF84" s="10"/>
      <c r="BG84" s="4"/>
      <c r="BH84" s="4"/>
      <c r="BI84" s="4"/>
      <c r="BJ84" s="4"/>
      <c r="BK84" s="4"/>
      <c r="BL84" s="4"/>
      <c r="BM84" s="4"/>
      <c r="BN84" s="4"/>
      <c r="BO84" s="4"/>
      <c r="BP84" s="4"/>
      <c r="BQ84" s="4"/>
      <c r="BR84" s="4"/>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row>
    <row r="85" spans="2:129" ht="15.75" x14ac:dyDescent="0.5">
      <c r="B85" s="4"/>
      <c r="C85" s="4"/>
      <c r="D85" s="4"/>
      <c r="E85" s="4"/>
      <c r="F85" s="4"/>
      <c r="G85" s="4"/>
      <c r="H85" s="4"/>
      <c r="I85" s="4"/>
      <c r="J85" s="10"/>
      <c r="K85" s="4"/>
      <c r="L85" s="4"/>
      <c r="M85" s="4"/>
      <c r="N85" s="4"/>
      <c r="O85" s="4"/>
      <c r="P85" s="4"/>
      <c r="Q85" s="4"/>
      <c r="R85" s="4"/>
      <c r="S85" s="10"/>
      <c r="T85" s="4"/>
      <c r="U85" s="4"/>
      <c r="V85" s="4"/>
      <c r="W85" s="4"/>
      <c r="X85" s="4"/>
      <c r="Y85" s="4"/>
      <c r="Z85" s="4"/>
      <c r="AA85" s="4"/>
      <c r="AB85" s="4"/>
      <c r="AC85" s="4"/>
      <c r="AD85" s="4"/>
      <c r="AE85" s="4"/>
      <c r="AF85" s="10"/>
      <c r="AG85" s="4"/>
      <c r="AH85" s="4"/>
      <c r="AI85" s="4"/>
      <c r="AJ85" s="4"/>
      <c r="AK85" s="4"/>
      <c r="AL85" s="4"/>
      <c r="AM85" s="4"/>
      <c r="AN85" s="4"/>
      <c r="AO85" s="4"/>
      <c r="AP85" s="4"/>
      <c r="AQ85" s="4"/>
      <c r="AR85" s="4"/>
      <c r="AS85" s="10"/>
      <c r="AT85" s="4"/>
      <c r="AU85" s="4"/>
      <c r="AV85" s="4"/>
      <c r="AW85" s="4"/>
      <c r="AX85" s="4"/>
      <c r="AY85" s="4"/>
      <c r="AZ85" s="4"/>
      <c r="BA85" s="4"/>
      <c r="BB85" s="4"/>
      <c r="BC85" s="4"/>
      <c r="BD85" s="4"/>
      <c r="BE85" s="4"/>
      <c r="BF85" s="10"/>
      <c r="BG85" s="4"/>
      <c r="BH85" s="4"/>
      <c r="BI85" s="4"/>
      <c r="BJ85" s="4"/>
      <c r="BK85" s="4"/>
      <c r="BL85" s="4"/>
      <c r="BM85" s="4"/>
      <c r="BN85" s="4"/>
      <c r="BO85" s="4"/>
      <c r="BP85" s="4"/>
      <c r="BQ85" s="4"/>
      <c r="BR85" s="4"/>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row>
    <row r="86" spans="2:129" ht="15.75" x14ac:dyDescent="0.5">
      <c r="B86" s="4"/>
      <c r="C86" s="4"/>
      <c r="D86" s="4"/>
      <c r="E86" s="4"/>
      <c r="F86" s="4"/>
      <c r="G86" s="4"/>
      <c r="H86" s="4"/>
      <c r="I86" s="4"/>
      <c r="J86" s="10"/>
      <c r="K86" s="4"/>
      <c r="L86" s="4"/>
      <c r="M86" s="4"/>
      <c r="N86" s="4"/>
      <c r="O86" s="4"/>
      <c r="P86" s="4"/>
      <c r="Q86" s="4"/>
      <c r="R86" s="4"/>
      <c r="S86" s="10"/>
      <c r="T86" s="4"/>
      <c r="U86" s="4"/>
      <c r="V86" s="4"/>
      <c r="W86" s="4"/>
      <c r="X86" s="4"/>
      <c r="Y86" s="4"/>
      <c r="Z86" s="4"/>
      <c r="AA86" s="4"/>
      <c r="AB86" s="4"/>
      <c r="AC86" s="4"/>
      <c r="AD86" s="4"/>
      <c r="AE86" s="4"/>
      <c r="AF86" s="10"/>
      <c r="AG86" s="4"/>
      <c r="AH86" s="4"/>
      <c r="AI86" s="4"/>
      <c r="AJ86" s="4"/>
      <c r="AK86" s="4"/>
      <c r="AL86" s="4"/>
      <c r="AM86" s="4"/>
      <c r="AN86" s="4"/>
      <c r="AO86" s="4"/>
      <c r="AP86" s="4"/>
      <c r="AQ86" s="4"/>
      <c r="AR86" s="4"/>
      <c r="AS86" s="10"/>
      <c r="AT86" s="4"/>
      <c r="AU86" s="4"/>
      <c r="AV86" s="4"/>
      <c r="AW86" s="4"/>
      <c r="AX86" s="4"/>
      <c r="AY86" s="4"/>
      <c r="AZ86" s="4"/>
      <c r="BA86" s="4"/>
      <c r="BB86" s="4"/>
      <c r="BC86" s="4"/>
      <c r="BD86" s="4"/>
      <c r="BE86" s="4"/>
      <c r="BF86" s="10"/>
      <c r="BG86" s="4"/>
      <c r="BH86" s="4"/>
      <c r="BI86" s="4"/>
      <c r="BJ86" s="4"/>
      <c r="BK86" s="4"/>
      <c r="BL86" s="4"/>
      <c r="BM86" s="4"/>
      <c r="BN86" s="4"/>
      <c r="BO86" s="4"/>
      <c r="BP86" s="4"/>
      <c r="BQ86" s="4"/>
      <c r="BR86" s="4"/>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row>
    <row r="87" spans="2:129" ht="15.75" x14ac:dyDescent="0.5">
      <c r="B87" s="4"/>
      <c r="C87" s="4"/>
      <c r="D87" s="4"/>
      <c r="E87" s="4"/>
      <c r="F87" s="4"/>
      <c r="G87" s="4"/>
      <c r="H87" s="4"/>
      <c r="I87" s="4"/>
      <c r="J87" s="10"/>
      <c r="K87" s="4"/>
      <c r="L87" s="4"/>
      <c r="M87" s="4"/>
      <c r="N87" s="4"/>
      <c r="O87" s="4"/>
      <c r="P87" s="4"/>
      <c r="Q87" s="4"/>
      <c r="R87" s="4"/>
      <c r="S87" s="10"/>
      <c r="T87" s="4"/>
      <c r="U87" s="4"/>
      <c r="V87" s="4"/>
      <c r="W87" s="4"/>
      <c r="X87" s="4"/>
      <c r="Y87" s="4"/>
      <c r="Z87" s="4"/>
      <c r="AA87" s="4"/>
      <c r="AB87" s="4"/>
      <c r="AC87" s="4"/>
      <c r="AD87" s="4"/>
      <c r="AE87" s="4"/>
      <c r="AF87" s="10"/>
      <c r="AG87" s="4"/>
      <c r="AH87" s="4"/>
      <c r="AI87" s="4"/>
      <c r="AJ87" s="4"/>
      <c r="AK87" s="4"/>
      <c r="AL87" s="4"/>
      <c r="AM87" s="4"/>
      <c r="AN87" s="4"/>
      <c r="AO87" s="4"/>
      <c r="AP87" s="4"/>
      <c r="AQ87" s="4"/>
      <c r="AR87" s="4"/>
      <c r="AS87" s="10"/>
      <c r="AT87" s="4"/>
      <c r="AU87" s="4"/>
      <c r="AV87" s="4"/>
      <c r="AW87" s="4"/>
      <c r="AX87" s="4"/>
      <c r="AY87" s="4"/>
      <c r="AZ87" s="4"/>
      <c r="BA87" s="4"/>
      <c r="BB87" s="4"/>
      <c r="BC87" s="4"/>
      <c r="BD87" s="4"/>
      <c r="BE87" s="4"/>
      <c r="BF87" s="10"/>
      <c r="BG87" s="4"/>
      <c r="BH87" s="4"/>
      <c r="BI87" s="4"/>
      <c r="BJ87" s="4"/>
      <c r="BK87" s="4"/>
      <c r="BL87" s="4"/>
      <c r="BM87" s="4"/>
      <c r="BN87" s="4"/>
      <c r="BO87" s="4"/>
      <c r="BP87" s="4"/>
      <c r="BQ87" s="4"/>
      <c r="BR87" s="4"/>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row>
    <row r="88" spans="2:129" ht="15.75" x14ac:dyDescent="0.5">
      <c r="B88" s="4"/>
      <c r="C88" s="4"/>
      <c r="D88" s="4"/>
      <c r="E88" s="4"/>
      <c r="F88" s="4"/>
      <c r="G88" s="4"/>
      <c r="H88" s="4"/>
      <c r="I88" s="4"/>
      <c r="J88" s="10"/>
      <c r="K88" s="4"/>
      <c r="L88" s="4"/>
      <c r="M88" s="4"/>
      <c r="N88" s="4"/>
      <c r="O88" s="4"/>
      <c r="P88" s="4"/>
      <c r="Q88" s="4"/>
      <c r="R88" s="4"/>
      <c r="S88" s="10"/>
      <c r="T88" s="4"/>
      <c r="U88" s="4"/>
      <c r="V88" s="4"/>
      <c r="W88" s="4"/>
      <c r="X88" s="4"/>
      <c r="Y88" s="4"/>
      <c r="Z88" s="4"/>
      <c r="AA88" s="4"/>
      <c r="AB88" s="4"/>
      <c r="AC88" s="4"/>
      <c r="AD88" s="4"/>
      <c r="AE88" s="4"/>
      <c r="AF88" s="10"/>
      <c r="AG88" s="4"/>
      <c r="AH88" s="4"/>
      <c r="AI88" s="4"/>
      <c r="AJ88" s="4"/>
      <c r="AK88" s="4"/>
      <c r="AL88" s="4"/>
      <c r="AM88" s="4"/>
      <c r="AN88" s="4"/>
      <c r="AO88" s="4"/>
      <c r="AP88" s="4"/>
      <c r="AQ88" s="4"/>
      <c r="AR88" s="4"/>
      <c r="AS88" s="10"/>
      <c r="AT88" s="4"/>
      <c r="AU88" s="4"/>
      <c r="AV88" s="4"/>
      <c r="AW88" s="4"/>
      <c r="AX88" s="4"/>
      <c r="AY88" s="4"/>
      <c r="AZ88" s="4"/>
      <c r="BA88" s="4"/>
      <c r="BB88" s="4"/>
      <c r="BC88" s="4"/>
      <c r="BD88" s="4"/>
      <c r="BE88" s="4"/>
      <c r="BF88" s="10"/>
      <c r="BG88" s="4"/>
      <c r="BH88" s="4"/>
      <c r="BI88" s="4"/>
      <c r="BJ88" s="4"/>
      <c r="BK88" s="4"/>
      <c r="BL88" s="4"/>
      <c r="BM88" s="4"/>
      <c r="BN88" s="4"/>
      <c r="BO88" s="4"/>
      <c r="BP88" s="4"/>
      <c r="BQ88" s="4"/>
      <c r="BR88" s="4"/>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row>
    <row r="89" spans="2:129" ht="15.75" x14ac:dyDescent="0.5">
      <c r="B89" s="4"/>
      <c r="C89" s="4"/>
      <c r="D89" s="4"/>
      <c r="E89" s="4"/>
      <c r="F89" s="4"/>
      <c r="G89" s="4"/>
      <c r="H89" s="4"/>
      <c r="I89" s="4"/>
      <c r="J89" s="10"/>
      <c r="K89" s="4"/>
      <c r="L89" s="4"/>
      <c r="M89" s="4"/>
      <c r="N89" s="4"/>
      <c r="O89" s="4"/>
      <c r="P89" s="4"/>
      <c r="Q89" s="4"/>
      <c r="R89" s="4"/>
      <c r="S89" s="10"/>
      <c r="T89" s="4"/>
      <c r="U89" s="4"/>
      <c r="V89" s="4"/>
      <c r="W89" s="4"/>
      <c r="X89" s="4"/>
      <c r="Y89" s="4"/>
      <c r="Z89" s="4"/>
      <c r="AA89" s="4"/>
      <c r="AB89" s="4"/>
      <c r="AC89" s="4"/>
      <c r="AD89" s="4"/>
      <c r="AE89" s="4"/>
      <c r="AF89" s="10"/>
      <c r="AG89" s="4"/>
      <c r="AH89" s="4"/>
      <c r="AI89" s="4"/>
      <c r="AJ89" s="4"/>
      <c r="AK89" s="4"/>
      <c r="AL89" s="4"/>
      <c r="AM89" s="4"/>
      <c r="AN89" s="4"/>
      <c r="AO89" s="4"/>
      <c r="AP89" s="4"/>
      <c r="AQ89" s="4"/>
      <c r="AR89" s="4"/>
      <c r="AS89" s="10"/>
      <c r="AT89" s="4"/>
      <c r="AU89" s="4"/>
      <c r="AV89" s="4"/>
      <c r="AW89" s="4"/>
      <c r="AX89" s="4"/>
      <c r="AY89" s="4"/>
      <c r="AZ89" s="4"/>
      <c r="BA89" s="4"/>
      <c r="BB89" s="4"/>
      <c r="BC89" s="4"/>
      <c r="BD89" s="4"/>
      <c r="BE89" s="4"/>
      <c r="BF89" s="10"/>
      <c r="BG89" s="4"/>
      <c r="BH89" s="4"/>
      <c r="BI89" s="4"/>
      <c r="BJ89" s="4"/>
      <c r="BK89" s="4"/>
      <c r="BL89" s="4"/>
      <c r="BM89" s="4"/>
      <c r="BN89" s="4"/>
      <c r="BO89" s="4"/>
      <c r="BP89" s="4"/>
      <c r="BQ89" s="4"/>
      <c r="BR89" s="4"/>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row>
    <row r="90" spans="2:129" ht="15.75" x14ac:dyDescent="0.5">
      <c r="B90" s="4"/>
      <c r="C90" s="4"/>
      <c r="D90" s="4"/>
      <c r="E90" s="4"/>
      <c r="F90" s="4"/>
      <c r="G90" s="4"/>
      <c r="H90" s="4"/>
      <c r="I90" s="4"/>
      <c r="J90" s="10"/>
      <c r="K90" s="4"/>
      <c r="L90" s="4"/>
      <c r="M90" s="4"/>
      <c r="N90" s="4"/>
      <c r="O90" s="4"/>
      <c r="P90" s="4"/>
      <c r="Q90" s="4"/>
      <c r="R90" s="4"/>
      <c r="S90" s="10"/>
      <c r="T90" s="4"/>
      <c r="U90" s="4"/>
      <c r="V90" s="4"/>
      <c r="W90" s="4"/>
      <c r="X90" s="4"/>
      <c r="Y90" s="4"/>
      <c r="Z90" s="4"/>
      <c r="AA90" s="4"/>
      <c r="AB90" s="4"/>
      <c r="AC90" s="4"/>
      <c r="AD90" s="4"/>
      <c r="AE90" s="4"/>
      <c r="AF90" s="10"/>
      <c r="AG90" s="4"/>
      <c r="AH90" s="4"/>
      <c r="AI90" s="4"/>
      <c r="AJ90" s="4"/>
      <c r="AK90" s="4"/>
      <c r="AL90" s="4"/>
      <c r="AM90" s="4"/>
      <c r="AN90" s="4"/>
      <c r="AO90" s="4"/>
      <c r="AP90" s="4"/>
      <c r="AQ90" s="4"/>
      <c r="AR90" s="4"/>
      <c r="AS90" s="10"/>
      <c r="AT90" s="4"/>
      <c r="AU90" s="4"/>
      <c r="AV90" s="4"/>
      <c r="AW90" s="4"/>
      <c r="AX90" s="4"/>
      <c r="AY90" s="4"/>
      <c r="AZ90" s="4"/>
      <c r="BA90" s="4"/>
      <c r="BB90" s="4"/>
      <c r="BC90" s="4"/>
      <c r="BD90" s="4"/>
      <c r="BE90" s="4"/>
      <c r="BF90" s="10"/>
      <c r="BG90" s="4"/>
      <c r="BH90" s="4"/>
      <c r="BI90" s="4"/>
      <c r="BJ90" s="4"/>
      <c r="BK90" s="4"/>
      <c r="BL90" s="4"/>
      <c r="BM90" s="4"/>
      <c r="BN90" s="4"/>
      <c r="BO90" s="4"/>
      <c r="BP90" s="4"/>
      <c r="BQ90" s="4"/>
      <c r="BR90" s="4"/>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row>
    <row r="91" spans="2:129" ht="15.75" x14ac:dyDescent="0.5">
      <c r="B91" s="4"/>
      <c r="C91" s="4"/>
      <c r="D91" s="4"/>
      <c r="E91" s="4"/>
      <c r="F91" s="4"/>
      <c r="G91" s="4"/>
      <c r="H91" s="4"/>
      <c r="I91" s="4"/>
      <c r="J91" s="10"/>
      <c r="K91" s="4"/>
      <c r="L91" s="4"/>
      <c r="M91" s="4"/>
      <c r="N91" s="4"/>
      <c r="O91" s="4"/>
      <c r="P91" s="4"/>
      <c r="Q91" s="4"/>
      <c r="R91" s="4"/>
      <c r="S91" s="10"/>
      <c r="T91" s="4"/>
      <c r="U91" s="4"/>
      <c r="V91" s="4"/>
      <c r="W91" s="4"/>
      <c r="X91" s="4"/>
      <c r="Y91" s="4"/>
      <c r="Z91" s="4"/>
      <c r="AA91" s="4"/>
      <c r="AB91" s="4"/>
      <c r="AC91" s="4"/>
      <c r="AD91" s="4"/>
      <c r="AE91" s="4"/>
      <c r="AF91" s="10"/>
      <c r="AG91" s="4"/>
      <c r="AH91" s="4"/>
      <c r="AI91" s="4"/>
      <c r="AJ91" s="4"/>
      <c r="AK91" s="4"/>
      <c r="AL91" s="4"/>
      <c r="AM91" s="4"/>
      <c r="AN91" s="4"/>
      <c r="AO91" s="4"/>
      <c r="AP91" s="4"/>
      <c r="AQ91" s="4"/>
      <c r="AR91" s="4"/>
      <c r="AS91" s="10"/>
      <c r="AT91" s="4"/>
      <c r="AU91" s="4"/>
      <c r="AV91" s="4"/>
      <c r="AW91" s="4"/>
      <c r="AX91" s="4"/>
      <c r="AY91" s="4"/>
      <c r="AZ91" s="4"/>
      <c r="BA91" s="4"/>
      <c r="BB91" s="4"/>
      <c r="BC91" s="4"/>
      <c r="BD91" s="4"/>
      <c r="BE91" s="4"/>
      <c r="BF91" s="10"/>
      <c r="BG91" s="4"/>
      <c r="BH91" s="4"/>
      <c r="BI91" s="4"/>
      <c r="BJ91" s="4"/>
      <c r="BK91" s="4"/>
      <c r="BL91" s="4"/>
      <c r="BM91" s="4"/>
      <c r="BN91" s="4"/>
      <c r="BO91" s="4"/>
      <c r="BP91" s="4"/>
      <c r="BQ91" s="4"/>
      <c r="BR91" s="4"/>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row>
    <row r="92" spans="2:129" ht="15.75" x14ac:dyDescent="0.5">
      <c r="B92" s="4"/>
      <c r="C92" s="4"/>
      <c r="D92" s="4"/>
      <c r="E92" s="4"/>
      <c r="F92" s="4"/>
      <c r="G92" s="4"/>
      <c r="H92" s="4"/>
      <c r="I92" s="4"/>
      <c r="J92" s="10"/>
      <c r="K92" s="4"/>
      <c r="L92" s="4"/>
      <c r="M92" s="4"/>
      <c r="N92" s="4"/>
      <c r="O92" s="4"/>
      <c r="P92" s="4"/>
      <c r="Q92" s="4"/>
      <c r="R92" s="4"/>
      <c r="S92" s="10"/>
      <c r="T92" s="4"/>
      <c r="U92" s="4"/>
      <c r="V92" s="4"/>
      <c r="W92" s="4"/>
      <c r="X92" s="4"/>
      <c r="Y92" s="4"/>
      <c r="Z92" s="4"/>
      <c r="AA92" s="4"/>
      <c r="AB92" s="4"/>
      <c r="AC92" s="4"/>
      <c r="AD92" s="4"/>
      <c r="AE92" s="4"/>
      <c r="AF92" s="10"/>
      <c r="AG92" s="4"/>
      <c r="AH92" s="4"/>
      <c r="AI92" s="4"/>
      <c r="AJ92" s="4"/>
      <c r="AK92" s="4"/>
      <c r="AL92" s="4"/>
      <c r="AM92" s="4"/>
      <c r="AN92" s="4"/>
      <c r="AO92" s="4"/>
      <c r="AP92" s="4"/>
      <c r="AQ92" s="4"/>
      <c r="AR92" s="4"/>
      <c r="AS92" s="10"/>
      <c r="AT92" s="4"/>
      <c r="AU92" s="4"/>
      <c r="AV92" s="4"/>
      <c r="AW92" s="4"/>
      <c r="AX92" s="4"/>
      <c r="AY92" s="4"/>
      <c r="AZ92" s="4"/>
      <c r="BA92" s="4"/>
      <c r="BB92" s="4"/>
      <c r="BC92" s="4"/>
      <c r="BD92" s="4"/>
      <c r="BE92" s="4"/>
      <c r="BF92" s="10"/>
      <c r="BG92" s="4"/>
      <c r="BH92" s="4"/>
      <c r="BI92" s="4"/>
      <c r="BJ92" s="4"/>
      <c r="BK92" s="4"/>
      <c r="BL92" s="4"/>
      <c r="BM92" s="4"/>
      <c r="BN92" s="4"/>
      <c r="BO92" s="4"/>
      <c r="BP92" s="4"/>
      <c r="BQ92" s="4"/>
      <c r="BR92" s="4"/>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row>
    <row r="93" spans="2:129" ht="15.75" x14ac:dyDescent="0.5">
      <c r="B93" s="4"/>
      <c r="C93" s="4"/>
      <c r="D93" s="4"/>
      <c r="E93" s="4"/>
      <c r="F93" s="4"/>
      <c r="G93" s="4"/>
      <c r="H93" s="4"/>
      <c r="I93" s="4"/>
      <c r="J93" s="10"/>
      <c r="K93" s="4"/>
      <c r="L93" s="4"/>
      <c r="M93" s="4"/>
      <c r="N93" s="4"/>
      <c r="O93" s="4"/>
      <c r="P93" s="4"/>
      <c r="Q93" s="4"/>
      <c r="R93" s="4"/>
      <c r="S93" s="10"/>
      <c r="T93" s="4"/>
      <c r="U93" s="4"/>
      <c r="V93" s="4"/>
      <c r="W93" s="4"/>
      <c r="X93" s="4"/>
      <c r="Y93" s="4"/>
      <c r="Z93" s="4"/>
      <c r="AA93" s="4"/>
      <c r="AB93" s="4"/>
      <c r="AC93" s="4"/>
      <c r="AD93" s="4"/>
      <c r="AE93" s="4"/>
      <c r="AF93" s="10"/>
      <c r="AG93" s="4"/>
      <c r="AH93" s="4"/>
      <c r="AI93" s="4"/>
      <c r="AJ93" s="4"/>
      <c r="AK93" s="4"/>
      <c r="AL93" s="4"/>
      <c r="AM93" s="4"/>
      <c r="AN93" s="4"/>
      <c r="AO93" s="4"/>
      <c r="AP93" s="4"/>
      <c r="AQ93" s="4"/>
      <c r="AR93" s="4"/>
      <c r="AS93" s="10"/>
      <c r="AT93" s="4"/>
      <c r="AU93" s="4"/>
      <c r="AV93" s="4"/>
      <c r="AW93" s="4"/>
      <c r="AX93" s="4"/>
      <c r="AY93" s="4"/>
      <c r="AZ93" s="4"/>
      <c r="BA93" s="4"/>
      <c r="BB93" s="4"/>
      <c r="BC93" s="4"/>
      <c r="BD93" s="4"/>
      <c r="BE93" s="4"/>
      <c r="BF93" s="10"/>
      <c r="BG93" s="4"/>
      <c r="BH93" s="4"/>
      <c r="BI93" s="4"/>
      <c r="BJ93" s="4"/>
      <c r="BK93" s="4"/>
      <c r="BL93" s="4"/>
      <c r="BM93" s="4"/>
      <c r="BN93" s="4"/>
      <c r="BO93" s="4"/>
      <c r="BP93" s="4"/>
      <c r="BQ93" s="4"/>
      <c r="BR93" s="4"/>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row>
    <row r="94" spans="2:129" ht="15.75" x14ac:dyDescent="0.5">
      <c r="B94" s="4"/>
      <c r="C94" s="4"/>
      <c r="D94" s="4"/>
      <c r="E94" s="4"/>
      <c r="F94" s="4"/>
      <c r="G94" s="4"/>
      <c r="H94" s="4"/>
      <c r="I94" s="4"/>
      <c r="J94" s="10"/>
      <c r="K94" s="4"/>
      <c r="L94" s="4"/>
      <c r="M94" s="4"/>
      <c r="N94" s="4"/>
      <c r="O94" s="4"/>
      <c r="P94" s="4"/>
      <c r="Q94" s="4"/>
      <c r="R94" s="4"/>
      <c r="S94" s="10"/>
      <c r="T94" s="4"/>
      <c r="U94" s="4"/>
      <c r="V94" s="4"/>
      <c r="W94" s="4"/>
      <c r="X94" s="4"/>
      <c r="Y94" s="4"/>
      <c r="Z94" s="4"/>
      <c r="AA94" s="4"/>
      <c r="AB94" s="4"/>
      <c r="AC94" s="4"/>
      <c r="AD94" s="4"/>
      <c r="AE94" s="4"/>
      <c r="AF94" s="10"/>
      <c r="AG94" s="4"/>
      <c r="AH94" s="4"/>
      <c r="AI94" s="4"/>
      <c r="AJ94" s="4"/>
      <c r="AK94" s="4"/>
      <c r="AL94" s="4"/>
      <c r="AM94" s="4"/>
      <c r="AN94" s="4"/>
      <c r="AO94" s="4"/>
      <c r="AP94" s="4"/>
      <c r="AQ94" s="4"/>
      <c r="AR94" s="4"/>
      <c r="AS94" s="10"/>
      <c r="AT94" s="4"/>
      <c r="AU94" s="4"/>
      <c r="AV94" s="4"/>
      <c r="AW94" s="4"/>
      <c r="AX94" s="4"/>
      <c r="AY94" s="4"/>
      <c r="AZ94" s="4"/>
      <c r="BA94" s="4"/>
      <c r="BB94" s="4"/>
      <c r="BC94" s="4"/>
      <c r="BD94" s="4"/>
      <c r="BE94" s="4"/>
      <c r="BF94" s="10"/>
      <c r="BG94" s="4"/>
      <c r="BH94" s="4"/>
      <c r="BI94" s="4"/>
      <c r="BJ94" s="4"/>
      <c r="BK94" s="4"/>
      <c r="BL94" s="4"/>
      <c r="BM94" s="4"/>
      <c r="BN94" s="4"/>
      <c r="BO94" s="4"/>
      <c r="BP94" s="4"/>
      <c r="BQ94" s="4"/>
      <c r="BR94" s="4"/>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row>
    <row r="95" spans="2:129" ht="15.75" x14ac:dyDescent="0.5">
      <c r="B95" s="4"/>
      <c r="C95" s="4"/>
      <c r="D95" s="4"/>
      <c r="E95" s="4"/>
      <c r="F95" s="4"/>
      <c r="G95" s="4"/>
      <c r="H95" s="4"/>
      <c r="I95" s="4"/>
      <c r="J95" s="10"/>
      <c r="K95" s="4"/>
      <c r="L95" s="4"/>
      <c r="M95" s="4"/>
      <c r="N95" s="4"/>
      <c r="O95" s="4"/>
      <c r="P95" s="4"/>
      <c r="Q95" s="4"/>
      <c r="R95" s="4"/>
      <c r="S95" s="10"/>
      <c r="T95" s="4"/>
      <c r="U95" s="4"/>
      <c r="V95" s="4"/>
      <c r="W95" s="4"/>
      <c r="X95" s="4"/>
      <c r="Y95" s="4"/>
      <c r="Z95" s="4"/>
      <c r="AA95" s="4"/>
      <c r="AB95" s="4"/>
      <c r="AC95" s="4"/>
      <c r="AD95" s="4"/>
      <c r="AE95" s="4"/>
      <c r="AF95" s="10"/>
      <c r="AG95" s="4"/>
      <c r="AH95" s="4"/>
      <c r="AI95" s="4"/>
      <c r="AJ95" s="4"/>
      <c r="AK95" s="4"/>
      <c r="AL95" s="4"/>
      <c r="AM95" s="4"/>
      <c r="AN95" s="4"/>
      <c r="AO95" s="4"/>
      <c r="AP95" s="4"/>
      <c r="AQ95" s="4"/>
      <c r="AR95" s="4"/>
      <c r="AS95" s="10"/>
      <c r="AT95" s="4"/>
      <c r="AU95" s="4"/>
      <c r="AV95" s="4"/>
      <c r="AW95" s="4"/>
      <c r="AX95" s="4"/>
      <c r="AY95" s="4"/>
      <c r="AZ95" s="4"/>
      <c r="BA95" s="4"/>
      <c r="BB95" s="4"/>
      <c r="BC95" s="4"/>
      <c r="BD95" s="4"/>
      <c r="BE95" s="4"/>
      <c r="BF95" s="10"/>
      <c r="BG95" s="4"/>
      <c r="BH95" s="4"/>
      <c r="BI95" s="4"/>
      <c r="BJ95" s="4"/>
      <c r="BK95" s="4"/>
      <c r="BL95" s="4"/>
      <c r="BM95" s="4"/>
      <c r="BN95" s="4"/>
      <c r="BO95" s="4"/>
      <c r="BP95" s="4"/>
      <c r="BQ95" s="4"/>
      <c r="BR95" s="4"/>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row>
    <row r="96" spans="2:129" ht="15.75" x14ac:dyDescent="0.5">
      <c r="B96" s="4"/>
      <c r="C96" s="4"/>
      <c r="D96" s="4"/>
      <c r="E96" s="4"/>
      <c r="F96" s="4"/>
      <c r="G96" s="4"/>
      <c r="H96" s="4"/>
      <c r="I96" s="4"/>
      <c r="J96" s="10"/>
      <c r="K96" s="4"/>
      <c r="L96" s="4"/>
      <c r="M96" s="4"/>
      <c r="N96" s="4"/>
      <c r="O96" s="4"/>
      <c r="P96" s="4"/>
      <c r="Q96" s="4"/>
      <c r="R96" s="4"/>
      <c r="S96" s="10"/>
      <c r="T96" s="4"/>
      <c r="U96" s="4"/>
      <c r="V96" s="4"/>
      <c r="W96" s="4"/>
      <c r="X96" s="4"/>
      <c r="Y96" s="4"/>
      <c r="Z96" s="4"/>
      <c r="AA96" s="4"/>
      <c r="AB96" s="4"/>
      <c r="AC96" s="4"/>
      <c r="AD96" s="4"/>
      <c r="AE96" s="4"/>
      <c r="AF96" s="10"/>
      <c r="AG96" s="4"/>
      <c r="AH96" s="4"/>
      <c r="AI96" s="4"/>
      <c r="AJ96" s="4"/>
      <c r="AK96" s="4"/>
      <c r="AL96" s="4"/>
      <c r="AM96" s="4"/>
      <c r="AN96" s="4"/>
      <c r="AO96" s="4"/>
      <c r="AP96" s="4"/>
      <c r="AQ96" s="4"/>
      <c r="AR96" s="4"/>
      <c r="AS96" s="10"/>
      <c r="AT96" s="4"/>
      <c r="AU96" s="4"/>
      <c r="AV96" s="4"/>
      <c r="AW96" s="4"/>
      <c r="AX96" s="4"/>
      <c r="AY96" s="4"/>
      <c r="AZ96" s="4"/>
      <c r="BA96" s="4"/>
      <c r="BB96" s="4"/>
      <c r="BC96" s="4"/>
      <c r="BD96" s="4"/>
      <c r="BE96" s="4"/>
      <c r="BF96" s="10"/>
      <c r="BG96" s="4"/>
      <c r="BH96" s="4"/>
      <c r="BI96" s="4"/>
      <c r="BJ96" s="4"/>
      <c r="BK96" s="4"/>
      <c r="BL96" s="4"/>
      <c r="BM96" s="4"/>
      <c r="BN96" s="4"/>
      <c r="BO96" s="4"/>
      <c r="BP96" s="4"/>
      <c r="BQ96" s="4"/>
      <c r="BR96" s="4"/>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row>
    <row r="97" spans="2:129" ht="15.75" x14ac:dyDescent="0.5">
      <c r="B97" s="4"/>
      <c r="C97" s="4"/>
      <c r="D97" s="4"/>
      <c r="E97" s="4"/>
      <c r="F97" s="4"/>
      <c r="G97" s="4"/>
      <c r="H97" s="4"/>
      <c r="I97" s="4"/>
      <c r="J97" s="10"/>
      <c r="K97" s="4"/>
      <c r="L97" s="4"/>
      <c r="M97" s="4"/>
      <c r="N97" s="4"/>
      <c r="O97" s="4"/>
      <c r="P97" s="4"/>
      <c r="Q97" s="4"/>
      <c r="R97" s="4"/>
      <c r="S97" s="10"/>
      <c r="T97" s="4"/>
      <c r="U97" s="4"/>
      <c r="V97" s="4"/>
      <c r="W97" s="4"/>
      <c r="X97" s="4"/>
      <c r="Y97" s="4"/>
      <c r="Z97" s="4"/>
      <c r="AA97" s="4"/>
      <c r="AB97" s="4"/>
      <c r="AC97" s="4"/>
      <c r="AD97" s="4"/>
      <c r="AE97" s="4"/>
      <c r="AF97" s="10"/>
      <c r="AG97" s="4"/>
      <c r="AH97" s="4"/>
      <c r="AI97" s="4"/>
      <c r="AJ97" s="4"/>
      <c r="AK97" s="4"/>
      <c r="AL97" s="4"/>
      <c r="AM97" s="4"/>
      <c r="AN97" s="4"/>
      <c r="AO97" s="4"/>
      <c r="AP97" s="4"/>
      <c r="AQ97" s="4"/>
      <c r="AR97" s="4"/>
      <c r="AS97" s="10"/>
      <c r="AT97" s="4"/>
      <c r="AU97" s="4"/>
      <c r="AV97" s="4"/>
      <c r="AW97" s="4"/>
      <c r="AX97" s="4"/>
      <c r="AY97" s="4"/>
      <c r="AZ97" s="4"/>
      <c r="BA97" s="4"/>
      <c r="BB97" s="4"/>
      <c r="BC97" s="4"/>
      <c r="BD97" s="4"/>
      <c r="BE97" s="4"/>
      <c r="BF97" s="10"/>
      <c r="BG97" s="4"/>
      <c r="BH97" s="4"/>
      <c r="BI97" s="4"/>
      <c r="BJ97" s="4"/>
      <c r="BK97" s="4"/>
      <c r="BL97" s="4"/>
      <c r="BM97" s="4"/>
      <c r="BN97" s="4"/>
      <c r="BO97" s="4"/>
      <c r="BP97" s="4"/>
      <c r="BQ97" s="4"/>
      <c r="BR97" s="4"/>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row>
    <row r="98" spans="2:129" ht="15.75" x14ac:dyDescent="0.5">
      <c r="B98" s="4"/>
      <c r="C98" s="4"/>
      <c r="D98" s="4"/>
      <c r="E98" s="4"/>
      <c r="F98" s="4"/>
      <c r="G98" s="4"/>
      <c r="H98" s="4"/>
      <c r="I98" s="4"/>
      <c r="J98" s="10"/>
      <c r="K98" s="4"/>
      <c r="L98" s="4"/>
      <c r="M98" s="4"/>
      <c r="N98" s="4"/>
      <c r="O98" s="4"/>
      <c r="P98" s="4"/>
      <c r="Q98" s="4"/>
      <c r="R98" s="4"/>
      <c r="S98" s="10"/>
      <c r="T98" s="4"/>
      <c r="U98" s="4"/>
      <c r="V98" s="4"/>
      <c r="W98" s="4"/>
      <c r="X98" s="4"/>
      <c r="Y98" s="4"/>
      <c r="Z98" s="4"/>
      <c r="AA98" s="4"/>
      <c r="AB98" s="4"/>
      <c r="AC98" s="4"/>
      <c r="AD98" s="4"/>
      <c r="AE98" s="4"/>
      <c r="AF98" s="10"/>
      <c r="AG98" s="4"/>
      <c r="AH98" s="4"/>
      <c r="AI98" s="4"/>
      <c r="AJ98" s="4"/>
      <c r="AK98" s="4"/>
      <c r="AL98" s="4"/>
      <c r="AM98" s="4"/>
      <c r="AN98" s="4"/>
      <c r="AO98" s="4"/>
      <c r="AP98" s="4"/>
      <c r="AQ98" s="4"/>
      <c r="AR98" s="4"/>
      <c r="AS98" s="10"/>
      <c r="AT98" s="4"/>
      <c r="AU98" s="4"/>
      <c r="AV98" s="4"/>
      <c r="AW98" s="4"/>
      <c r="AX98" s="4"/>
      <c r="AY98" s="4"/>
      <c r="AZ98" s="4"/>
      <c r="BA98" s="4"/>
      <c r="BB98" s="4"/>
      <c r="BC98" s="4"/>
      <c r="BD98" s="4"/>
      <c r="BE98" s="4"/>
      <c r="BF98" s="10"/>
      <c r="BG98" s="4"/>
      <c r="BH98" s="4"/>
      <c r="BI98" s="4"/>
      <c r="BJ98" s="4"/>
      <c r="BK98" s="4"/>
      <c r="BL98" s="4"/>
      <c r="BM98" s="4"/>
      <c r="BN98" s="4"/>
      <c r="BO98" s="4"/>
      <c r="BP98" s="4"/>
      <c r="BQ98" s="4"/>
      <c r="BR98" s="4"/>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row>
    <row r="99" spans="2:129" ht="15.75" x14ac:dyDescent="0.5">
      <c r="B99" s="4"/>
      <c r="C99" s="4"/>
      <c r="D99" s="4"/>
      <c r="E99" s="4"/>
      <c r="F99" s="4"/>
      <c r="G99" s="4"/>
      <c r="H99" s="4"/>
      <c r="I99" s="4"/>
      <c r="J99" s="10"/>
      <c r="K99" s="4"/>
      <c r="L99" s="4"/>
      <c r="M99" s="4"/>
      <c r="N99" s="4"/>
      <c r="O99" s="4"/>
      <c r="P99" s="4"/>
      <c r="Q99" s="4"/>
      <c r="R99" s="4"/>
      <c r="S99" s="10"/>
      <c r="T99" s="4"/>
      <c r="U99" s="4"/>
      <c r="V99" s="4"/>
      <c r="W99" s="4"/>
      <c r="X99" s="4"/>
      <c r="Y99" s="4"/>
      <c r="Z99" s="4"/>
      <c r="AA99" s="4"/>
      <c r="AB99" s="4"/>
      <c r="AC99" s="4"/>
      <c r="AD99" s="4"/>
      <c r="AE99" s="4"/>
      <c r="AF99" s="10"/>
      <c r="AG99" s="4"/>
      <c r="AH99" s="4"/>
      <c r="AI99" s="4"/>
      <c r="AJ99" s="4"/>
      <c r="AK99" s="4"/>
      <c r="AL99" s="4"/>
      <c r="AM99" s="4"/>
      <c r="AN99" s="4"/>
      <c r="AO99" s="4"/>
      <c r="AP99" s="4"/>
      <c r="AQ99" s="4"/>
      <c r="AR99" s="4"/>
      <c r="AS99" s="10"/>
      <c r="AT99" s="4"/>
      <c r="AU99" s="4"/>
      <c r="AV99" s="4"/>
      <c r="AW99" s="4"/>
      <c r="AX99" s="4"/>
      <c r="AY99" s="4"/>
      <c r="AZ99" s="4"/>
      <c r="BA99" s="4"/>
      <c r="BB99" s="4"/>
      <c r="BC99" s="4"/>
      <c r="BD99" s="4"/>
      <c r="BE99" s="4"/>
      <c r="BF99" s="10"/>
      <c r="BG99" s="4"/>
      <c r="BH99" s="4"/>
      <c r="BI99" s="4"/>
      <c r="BJ99" s="4"/>
      <c r="BK99" s="4"/>
      <c r="BL99" s="4"/>
      <c r="BM99" s="4"/>
      <c r="BN99" s="4"/>
      <c r="BO99" s="4"/>
      <c r="BP99" s="4"/>
      <c r="BQ99" s="4"/>
      <c r="BR99" s="4"/>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row>
    <row r="100" spans="2:129" ht="15.75" x14ac:dyDescent="0.5">
      <c r="B100" s="4"/>
      <c r="C100" s="4"/>
      <c r="D100" s="4"/>
      <c r="E100" s="4"/>
      <c r="F100" s="4"/>
      <c r="G100" s="4"/>
      <c r="H100" s="4"/>
      <c r="I100" s="4"/>
      <c r="J100" s="10"/>
      <c r="K100" s="4"/>
      <c r="L100" s="4"/>
      <c r="M100" s="4"/>
      <c r="N100" s="4"/>
      <c r="O100" s="4"/>
      <c r="P100" s="4"/>
      <c r="Q100" s="4"/>
      <c r="R100" s="4"/>
      <c r="S100" s="10"/>
      <c r="T100" s="4"/>
      <c r="U100" s="4"/>
      <c r="V100" s="4"/>
      <c r="W100" s="4"/>
      <c r="X100" s="4"/>
      <c r="Y100" s="4"/>
      <c r="Z100" s="4"/>
      <c r="AA100" s="4"/>
      <c r="AB100" s="4"/>
      <c r="AC100" s="4"/>
      <c r="AD100" s="4"/>
      <c r="AE100" s="4"/>
      <c r="AF100" s="10"/>
      <c r="AG100" s="4"/>
      <c r="AH100" s="4"/>
      <c r="AI100" s="4"/>
      <c r="AJ100" s="4"/>
      <c r="AK100" s="4"/>
      <c r="AL100" s="4"/>
      <c r="AM100" s="4"/>
      <c r="AN100" s="4"/>
      <c r="AO100" s="4"/>
      <c r="AP100" s="4"/>
      <c r="AQ100" s="4"/>
      <c r="AR100" s="4"/>
      <c r="AS100" s="10"/>
      <c r="AT100" s="4"/>
      <c r="AU100" s="4"/>
      <c r="AV100" s="4"/>
      <c r="AW100" s="4"/>
      <c r="AX100" s="4"/>
      <c r="AY100" s="4"/>
      <c r="AZ100" s="4"/>
      <c r="BA100" s="4"/>
      <c r="BB100" s="4"/>
      <c r="BC100" s="4"/>
      <c r="BD100" s="4"/>
      <c r="BE100" s="4"/>
      <c r="BF100" s="10"/>
      <c r="BG100" s="4"/>
      <c r="BH100" s="4"/>
      <c r="BI100" s="4"/>
      <c r="BJ100" s="4"/>
      <c r="BK100" s="4"/>
      <c r="BL100" s="4"/>
      <c r="BM100" s="4"/>
      <c r="BN100" s="4"/>
      <c r="BO100" s="4"/>
      <c r="BP100" s="4"/>
      <c r="BQ100" s="4"/>
      <c r="BR100" s="4"/>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row>
    <row r="101" spans="2:129" ht="15.75" x14ac:dyDescent="0.5">
      <c r="B101" s="4"/>
      <c r="C101" s="4"/>
      <c r="D101" s="4"/>
      <c r="E101" s="4"/>
      <c r="F101" s="4"/>
      <c r="G101" s="4"/>
      <c r="H101" s="4"/>
      <c r="I101" s="4"/>
      <c r="J101" s="10"/>
      <c r="K101" s="4"/>
      <c r="L101" s="4"/>
      <c r="M101" s="4"/>
      <c r="N101" s="4"/>
      <c r="O101" s="4"/>
      <c r="P101" s="4"/>
      <c r="Q101" s="4"/>
      <c r="R101" s="4"/>
      <c r="S101" s="10"/>
      <c r="T101" s="4"/>
      <c r="U101" s="4"/>
      <c r="V101" s="4"/>
      <c r="W101" s="4"/>
      <c r="X101" s="4"/>
      <c r="Y101" s="4"/>
      <c r="Z101" s="4"/>
      <c r="AA101" s="4"/>
      <c r="AB101" s="4"/>
      <c r="AC101" s="4"/>
      <c r="AD101" s="4"/>
      <c r="AE101" s="4"/>
      <c r="AF101" s="10"/>
      <c r="AG101" s="4"/>
      <c r="AH101" s="4"/>
      <c r="AI101" s="4"/>
      <c r="AJ101" s="4"/>
      <c r="AK101" s="4"/>
      <c r="AL101" s="4"/>
      <c r="AM101" s="4"/>
      <c r="AN101" s="4"/>
      <c r="AO101" s="4"/>
      <c r="AP101" s="4"/>
      <c r="AQ101" s="4"/>
      <c r="AR101" s="4"/>
      <c r="AS101" s="10"/>
      <c r="AT101" s="4"/>
      <c r="AU101" s="4"/>
      <c r="AV101" s="4"/>
      <c r="AW101" s="4"/>
      <c r="AX101" s="4"/>
      <c r="AY101" s="4"/>
      <c r="AZ101" s="4"/>
      <c r="BA101" s="4"/>
      <c r="BB101" s="4"/>
      <c r="BC101" s="4"/>
      <c r="BD101" s="4"/>
      <c r="BE101" s="4"/>
      <c r="BF101" s="10"/>
      <c r="BG101" s="4"/>
      <c r="BH101" s="4"/>
      <c r="BI101" s="4"/>
      <c r="BJ101" s="4"/>
      <c r="BK101" s="4"/>
      <c r="BL101" s="4"/>
      <c r="BM101" s="4"/>
      <c r="BN101" s="4"/>
      <c r="BO101" s="4"/>
      <c r="BP101" s="4"/>
      <c r="BQ101" s="4"/>
      <c r="BR101" s="4"/>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row>
    <row r="102" spans="2:129" ht="15.75" x14ac:dyDescent="0.5">
      <c r="B102" s="4"/>
      <c r="C102" s="4"/>
      <c r="D102" s="4"/>
      <c r="E102" s="4"/>
      <c r="F102" s="4"/>
      <c r="G102" s="4"/>
      <c r="H102" s="4"/>
      <c r="I102" s="4"/>
      <c r="J102" s="10"/>
      <c r="K102" s="4"/>
      <c r="L102" s="4"/>
      <c r="M102" s="4"/>
      <c r="N102" s="4"/>
      <c r="O102" s="4"/>
      <c r="P102" s="4"/>
      <c r="Q102" s="4"/>
      <c r="R102" s="4"/>
      <c r="S102" s="10"/>
      <c r="T102" s="4"/>
      <c r="U102" s="4"/>
      <c r="V102" s="4"/>
      <c r="W102" s="4"/>
      <c r="X102" s="4"/>
      <c r="Y102" s="4"/>
      <c r="Z102" s="4"/>
      <c r="AA102" s="4"/>
      <c r="AB102" s="4"/>
      <c r="AC102" s="4"/>
      <c r="AD102" s="4"/>
      <c r="AE102" s="4"/>
      <c r="AF102" s="10"/>
      <c r="AG102" s="4"/>
      <c r="AH102" s="4"/>
      <c r="AI102" s="4"/>
      <c r="AJ102" s="4"/>
      <c r="AK102" s="4"/>
      <c r="AL102" s="4"/>
      <c r="AM102" s="4"/>
      <c r="AN102" s="4"/>
      <c r="AO102" s="4"/>
      <c r="AP102" s="4"/>
      <c r="AQ102" s="4"/>
      <c r="AR102" s="4"/>
      <c r="AS102" s="10"/>
      <c r="AT102" s="4"/>
      <c r="AU102" s="4"/>
      <c r="AV102" s="4"/>
      <c r="AW102" s="4"/>
      <c r="AX102" s="4"/>
      <c r="AY102" s="4"/>
      <c r="AZ102" s="4"/>
      <c r="BA102" s="4"/>
      <c r="BB102" s="4"/>
      <c r="BC102" s="4"/>
      <c r="BD102" s="4"/>
      <c r="BE102" s="4"/>
      <c r="BF102" s="10"/>
      <c r="BG102" s="4"/>
      <c r="BH102" s="4"/>
      <c r="BI102" s="4"/>
      <c r="BJ102" s="4"/>
      <c r="BK102" s="4"/>
      <c r="BL102" s="4"/>
      <c r="BM102" s="4"/>
      <c r="BN102" s="4"/>
      <c r="BO102" s="4"/>
      <c r="BP102" s="4"/>
      <c r="BQ102" s="4"/>
      <c r="BR102" s="4"/>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row>
    <row r="103" spans="2:129" ht="15.75" x14ac:dyDescent="0.5">
      <c r="B103" s="4"/>
      <c r="C103" s="4"/>
      <c r="D103" s="4"/>
      <c r="E103" s="4"/>
      <c r="F103" s="4"/>
      <c r="G103" s="4"/>
      <c r="H103" s="4"/>
      <c r="I103" s="4"/>
      <c r="J103" s="10"/>
      <c r="K103" s="4"/>
      <c r="L103" s="4"/>
      <c r="M103" s="4"/>
      <c r="N103" s="4"/>
      <c r="O103" s="4"/>
      <c r="P103" s="4"/>
      <c r="Q103" s="4"/>
      <c r="R103" s="4"/>
      <c r="S103" s="10"/>
      <c r="T103" s="4"/>
      <c r="U103" s="4"/>
      <c r="V103" s="4"/>
      <c r="W103" s="4"/>
      <c r="X103" s="4"/>
      <c r="Y103" s="4"/>
      <c r="Z103" s="4"/>
      <c r="AA103" s="4"/>
      <c r="AB103" s="4"/>
      <c r="AC103" s="4"/>
      <c r="AD103" s="4"/>
      <c r="AE103" s="4"/>
      <c r="AF103" s="10"/>
      <c r="AG103" s="4"/>
      <c r="AH103" s="4"/>
      <c r="AI103" s="4"/>
      <c r="AJ103" s="4"/>
      <c r="AK103" s="4"/>
      <c r="AL103" s="4"/>
      <c r="AM103" s="4"/>
      <c r="AN103" s="4"/>
      <c r="AO103" s="4"/>
      <c r="AP103" s="4"/>
      <c r="AQ103" s="4"/>
      <c r="AR103" s="4"/>
      <c r="AS103" s="10"/>
      <c r="AT103" s="4"/>
      <c r="AU103" s="4"/>
      <c r="AV103" s="4"/>
      <c r="AW103" s="4"/>
      <c r="AX103" s="4"/>
      <c r="AY103" s="4"/>
      <c r="AZ103" s="4"/>
      <c r="BA103" s="4"/>
      <c r="BB103" s="4"/>
      <c r="BC103" s="4"/>
      <c r="BD103" s="4"/>
      <c r="BE103" s="4"/>
      <c r="BF103" s="10"/>
      <c r="BG103" s="4"/>
      <c r="BH103" s="4"/>
      <c r="BI103" s="4"/>
      <c r="BJ103" s="4"/>
      <c r="BK103" s="4"/>
      <c r="BL103" s="4"/>
      <c r="BM103" s="4"/>
      <c r="BN103" s="4"/>
      <c r="BO103" s="4"/>
      <c r="BP103" s="4"/>
      <c r="BQ103" s="4"/>
      <c r="BR103" s="4"/>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row>
    <row r="104" spans="2:129" ht="15.75" x14ac:dyDescent="0.5">
      <c r="B104" s="4"/>
      <c r="C104" s="4"/>
      <c r="D104" s="4"/>
      <c r="E104" s="4"/>
      <c r="F104" s="4"/>
      <c r="G104" s="4"/>
      <c r="H104" s="4"/>
      <c r="I104" s="4"/>
      <c r="J104" s="10"/>
      <c r="K104" s="4"/>
      <c r="L104" s="4"/>
      <c r="M104" s="4"/>
      <c r="N104" s="4"/>
      <c r="O104" s="4"/>
      <c r="P104" s="4"/>
      <c r="Q104" s="4"/>
      <c r="R104" s="4"/>
      <c r="S104" s="10"/>
      <c r="T104" s="4"/>
      <c r="U104" s="4"/>
      <c r="V104" s="4"/>
      <c r="W104" s="4"/>
      <c r="X104" s="4"/>
      <c r="Y104" s="4"/>
      <c r="Z104" s="4"/>
      <c r="AA104" s="4"/>
      <c r="AB104" s="4"/>
      <c r="AC104" s="4"/>
      <c r="AD104" s="4"/>
      <c r="AE104" s="4"/>
      <c r="AF104" s="10"/>
      <c r="AG104" s="4"/>
      <c r="AH104" s="4"/>
      <c r="AI104" s="4"/>
      <c r="AJ104" s="4"/>
      <c r="AK104" s="4"/>
      <c r="AL104" s="4"/>
      <c r="AM104" s="4"/>
      <c r="AN104" s="4"/>
      <c r="AO104" s="4"/>
      <c r="AP104" s="4"/>
      <c r="AQ104" s="4"/>
      <c r="AR104" s="4"/>
      <c r="AS104" s="10"/>
      <c r="AT104" s="4"/>
      <c r="AU104" s="4"/>
      <c r="AV104" s="4"/>
      <c r="AW104" s="4"/>
      <c r="AX104" s="4"/>
      <c r="AY104" s="4"/>
      <c r="AZ104" s="4"/>
      <c r="BA104" s="4"/>
      <c r="BB104" s="4"/>
      <c r="BC104" s="4"/>
      <c r="BD104" s="4"/>
      <c r="BE104" s="4"/>
      <c r="BF104" s="10"/>
      <c r="BG104" s="4"/>
      <c r="BH104" s="4"/>
      <c r="BI104" s="4"/>
      <c r="BJ104" s="4"/>
      <c r="BK104" s="4"/>
      <c r="BL104" s="4"/>
      <c r="BM104" s="4"/>
      <c r="BN104" s="4"/>
      <c r="BO104" s="4"/>
      <c r="BP104" s="4"/>
      <c r="BQ104" s="4"/>
      <c r="BR104" s="4"/>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row>
    <row r="105" spans="2:129" ht="15.75" x14ac:dyDescent="0.5">
      <c r="B105" s="4"/>
      <c r="C105" s="4"/>
      <c r="D105" s="4"/>
      <c r="E105" s="4"/>
      <c r="F105" s="4"/>
      <c r="G105" s="4"/>
      <c r="H105" s="4"/>
      <c r="I105" s="4"/>
      <c r="J105" s="10"/>
      <c r="K105" s="4"/>
      <c r="L105" s="4"/>
      <c r="M105" s="4"/>
      <c r="N105" s="4"/>
      <c r="O105" s="4"/>
      <c r="P105" s="4"/>
      <c r="Q105" s="4"/>
      <c r="R105" s="4"/>
      <c r="S105" s="10"/>
      <c r="T105" s="4"/>
      <c r="U105" s="4"/>
      <c r="V105" s="4"/>
      <c r="W105" s="4"/>
      <c r="X105" s="4"/>
      <c r="Y105" s="4"/>
      <c r="Z105" s="4"/>
      <c r="AA105" s="4"/>
      <c r="AB105" s="4"/>
      <c r="AC105" s="4"/>
      <c r="AD105" s="4"/>
      <c r="AE105" s="4"/>
      <c r="AF105" s="10"/>
      <c r="AG105" s="4"/>
      <c r="AH105" s="4"/>
      <c r="AI105" s="4"/>
      <c r="AJ105" s="4"/>
      <c r="AK105" s="4"/>
      <c r="AL105" s="4"/>
      <c r="AM105" s="4"/>
      <c r="AN105" s="4"/>
      <c r="AO105" s="4"/>
      <c r="AP105" s="4"/>
      <c r="AQ105" s="4"/>
      <c r="AR105" s="4"/>
      <c r="AS105" s="10"/>
      <c r="AT105" s="4"/>
      <c r="AU105" s="4"/>
      <c r="AV105" s="4"/>
      <c r="AW105" s="4"/>
      <c r="AX105" s="4"/>
      <c r="AY105" s="4"/>
      <c r="AZ105" s="4"/>
      <c r="BA105" s="4"/>
      <c r="BB105" s="4"/>
      <c r="BC105" s="4"/>
      <c r="BD105" s="4"/>
      <c r="BE105" s="4"/>
      <c r="BF105" s="10"/>
      <c r="BG105" s="4"/>
      <c r="BH105" s="4"/>
      <c r="BI105" s="4"/>
      <c r="BJ105" s="4"/>
      <c r="BK105" s="4"/>
      <c r="BL105" s="4"/>
      <c r="BM105" s="4"/>
      <c r="BN105" s="4"/>
      <c r="BO105" s="4"/>
      <c r="BP105" s="4"/>
      <c r="BQ105" s="4"/>
      <c r="BR105" s="4"/>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row>
    <row r="106" spans="2:129" ht="15.75" x14ac:dyDescent="0.5">
      <c r="B106" s="4"/>
      <c r="C106" s="4"/>
      <c r="D106" s="4"/>
      <c r="E106" s="4"/>
      <c r="F106" s="4"/>
      <c r="G106" s="4"/>
      <c r="H106" s="4"/>
      <c r="I106" s="4"/>
      <c r="J106" s="10"/>
      <c r="K106" s="4"/>
      <c r="L106" s="4"/>
      <c r="M106" s="4"/>
      <c r="N106" s="4"/>
      <c r="O106" s="4"/>
      <c r="P106" s="4"/>
      <c r="Q106" s="4"/>
      <c r="R106" s="4"/>
      <c r="S106" s="10"/>
      <c r="T106" s="4"/>
      <c r="U106" s="4"/>
      <c r="V106" s="4"/>
      <c r="W106" s="4"/>
      <c r="X106" s="4"/>
      <c r="Y106" s="4"/>
      <c r="Z106" s="4"/>
      <c r="AA106" s="4"/>
      <c r="AB106" s="4"/>
      <c r="AC106" s="4"/>
      <c r="AD106" s="4"/>
      <c r="AE106" s="4"/>
      <c r="AF106" s="10"/>
      <c r="AG106" s="4"/>
      <c r="AH106" s="4"/>
      <c r="AI106" s="4"/>
      <c r="AJ106" s="4"/>
      <c r="AK106" s="4"/>
      <c r="AL106" s="4"/>
      <c r="AM106" s="4"/>
      <c r="AN106" s="4"/>
      <c r="AO106" s="4"/>
      <c r="AP106" s="4"/>
      <c r="AQ106" s="4"/>
      <c r="AR106" s="4"/>
      <c r="AS106" s="10"/>
      <c r="AT106" s="4"/>
      <c r="AU106" s="4"/>
      <c r="AV106" s="4"/>
      <c r="AW106" s="4"/>
      <c r="AX106" s="4"/>
      <c r="AY106" s="4"/>
      <c r="AZ106" s="4"/>
      <c r="BA106" s="4"/>
      <c r="BB106" s="4"/>
      <c r="BC106" s="4"/>
      <c r="BD106" s="4"/>
      <c r="BE106" s="4"/>
      <c r="BF106" s="10"/>
      <c r="BG106" s="4"/>
      <c r="BH106" s="4"/>
      <c r="BI106" s="4"/>
      <c r="BJ106" s="4"/>
      <c r="BK106" s="4"/>
      <c r="BL106" s="4"/>
      <c r="BM106" s="4"/>
      <c r="BN106" s="4"/>
      <c r="BO106" s="4"/>
      <c r="BP106" s="4"/>
      <c r="BQ106" s="4"/>
      <c r="BR106" s="4"/>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row>
    <row r="107" spans="2:129" ht="15.75" x14ac:dyDescent="0.5">
      <c r="B107" s="4"/>
      <c r="C107" s="4"/>
      <c r="D107" s="4"/>
      <c r="E107" s="4"/>
      <c r="F107" s="4"/>
      <c r="G107" s="4"/>
      <c r="H107" s="4"/>
      <c r="I107" s="4"/>
      <c r="J107" s="10"/>
      <c r="K107" s="4"/>
      <c r="L107" s="4"/>
      <c r="M107" s="4"/>
      <c r="N107" s="4"/>
      <c r="O107" s="4"/>
      <c r="P107" s="4"/>
      <c r="Q107" s="4"/>
      <c r="R107" s="4"/>
      <c r="S107" s="10"/>
      <c r="T107" s="4"/>
      <c r="U107" s="4"/>
      <c r="V107" s="4"/>
      <c r="W107" s="4"/>
      <c r="X107" s="4"/>
      <c r="Y107" s="4"/>
      <c r="Z107" s="4"/>
      <c r="AA107" s="4"/>
      <c r="AB107" s="4"/>
      <c r="AC107" s="4"/>
      <c r="AD107" s="4"/>
      <c r="AE107" s="4"/>
      <c r="AF107" s="10"/>
      <c r="AG107" s="4"/>
      <c r="AH107" s="4"/>
      <c r="AI107" s="4"/>
      <c r="AJ107" s="4"/>
      <c r="AK107" s="4"/>
      <c r="AL107" s="4"/>
      <c r="AM107" s="4"/>
      <c r="AN107" s="4"/>
      <c r="AO107" s="4"/>
      <c r="AP107" s="4"/>
      <c r="AQ107" s="4"/>
      <c r="AR107" s="4"/>
      <c r="AS107" s="10"/>
      <c r="AT107" s="4"/>
      <c r="AU107" s="4"/>
      <c r="AV107" s="4"/>
      <c r="AW107" s="4"/>
      <c r="AX107" s="4"/>
      <c r="AY107" s="4"/>
      <c r="AZ107" s="4"/>
      <c r="BA107" s="4"/>
      <c r="BB107" s="4"/>
      <c r="BC107" s="4"/>
      <c r="BD107" s="4"/>
      <c r="BE107" s="4"/>
      <c r="BF107" s="10"/>
      <c r="BG107" s="4"/>
      <c r="BH107" s="4"/>
      <c r="BI107" s="4"/>
      <c r="BJ107" s="4"/>
      <c r="BK107" s="4"/>
      <c r="BL107" s="4"/>
      <c r="BM107" s="4"/>
      <c r="BN107" s="4"/>
      <c r="BO107" s="4"/>
      <c r="BP107" s="4"/>
      <c r="BQ107" s="4"/>
      <c r="BR107" s="4"/>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row>
    <row r="108" spans="2:129" ht="15.75" x14ac:dyDescent="0.5">
      <c r="B108" s="4"/>
      <c r="C108" s="4"/>
      <c r="D108" s="4"/>
      <c r="E108" s="4"/>
      <c r="F108" s="4"/>
      <c r="G108" s="4"/>
      <c r="H108" s="4"/>
      <c r="I108" s="4"/>
      <c r="J108" s="10"/>
      <c r="K108" s="4"/>
      <c r="L108" s="4"/>
      <c r="M108" s="4"/>
      <c r="N108" s="4"/>
      <c r="O108" s="4"/>
      <c r="P108" s="4"/>
      <c r="Q108" s="4"/>
      <c r="R108" s="4"/>
      <c r="S108" s="10"/>
      <c r="T108" s="4"/>
      <c r="U108" s="4"/>
      <c r="V108" s="4"/>
      <c r="W108" s="4"/>
      <c r="X108" s="4"/>
      <c r="Y108" s="4"/>
      <c r="Z108" s="4"/>
      <c r="AA108" s="4"/>
      <c r="AB108" s="4"/>
      <c r="AC108" s="4"/>
      <c r="AD108" s="4"/>
      <c r="AE108" s="4"/>
      <c r="AF108" s="10"/>
      <c r="AG108" s="4"/>
      <c r="AH108" s="4"/>
      <c r="AI108" s="4"/>
      <c r="AJ108" s="4"/>
      <c r="AK108" s="4"/>
      <c r="AL108" s="4"/>
      <c r="AM108" s="4"/>
      <c r="AN108" s="4"/>
      <c r="AO108" s="4"/>
      <c r="AP108" s="4"/>
      <c r="AQ108" s="4"/>
      <c r="AR108" s="4"/>
      <c r="AS108" s="10"/>
      <c r="AT108" s="4"/>
      <c r="AU108" s="4"/>
      <c r="AV108" s="4"/>
      <c r="AW108" s="4"/>
      <c r="AX108" s="4"/>
      <c r="AY108" s="4"/>
      <c r="AZ108" s="4"/>
      <c r="BA108" s="4"/>
      <c r="BB108" s="4"/>
      <c r="BC108" s="4"/>
      <c r="BD108" s="4"/>
      <c r="BE108" s="4"/>
      <c r="BF108" s="10"/>
      <c r="BG108" s="4"/>
      <c r="BH108" s="4"/>
      <c r="BI108" s="4"/>
      <c r="BJ108" s="4"/>
      <c r="BK108" s="4"/>
      <c r="BL108" s="4"/>
      <c r="BM108" s="4"/>
      <c r="BN108" s="4"/>
      <c r="BO108" s="4"/>
      <c r="BP108" s="4"/>
      <c r="BQ108" s="4"/>
      <c r="BR108" s="4"/>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row>
    <row r="109" spans="2:129" ht="15.75" x14ac:dyDescent="0.5">
      <c r="B109" s="4"/>
      <c r="C109" s="4"/>
      <c r="D109" s="4"/>
      <c r="E109" s="4"/>
      <c r="F109" s="4"/>
      <c r="G109" s="4"/>
      <c r="H109" s="4"/>
      <c r="I109" s="4"/>
      <c r="J109" s="10"/>
      <c r="K109" s="4"/>
      <c r="L109" s="4"/>
      <c r="M109" s="4"/>
      <c r="N109" s="4"/>
      <c r="O109" s="4"/>
      <c r="P109" s="4"/>
      <c r="Q109" s="4"/>
      <c r="R109" s="4"/>
      <c r="S109" s="10"/>
      <c r="T109" s="4"/>
      <c r="U109" s="4"/>
      <c r="V109" s="4"/>
      <c r="W109" s="4"/>
      <c r="X109" s="4"/>
      <c r="Y109" s="4"/>
      <c r="Z109" s="4"/>
      <c r="AA109" s="4"/>
      <c r="AB109" s="4"/>
      <c r="AC109" s="4"/>
      <c r="AD109" s="4"/>
      <c r="AE109" s="4"/>
      <c r="AF109" s="10"/>
      <c r="AG109" s="4"/>
      <c r="AH109" s="4"/>
      <c r="AI109" s="4"/>
      <c r="AJ109" s="4"/>
      <c r="AK109" s="4"/>
      <c r="AL109" s="4"/>
      <c r="AM109" s="4"/>
      <c r="AN109" s="4"/>
      <c r="AO109" s="4"/>
      <c r="AP109" s="4"/>
      <c r="AQ109" s="4"/>
      <c r="AR109" s="4"/>
      <c r="AS109" s="10"/>
      <c r="AT109" s="4"/>
      <c r="AU109" s="4"/>
      <c r="AV109" s="4"/>
      <c r="AW109" s="4"/>
      <c r="AX109" s="4"/>
      <c r="AY109" s="4"/>
      <c r="AZ109" s="4"/>
      <c r="BA109" s="4"/>
      <c r="BB109" s="4"/>
      <c r="BC109" s="4"/>
      <c r="BD109" s="4"/>
      <c r="BE109" s="4"/>
      <c r="BF109" s="10"/>
      <c r="BG109" s="4"/>
      <c r="BH109" s="4"/>
      <c r="BI109" s="4"/>
      <c r="BJ109" s="4"/>
      <c r="BK109" s="4"/>
      <c r="BL109" s="4"/>
      <c r="BM109" s="4"/>
      <c r="BN109" s="4"/>
      <c r="BO109" s="4"/>
      <c r="BP109" s="4"/>
      <c r="BQ109" s="4"/>
      <c r="BR109" s="4"/>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row>
    <row r="110" spans="2:129" ht="15.75" x14ac:dyDescent="0.5">
      <c r="B110" s="4"/>
      <c r="C110" s="4"/>
      <c r="D110" s="4"/>
      <c r="E110" s="4"/>
      <c r="F110" s="4"/>
      <c r="G110" s="4"/>
      <c r="H110" s="4"/>
      <c r="I110" s="4"/>
      <c r="J110" s="10"/>
      <c r="K110" s="4"/>
      <c r="L110" s="4"/>
      <c r="M110" s="4"/>
      <c r="N110" s="4"/>
      <c r="O110" s="4"/>
      <c r="P110" s="4"/>
      <c r="Q110" s="4"/>
      <c r="R110" s="4"/>
      <c r="S110" s="10"/>
      <c r="T110" s="4"/>
      <c r="U110" s="4"/>
      <c r="V110" s="4"/>
      <c r="W110" s="4"/>
      <c r="X110" s="4"/>
      <c r="Y110" s="4"/>
      <c r="Z110" s="4"/>
      <c r="AA110" s="4"/>
      <c r="AB110" s="4"/>
      <c r="AC110" s="4"/>
      <c r="AD110" s="4"/>
      <c r="AE110" s="4"/>
      <c r="AF110" s="10"/>
      <c r="AG110" s="4"/>
      <c r="AH110" s="4"/>
      <c r="AI110" s="4"/>
      <c r="AJ110" s="4"/>
      <c r="AK110" s="4"/>
      <c r="AL110" s="4"/>
      <c r="AM110" s="4"/>
      <c r="AN110" s="4"/>
      <c r="AO110" s="4"/>
      <c r="AP110" s="4"/>
      <c r="AQ110" s="4"/>
      <c r="AR110" s="4"/>
      <c r="AS110" s="10"/>
      <c r="AT110" s="4"/>
      <c r="AU110" s="4"/>
      <c r="AV110" s="4"/>
      <c r="AW110" s="4"/>
      <c r="AX110" s="4"/>
      <c r="AY110" s="4"/>
      <c r="AZ110" s="4"/>
      <c r="BA110" s="4"/>
      <c r="BB110" s="4"/>
      <c r="BC110" s="4"/>
      <c r="BD110" s="4"/>
      <c r="BE110" s="4"/>
      <c r="BF110" s="10"/>
      <c r="BG110" s="4"/>
      <c r="BH110" s="4"/>
      <c r="BI110" s="4"/>
      <c r="BJ110" s="4"/>
      <c r="BK110" s="4"/>
      <c r="BL110" s="4"/>
      <c r="BM110" s="4"/>
      <c r="BN110" s="4"/>
      <c r="BO110" s="4"/>
      <c r="BP110" s="4"/>
      <c r="BQ110" s="4"/>
      <c r="BR110" s="4"/>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row>
    <row r="111" spans="2:129" ht="15.75" x14ac:dyDescent="0.5">
      <c r="B111" s="4"/>
      <c r="C111" s="4"/>
      <c r="D111" s="4"/>
      <c r="E111" s="4"/>
      <c r="F111" s="4"/>
      <c r="G111" s="4"/>
      <c r="H111" s="4"/>
      <c r="I111" s="4"/>
      <c r="J111" s="10"/>
      <c r="K111" s="4"/>
      <c r="L111" s="4"/>
      <c r="M111" s="4"/>
      <c r="N111" s="4"/>
      <c r="O111" s="4"/>
      <c r="P111" s="4"/>
      <c r="Q111" s="4"/>
      <c r="R111" s="4"/>
      <c r="S111" s="10"/>
      <c r="T111" s="4"/>
      <c r="U111" s="4"/>
      <c r="V111" s="4"/>
      <c r="W111" s="4"/>
      <c r="X111" s="4"/>
      <c r="Y111" s="4"/>
      <c r="Z111" s="4"/>
      <c r="AA111" s="4"/>
      <c r="AB111" s="4"/>
      <c r="AC111" s="4"/>
      <c r="AD111" s="4"/>
      <c r="AE111" s="4"/>
      <c r="AF111" s="10"/>
      <c r="AG111" s="4"/>
      <c r="AH111" s="4"/>
      <c r="AI111" s="4"/>
      <c r="AJ111" s="4"/>
      <c r="AK111" s="4"/>
      <c r="AL111" s="4"/>
      <c r="AM111" s="4"/>
      <c r="AN111" s="4"/>
      <c r="AO111" s="4"/>
      <c r="AP111" s="4"/>
      <c r="AQ111" s="4"/>
      <c r="AR111" s="4"/>
      <c r="AS111" s="10"/>
      <c r="AT111" s="4"/>
      <c r="AU111" s="4"/>
      <c r="AV111" s="4"/>
      <c r="AW111" s="4"/>
      <c r="AX111" s="4"/>
      <c r="AY111" s="4"/>
      <c r="AZ111" s="4"/>
      <c r="BA111" s="4"/>
      <c r="BB111" s="4"/>
      <c r="BC111" s="4"/>
      <c r="BD111" s="4"/>
      <c r="BE111" s="4"/>
      <c r="BF111" s="10"/>
      <c r="BG111" s="4"/>
      <c r="BH111" s="4"/>
      <c r="BI111" s="4"/>
      <c r="BJ111" s="4"/>
      <c r="BK111" s="4"/>
      <c r="BL111" s="4"/>
      <c r="BM111" s="4"/>
      <c r="BN111" s="4"/>
      <c r="BO111" s="4"/>
      <c r="BP111" s="4"/>
      <c r="BQ111" s="4"/>
      <c r="BR111" s="4"/>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row>
    <row r="112" spans="2:129" ht="15.75" x14ac:dyDescent="0.5">
      <c r="B112" s="4"/>
      <c r="C112" s="4"/>
      <c r="D112" s="4"/>
      <c r="E112" s="4"/>
      <c r="F112" s="4"/>
      <c r="G112" s="4"/>
      <c r="H112" s="4"/>
      <c r="I112" s="4"/>
      <c r="J112" s="10"/>
      <c r="K112" s="4"/>
      <c r="L112" s="4"/>
      <c r="M112" s="4"/>
      <c r="N112" s="4"/>
      <c r="O112" s="4"/>
      <c r="P112" s="4"/>
      <c r="Q112" s="4"/>
      <c r="R112" s="4"/>
      <c r="S112" s="10"/>
      <c r="T112" s="4"/>
      <c r="U112" s="4"/>
      <c r="V112" s="4"/>
      <c r="W112" s="4"/>
      <c r="X112" s="4"/>
      <c r="Y112" s="4"/>
      <c r="Z112" s="4"/>
      <c r="AA112" s="4"/>
      <c r="AB112" s="4"/>
      <c r="AC112" s="4"/>
      <c r="AD112" s="4"/>
      <c r="AE112" s="4"/>
      <c r="AF112" s="10"/>
      <c r="AG112" s="4"/>
      <c r="AH112" s="4"/>
      <c r="AI112" s="4"/>
      <c r="AJ112" s="4"/>
      <c r="AK112" s="4"/>
      <c r="AL112" s="4"/>
      <c r="AM112" s="4"/>
      <c r="AN112" s="4"/>
      <c r="AO112" s="4"/>
      <c r="AP112" s="4"/>
      <c r="AQ112" s="4"/>
      <c r="AR112" s="4"/>
      <c r="AS112" s="10"/>
      <c r="AT112" s="4"/>
      <c r="AU112" s="4"/>
      <c r="AV112" s="4"/>
      <c r="AW112" s="4"/>
      <c r="AX112" s="4"/>
      <c r="AY112" s="4"/>
      <c r="AZ112" s="4"/>
      <c r="BA112" s="4"/>
      <c r="BB112" s="4"/>
      <c r="BC112" s="4"/>
      <c r="BD112" s="4"/>
      <c r="BE112" s="4"/>
      <c r="BF112" s="10"/>
      <c r="BG112" s="4"/>
      <c r="BH112" s="4"/>
      <c r="BI112" s="4"/>
      <c r="BJ112" s="4"/>
      <c r="BK112" s="4"/>
      <c r="BL112" s="4"/>
      <c r="BM112" s="4"/>
      <c r="BN112" s="4"/>
      <c r="BO112" s="4"/>
      <c r="BP112" s="4"/>
      <c r="BQ112" s="4"/>
      <c r="BR112" s="4"/>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row>
    <row r="113" spans="2:129" ht="15.75" x14ac:dyDescent="0.5">
      <c r="B113" s="4"/>
      <c r="C113" s="4"/>
      <c r="D113" s="4"/>
      <c r="E113" s="4"/>
      <c r="F113" s="4"/>
      <c r="G113" s="4"/>
      <c r="H113" s="4"/>
      <c r="I113" s="4"/>
      <c r="J113" s="10"/>
      <c r="K113" s="4"/>
      <c r="L113" s="4"/>
      <c r="M113" s="4"/>
      <c r="N113" s="4"/>
      <c r="O113" s="4"/>
      <c r="P113" s="4"/>
      <c r="Q113" s="4"/>
      <c r="R113" s="4"/>
      <c r="S113" s="10"/>
      <c r="T113" s="4"/>
      <c r="U113" s="4"/>
      <c r="V113" s="4"/>
      <c r="W113" s="4"/>
      <c r="X113" s="4"/>
      <c r="Y113" s="4"/>
      <c r="Z113" s="4"/>
      <c r="AA113" s="4"/>
      <c r="AB113" s="4"/>
      <c r="AC113" s="4"/>
      <c r="AD113" s="4"/>
      <c r="AE113" s="4"/>
      <c r="AF113" s="10"/>
      <c r="AG113" s="4"/>
      <c r="AH113" s="4"/>
      <c r="AI113" s="4"/>
      <c r="AJ113" s="4"/>
      <c r="AK113" s="4"/>
      <c r="AL113" s="4"/>
      <c r="AM113" s="4"/>
      <c r="AN113" s="4"/>
      <c r="AO113" s="4"/>
      <c r="AP113" s="4"/>
      <c r="AQ113" s="4"/>
      <c r="AR113" s="4"/>
      <c r="AS113" s="10"/>
      <c r="AT113" s="4"/>
      <c r="AU113" s="4"/>
      <c r="AV113" s="4"/>
      <c r="AW113" s="4"/>
      <c r="AX113" s="4"/>
      <c r="AY113" s="4"/>
      <c r="AZ113" s="4"/>
      <c r="BA113" s="4"/>
      <c r="BB113" s="4"/>
      <c r="BC113" s="4"/>
      <c r="BD113" s="4"/>
      <c r="BE113" s="4"/>
      <c r="BF113" s="10"/>
      <c r="BG113" s="4"/>
      <c r="BH113" s="4"/>
      <c r="BI113" s="4"/>
      <c r="BJ113" s="4"/>
      <c r="BK113" s="4"/>
      <c r="BL113" s="4"/>
      <c r="BM113" s="4"/>
      <c r="BN113" s="4"/>
      <c r="BO113" s="4"/>
      <c r="BP113" s="4"/>
      <c r="BQ113" s="4"/>
      <c r="BR113" s="4"/>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row>
    <row r="114" spans="2:129" ht="15.75" x14ac:dyDescent="0.5">
      <c r="B114" s="4"/>
      <c r="C114" s="4"/>
      <c r="D114" s="4"/>
      <c r="E114" s="4"/>
      <c r="F114" s="4"/>
      <c r="G114" s="4"/>
      <c r="H114" s="4"/>
      <c r="I114" s="4"/>
      <c r="J114" s="10"/>
      <c r="K114" s="4"/>
      <c r="L114" s="4"/>
      <c r="M114" s="4"/>
      <c r="N114" s="4"/>
      <c r="O114" s="4"/>
      <c r="P114" s="4"/>
      <c r="Q114" s="4"/>
      <c r="R114" s="4"/>
      <c r="S114" s="10"/>
      <c r="T114" s="4"/>
      <c r="U114" s="4"/>
      <c r="V114" s="4"/>
      <c r="W114" s="4"/>
      <c r="X114" s="4"/>
      <c r="Y114" s="4"/>
      <c r="Z114" s="4"/>
      <c r="AA114" s="4"/>
      <c r="AB114" s="4"/>
      <c r="AC114" s="4"/>
      <c r="AD114" s="4"/>
      <c r="AE114" s="4"/>
      <c r="AF114" s="10"/>
      <c r="AG114" s="4"/>
      <c r="AH114" s="4"/>
      <c r="AI114" s="4"/>
      <c r="AJ114" s="4"/>
      <c r="AK114" s="4"/>
      <c r="AL114" s="4"/>
      <c r="AM114" s="4"/>
      <c r="AN114" s="4"/>
      <c r="AO114" s="4"/>
      <c r="AP114" s="4"/>
      <c r="AQ114" s="4"/>
      <c r="AR114" s="4"/>
      <c r="AS114" s="10"/>
      <c r="AT114" s="4"/>
      <c r="AU114" s="4"/>
      <c r="AV114" s="4"/>
      <c r="AW114" s="4"/>
      <c r="AX114" s="4"/>
      <c r="AY114" s="4"/>
      <c r="AZ114" s="4"/>
      <c r="BA114" s="4"/>
      <c r="BB114" s="4"/>
      <c r="BC114" s="4"/>
      <c r="BD114" s="4"/>
      <c r="BE114" s="4"/>
      <c r="BF114" s="10"/>
      <c r="BG114" s="4"/>
      <c r="BH114" s="4"/>
      <c r="BI114" s="4"/>
      <c r="BJ114" s="4"/>
      <c r="BK114" s="4"/>
      <c r="BL114" s="4"/>
      <c r="BM114" s="4"/>
      <c r="BN114" s="4"/>
      <c r="BO114" s="4"/>
      <c r="BP114" s="4"/>
      <c r="BQ114" s="4"/>
      <c r="BR114" s="4"/>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row>
    <row r="115" spans="2:129" ht="15.75" x14ac:dyDescent="0.5">
      <c r="B115" s="4"/>
      <c r="C115" s="4"/>
      <c r="D115" s="4"/>
      <c r="E115" s="4"/>
      <c r="F115" s="4"/>
      <c r="G115" s="4"/>
      <c r="H115" s="4"/>
      <c r="I115" s="4"/>
      <c r="J115" s="10"/>
      <c r="K115" s="4"/>
      <c r="L115" s="4"/>
      <c r="M115" s="4"/>
      <c r="N115" s="4"/>
      <c r="O115" s="4"/>
      <c r="P115" s="4"/>
      <c r="Q115" s="4"/>
      <c r="R115" s="4"/>
      <c r="S115" s="10"/>
      <c r="T115" s="4"/>
      <c r="U115" s="4"/>
      <c r="V115" s="4"/>
      <c r="W115" s="4"/>
      <c r="X115" s="4"/>
      <c r="Y115" s="4"/>
      <c r="Z115" s="4"/>
      <c r="AA115" s="4"/>
      <c r="AB115" s="4"/>
      <c r="AC115" s="4"/>
      <c r="AD115" s="4"/>
      <c r="AE115" s="4"/>
      <c r="AF115" s="10"/>
      <c r="AG115" s="4"/>
      <c r="AH115" s="4"/>
      <c r="AI115" s="4"/>
      <c r="AJ115" s="4"/>
      <c r="AK115" s="4"/>
      <c r="AL115" s="4"/>
      <c r="AM115" s="4"/>
      <c r="AN115" s="4"/>
      <c r="AO115" s="4"/>
      <c r="AP115" s="4"/>
      <c r="AQ115" s="4"/>
      <c r="AR115" s="4"/>
      <c r="AS115" s="10"/>
      <c r="AT115" s="4"/>
      <c r="AU115" s="4"/>
      <c r="AV115" s="4"/>
      <c r="AW115" s="4"/>
      <c r="AX115" s="4"/>
      <c r="AY115" s="4"/>
      <c r="AZ115" s="4"/>
      <c r="BA115" s="4"/>
      <c r="BB115" s="4"/>
      <c r="BC115" s="4"/>
      <c r="BD115" s="4"/>
      <c r="BE115" s="4"/>
      <c r="BF115" s="10"/>
      <c r="BG115" s="4"/>
      <c r="BH115" s="4"/>
      <c r="BI115" s="4"/>
      <c r="BJ115" s="4"/>
      <c r="BK115" s="4"/>
      <c r="BL115" s="4"/>
      <c r="BM115" s="4"/>
      <c r="BN115" s="4"/>
      <c r="BO115" s="4"/>
      <c r="BP115" s="4"/>
      <c r="BQ115" s="4"/>
      <c r="BR115" s="4"/>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row>
    <row r="116" spans="2:129" ht="15.75" x14ac:dyDescent="0.5">
      <c r="B116" s="4"/>
      <c r="C116" s="4"/>
      <c r="D116" s="4"/>
      <c r="E116" s="4"/>
      <c r="F116" s="4"/>
      <c r="G116" s="4"/>
      <c r="H116" s="4"/>
      <c r="I116" s="4"/>
      <c r="J116" s="10"/>
      <c r="K116" s="4"/>
      <c r="L116" s="4"/>
      <c r="M116" s="4"/>
      <c r="N116" s="4"/>
      <c r="O116" s="4"/>
      <c r="P116" s="4"/>
      <c r="Q116" s="4"/>
      <c r="R116" s="4"/>
      <c r="S116" s="10"/>
      <c r="T116" s="4"/>
      <c r="U116" s="4"/>
      <c r="V116" s="4"/>
      <c r="W116" s="4"/>
      <c r="X116" s="4"/>
      <c r="Y116" s="4"/>
      <c r="Z116" s="4"/>
      <c r="AA116" s="4"/>
      <c r="AB116" s="4"/>
      <c r="AC116" s="4"/>
      <c r="AD116" s="4"/>
      <c r="AE116" s="4"/>
      <c r="AF116" s="10"/>
      <c r="AG116" s="4"/>
      <c r="AH116" s="4"/>
      <c r="AI116" s="4"/>
      <c r="AJ116" s="4"/>
      <c r="AK116" s="4"/>
      <c r="AL116" s="4"/>
      <c r="AM116" s="4"/>
      <c r="AN116" s="4"/>
      <c r="AO116" s="4"/>
      <c r="AP116" s="4"/>
      <c r="AQ116" s="4"/>
      <c r="AR116" s="4"/>
      <c r="AS116" s="10"/>
      <c r="AT116" s="4"/>
      <c r="AU116" s="4"/>
      <c r="AV116" s="4"/>
      <c r="AW116" s="4"/>
      <c r="AX116" s="4"/>
      <c r="AY116" s="4"/>
      <c r="AZ116" s="4"/>
      <c r="BA116" s="4"/>
      <c r="BB116" s="4"/>
      <c r="BC116" s="4"/>
      <c r="BD116" s="4"/>
      <c r="BE116" s="4"/>
      <c r="BF116" s="10"/>
      <c r="BG116" s="4"/>
      <c r="BH116" s="4"/>
      <c r="BI116" s="4"/>
      <c r="BJ116" s="4"/>
      <c r="BK116" s="4"/>
      <c r="BL116" s="4"/>
      <c r="BM116" s="4"/>
      <c r="BN116" s="4"/>
      <c r="BO116" s="4"/>
      <c r="BP116" s="4"/>
      <c r="BQ116" s="4"/>
      <c r="BR116" s="4"/>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row>
    <row r="117" spans="2:129" ht="15.75" x14ac:dyDescent="0.5">
      <c r="B117" s="4"/>
      <c r="C117" s="4"/>
      <c r="D117" s="4"/>
      <c r="E117" s="4"/>
      <c r="F117" s="4"/>
      <c r="G117" s="4"/>
      <c r="H117" s="4"/>
      <c r="I117" s="4"/>
      <c r="J117" s="10"/>
      <c r="K117" s="4"/>
      <c r="L117" s="4"/>
      <c r="M117" s="4"/>
      <c r="N117" s="4"/>
      <c r="O117" s="4"/>
      <c r="P117" s="4"/>
      <c r="Q117" s="4"/>
      <c r="R117" s="4"/>
      <c r="S117" s="10"/>
      <c r="T117" s="4"/>
      <c r="U117" s="4"/>
      <c r="V117" s="4"/>
      <c r="W117" s="4"/>
      <c r="X117" s="4"/>
      <c r="Y117" s="4"/>
      <c r="Z117" s="4"/>
      <c r="AA117" s="4"/>
      <c r="AB117" s="4"/>
      <c r="AC117" s="4"/>
      <c r="AD117" s="4"/>
      <c r="AE117" s="4"/>
      <c r="AF117" s="10"/>
      <c r="AG117" s="4"/>
      <c r="AH117" s="4"/>
      <c r="AI117" s="4"/>
      <c r="AJ117" s="4"/>
      <c r="AK117" s="4"/>
      <c r="AL117" s="4"/>
      <c r="AM117" s="4"/>
      <c r="AN117" s="4"/>
      <c r="AO117" s="4"/>
      <c r="AP117" s="4"/>
      <c r="AQ117" s="4"/>
      <c r="AR117" s="4"/>
      <c r="AS117" s="10"/>
      <c r="AT117" s="4"/>
      <c r="AU117" s="4"/>
      <c r="AV117" s="4"/>
      <c r="AW117" s="4"/>
      <c r="AX117" s="4"/>
      <c r="AY117" s="4"/>
      <c r="AZ117" s="4"/>
      <c r="BA117" s="4"/>
      <c r="BB117" s="4"/>
      <c r="BC117" s="4"/>
      <c r="BD117" s="4"/>
      <c r="BE117" s="4"/>
      <c r="BF117" s="10"/>
      <c r="BG117" s="4"/>
      <c r="BH117" s="4"/>
      <c r="BI117" s="4"/>
      <c r="BJ117" s="4"/>
      <c r="BK117" s="4"/>
      <c r="BL117" s="4"/>
      <c r="BM117" s="4"/>
      <c r="BN117" s="4"/>
      <c r="BO117" s="4"/>
      <c r="BP117" s="4"/>
      <c r="BQ117" s="4"/>
      <c r="BR117" s="4"/>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row>
    <row r="118" spans="2:129" ht="15.75" x14ac:dyDescent="0.5">
      <c r="B118" s="4"/>
      <c r="C118" s="4"/>
      <c r="D118" s="4"/>
      <c r="E118" s="4"/>
      <c r="F118" s="4"/>
      <c r="G118" s="4"/>
      <c r="H118" s="4"/>
      <c r="I118" s="4"/>
      <c r="J118" s="10"/>
      <c r="K118" s="4"/>
      <c r="L118" s="4"/>
      <c r="M118" s="4"/>
      <c r="N118" s="4"/>
      <c r="O118" s="4"/>
      <c r="P118" s="4"/>
      <c r="Q118" s="4"/>
      <c r="R118" s="4"/>
      <c r="S118" s="10"/>
      <c r="T118" s="4"/>
      <c r="U118" s="4"/>
      <c r="V118" s="4"/>
      <c r="W118" s="4"/>
      <c r="X118" s="4"/>
      <c r="Y118" s="4"/>
      <c r="Z118" s="4"/>
      <c r="AA118" s="4"/>
      <c r="AB118" s="4"/>
      <c r="AC118" s="4"/>
      <c r="AD118" s="4"/>
      <c r="AE118" s="4"/>
      <c r="AF118" s="10"/>
      <c r="AG118" s="4"/>
      <c r="AH118" s="4"/>
      <c r="AI118" s="4"/>
      <c r="AJ118" s="4"/>
      <c r="AK118" s="4"/>
      <c r="AL118" s="4"/>
      <c r="AM118" s="4"/>
      <c r="AN118" s="4"/>
      <c r="AO118" s="4"/>
      <c r="AP118" s="4"/>
      <c r="AQ118" s="4"/>
      <c r="AR118" s="4"/>
      <c r="AS118" s="10"/>
      <c r="AT118" s="4"/>
      <c r="AU118" s="4"/>
      <c r="AV118" s="4"/>
      <c r="AW118" s="4"/>
      <c r="AX118" s="4"/>
      <c r="AY118" s="4"/>
      <c r="AZ118" s="4"/>
      <c r="BA118" s="4"/>
      <c r="BB118" s="4"/>
      <c r="BC118" s="4"/>
      <c r="BD118" s="4"/>
      <c r="BE118" s="4"/>
      <c r="BF118" s="10"/>
      <c r="BG118" s="4"/>
      <c r="BH118" s="4"/>
      <c r="BI118" s="4"/>
      <c r="BJ118" s="4"/>
      <c r="BK118" s="4"/>
      <c r="BL118" s="4"/>
      <c r="BM118" s="4"/>
      <c r="BN118" s="4"/>
      <c r="BO118" s="4"/>
      <c r="BP118" s="4"/>
      <c r="BQ118" s="4"/>
      <c r="BR118" s="4"/>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row>
    <row r="119" spans="2:129" ht="15.75" x14ac:dyDescent="0.5">
      <c r="B119" s="4"/>
      <c r="C119" s="4"/>
      <c r="D119" s="4"/>
      <c r="E119" s="4"/>
      <c r="F119" s="4"/>
      <c r="G119" s="4"/>
      <c r="H119" s="4"/>
      <c r="I119" s="4"/>
      <c r="J119" s="10"/>
      <c r="K119" s="4"/>
      <c r="L119" s="4"/>
      <c r="M119" s="4"/>
      <c r="N119" s="4"/>
      <c r="O119" s="4"/>
      <c r="P119" s="4"/>
      <c r="Q119" s="4"/>
      <c r="R119" s="4"/>
      <c r="S119" s="10"/>
      <c r="T119" s="4"/>
      <c r="U119" s="4"/>
      <c r="V119" s="4"/>
      <c r="W119" s="4"/>
      <c r="X119" s="4"/>
      <c r="Y119" s="4"/>
      <c r="Z119" s="4"/>
      <c r="AA119" s="4"/>
      <c r="AB119" s="4"/>
      <c r="AC119" s="4"/>
      <c r="AD119" s="4"/>
      <c r="AE119" s="4"/>
      <c r="AF119" s="10"/>
      <c r="AG119" s="4"/>
      <c r="AH119" s="4"/>
      <c r="AI119" s="4"/>
      <c r="AJ119" s="4"/>
      <c r="AK119" s="4"/>
      <c r="AL119" s="4"/>
      <c r="AM119" s="4"/>
      <c r="AN119" s="4"/>
      <c r="AO119" s="4"/>
      <c r="AP119" s="4"/>
      <c r="AQ119" s="4"/>
      <c r="AR119" s="4"/>
      <c r="AS119" s="10"/>
      <c r="AT119" s="4"/>
      <c r="AU119" s="4"/>
      <c r="AV119" s="4"/>
      <c r="AW119" s="4"/>
      <c r="AX119" s="4"/>
      <c r="AY119" s="4"/>
      <c r="AZ119" s="4"/>
      <c r="BA119" s="4"/>
      <c r="BB119" s="4"/>
      <c r="BC119" s="4"/>
      <c r="BD119" s="4"/>
      <c r="BE119" s="4"/>
      <c r="BF119" s="10"/>
      <c r="BG119" s="4"/>
      <c r="BH119" s="4"/>
      <c r="BI119" s="4"/>
      <c r="BJ119" s="4"/>
      <c r="BK119" s="4"/>
      <c r="BL119" s="4"/>
      <c r="BM119" s="4"/>
      <c r="BN119" s="4"/>
      <c r="BO119" s="4"/>
      <c r="BP119" s="4"/>
      <c r="BQ119" s="4"/>
      <c r="BR119" s="4"/>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row>
    <row r="120" spans="2:129" ht="15.75" x14ac:dyDescent="0.5">
      <c r="B120" s="4"/>
      <c r="C120" s="4"/>
      <c r="D120" s="4"/>
      <c r="E120" s="4"/>
      <c r="F120" s="4"/>
      <c r="G120" s="4"/>
      <c r="H120" s="4"/>
      <c r="I120" s="4"/>
      <c r="J120" s="10"/>
      <c r="K120" s="4"/>
      <c r="L120" s="4"/>
      <c r="M120" s="4"/>
      <c r="N120" s="4"/>
      <c r="O120" s="4"/>
      <c r="P120" s="4"/>
      <c r="Q120" s="4"/>
      <c r="R120" s="4"/>
      <c r="S120" s="10"/>
      <c r="T120" s="4"/>
      <c r="U120" s="4"/>
      <c r="V120" s="4"/>
      <c r="W120" s="4"/>
      <c r="X120" s="4"/>
      <c r="Y120" s="4"/>
      <c r="Z120" s="4"/>
      <c r="AA120" s="4"/>
      <c r="AB120" s="4"/>
      <c r="AC120" s="4"/>
      <c r="AD120" s="4"/>
      <c r="AE120" s="4"/>
      <c r="AF120" s="10"/>
      <c r="AG120" s="4"/>
      <c r="AH120" s="4"/>
      <c r="AI120" s="4"/>
      <c r="AJ120" s="4"/>
      <c r="AK120" s="4"/>
      <c r="AL120" s="4"/>
      <c r="AM120" s="4"/>
      <c r="AN120" s="4"/>
      <c r="AO120" s="4"/>
      <c r="AP120" s="4"/>
      <c r="AQ120" s="4"/>
      <c r="AR120" s="4"/>
      <c r="AS120" s="10"/>
      <c r="AT120" s="4"/>
      <c r="AU120" s="4"/>
      <c r="AV120" s="4"/>
      <c r="AW120" s="4"/>
      <c r="AX120" s="4"/>
      <c r="AY120" s="4"/>
      <c r="AZ120" s="4"/>
      <c r="BA120" s="4"/>
      <c r="BB120" s="4"/>
      <c r="BC120" s="4"/>
      <c r="BD120" s="4"/>
      <c r="BE120" s="4"/>
      <c r="BF120" s="10"/>
      <c r="BG120" s="4"/>
      <c r="BH120" s="4"/>
      <c r="BI120" s="4"/>
      <c r="BJ120" s="4"/>
      <c r="BK120" s="4"/>
      <c r="BL120" s="4"/>
      <c r="BM120" s="4"/>
      <c r="BN120" s="4"/>
      <c r="BO120" s="4"/>
      <c r="BP120" s="4"/>
      <c r="BQ120" s="4"/>
      <c r="BR120" s="4"/>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row>
    <row r="121" spans="2:129" ht="15.75" x14ac:dyDescent="0.5">
      <c r="B121" s="4"/>
      <c r="C121" s="4"/>
      <c r="D121" s="4"/>
      <c r="E121" s="4"/>
      <c r="F121" s="4"/>
      <c r="G121" s="4"/>
      <c r="H121" s="4"/>
      <c r="I121" s="4"/>
      <c r="J121" s="10"/>
      <c r="K121" s="4"/>
      <c r="L121" s="4"/>
      <c r="M121" s="4"/>
      <c r="N121" s="4"/>
      <c r="O121" s="4"/>
      <c r="P121" s="4"/>
      <c r="Q121" s="4"/>
      <c r="R121" s="4"/>
      <c r="S121" s="10"/>
      <c r="T121" s="4"/>
      <c r="U121" s="4"/>
      <c r="V121" s="4"/>
      <c r="W121" s="4"/>
      <c r="X121" s="4"/>
      <c r="Y121" s="4"/>
      <c r="Z121" s="4"/>
      <c r="AA121" s="4"/>
      <c r="AB121" s="4"/>
      <c r="AC121" s="4"/>
      <c r="AD121" s="4"/>
      <c r="AE121" s="4"/>
      <c r="AF121" s="10"/>
      <c r="AG121" s="4"/>
      <c r="AH121" s="4"/>
      <c r="AI121" s="4"/>
      <c r="AJ121" s="4"/>
      <c r="AK121" s="4"/>
      <c r="AL121" s="4"/>
      <c r="AM121" s="4"/>
      <c r="AN121" s="4"/>
      <c r="AO121" s="4"/>
      <c r="AP121" s="4"/>
      <c r="AQ121" s="4"/>
      <c r="AR121" s="4"/>
      <c r="AS121" s="10"/>
      <c r="AT121" s="4"/>
      <c r="AU121" s="4"/>
      <c r="AV121" s="4"/>
      <c r="AW121" s="4"/>
      <c r="AX121" s="4"/>
      <c r="AY121" s="4"/>
      <c r="AZ121" s="4"/>
      <c r="BA121" s="4"/>
      <c r="BB121" s="4"/>
      <c r="BC121" s="4"/>
      <c r="BD121" s="4"/>
      <c r="BE121" s="4"/>
      <c r="BF121" s="10"/>
      <c r="BG121" s="4"/>
      <c r="BH121" s="4"/>
      <c r="BI121" s="4"/>
      <c r="BJ121" s="4"/>
      <c r="BK121" s="4"/>
      <c r="BL121" s="4"/>
      <c r="BM121" s="4"/>
      <c r="BN121" s="4"/>
      <c r="BO121" s="4"/>
      <c r="BP121" s="4"/>
      <c r="BQ121" s="4"/>
      <c r="BR121" s="4"/>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row>
    <row r="122" spans="2:129" ht="15.75" x14ac:dyDescent="0.5">
      <c r="B122" s="4"/>
      <c r="C122" s="4"/>
      <c r="D122" s="4"/>
      <c r="E122" s="4"/>
      <c r="F122" s="4"/>
      <c r="G122" s="4"/>
      <c r="H122" s="4"/>
      <c r="I122" s="4"/>
      <c r="J122" s="10"/>
      <c r="K122" s="4"/>
      <c r="L122" s="4"/>
      <c r="M122" s="4"/>
      <c r="N122" s="4"/>
      <c r="O122" s="4"/>
      <c r="P122" s="4"/>
      <c r="Q122" s="4"/>
      <c r="R122" s="4"/>
      <c r="S122" s="10"/>
      <c r="T122" s="4"/>
      <c r="U122" s="4"/>
      <c r="V122" s="4"/>
      <c r="W122" s="4"/>
      <c r="X122" s="4"/>
      <c r="Y122" s="4"/>
      <c r="Z122" s="4"/>
      <c r="AA122" s="4"/>
      <c r="AB122" s="4"/>
      <c r="AC122" s="4"/>
      <c r="AD122" s="4"/>
      <c r="AE122" s="4"/>
      <c r="AF122" s="10"/>
      <c r="AG122" s="4"/>
      <c r="AH122" s="4"/>
      <c r="AI122" s="4"/>
      <c r="AJ122" s="4"/>
      <c r="AK122" s="4"/>
      <c r="AL122" s="4"/>
      <c r="AM122" s="4"/>
      <c r="AN122" s="4"/>
      <c r="AO122" s="4"/>
      <c r="AP122" s="4"/>
      <c r="AQ122" s="4"/>
      <c r="AR122" s="4"/>
      <c r="AS122" s="10"/>
      <c r="AT122" s="4"/>
      <c r="AU122" s="4"/>
      <c r="AV122" s="4"/>
      <c r="AW122" s="4"/>
      <c r="AX122" s="4"/>
      <c r="AY122" s="4"/>
      <c r="AZ122" s="4"/>
      <c r="BA122" s="4"/>
      <c r="BB122" s="4"/>
      <c r="BC122" s="4"/>
      <c r="BD122" s="4"/>
      <c r="BE122" s="4"/>
      <c r="BF122" s="10"/>
      <c r="BG122" s="4"/>
      <c r="BH122" s="4"/>
      <c r="BI122" s="4"/>
      <c r="BJ122" s="4"/>
      <c r="BK122" s="4"/>
      <c r="BL122" s="4"/>
      <c r="BM122" s="4"/>
      <c r="BN122" s="4"/>
      <c r="BO122" s="4"/>
      <c r="BP122" s="4"/>
      <c r="BQ122" s="4"/>
      <c r="BR122" s="4"/>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row>
    <row r="123" spans="2:129" ht="15.75" x14ac:dyDescent="0.5">
      <c r="B123" s="4"/>
      <c r="C123" s="4"/>
      <c r="D123" s="4"/>
      <c r="E123" s="4"/>
      <c r="F123" s="4"/>
      <c r="G123" s="4"/>
      <c r="H123" s="4"/>
      <c r="I123" s="4"/>
      <c r="J123" s="10"/>
      <c r="K123" s="4"/>
      <c r="L123" s="4"/>
      <c r="M123" s="4"/>
      <c r="N123" s="4"/>
      <c r="O123" s="4"/>
      <c r="P123" s="4"/>
      <c r="Q123" s="4"/>
      <c r="R123" s="4"/>
      <c r="S123" s="10"/>
      <c r="T123" s="4"/>
      <c r="U123" s="4"/>
      <c r="V123" s="4"/>
      <c r="W123" s="4"/>
      <c r="X123" s="4"/>
      <c r="Y123" s="4"/>
      <c r="Z123" s="4"/>
      <c r="AA123" s="4"/>
      <c r="AB123" s="4"/>
      <c r="AC123" s="4"/>
      <c r="AD123" s="4"/>
      <c r="AE123" s="4"/>
      <c r="AF123" s="10"/>
      <c r="AG123" s="4"/>
      <c r="AH123" s="4"/>
      <c r="AI123" s="4"/>
      <c r="AJ123" s="4"/>
      <c r="AK123" s="4"/>
      <c r="AL123" s="4"/>
      <c r="AM123" s="4"/>
      <c r="AN123" s="4"/>
      <c r="AO123" s="4"/>
      <c r="AP123" s="4"/>
      <c r="AQ123" s="4"/>
      <c r="AR123" s="4"/>
      <c r="AS123" s="10"/>
      <c r="AT123" s="4"/>
      <c r="AU123" s="4"/>
      <c r="AV123" s="4"/>
      <c r="AW123" s="4"/>
      <c r="AX123" s="4"/>
      <c r="AY123" s="4"/>
      <c r="AZ123" s="4"/>
      <c r="BA123" s="4"/>
      <c r="BB123" s="4"/>
      <c r="BC123" s="4"/>
      <c r="BD123" s="4"/>
      <c r="BE123" s="4"/>
      <c r="BF123" s="10"/>
      <c r="BG123" s="4"/>
      <c r="BH123" s="4"/>
      <c r="BI123" s="4"/>
      <c r="BJ123" s="4"/>
      <c r="BK123" s="4"/>
      <c r="BL123" s="4"/>
      <c r="BM123" s="4"/>
      <c r="BN123" s="4"/>
      <c r="BO123" s="4"/>
      <c r="BP123" s="4"/>
      <c r="BQ123" s="4"/>
      <c r="BR123" s="4"/>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row>
    <row r="124" spans="2:129" ht="15.75" x14ac:dyDescent="0.5">
      <c r="B124" s="4"/>
      <c r="C124" s="4"/>
      <c r="D124" s="4"/>
      <c r="E124" s="4"/>
      <c r="F124" s="4"/>
      <c r="G124" s="4"/>
      <c r="H124" s="4"/>
      <c r="I124" s="4"/>
      <c r="J124" s="10"/>
      <c r="K124" s="4"/>
      <c r="L124" s="4"/>
      <c r="M124" s="4"/>
      <c r="N124" s="4"/>
      <c r="O124" s="4"/>
      <c r="P124" s="4"/>
      <c r="Q124" s="4"/>
      <c r="R124" s="4"/>
      <c r="S124" s="10"/>
      <c r="T124" s="4"/>
      <c r="U124" s="4"/>
      <c r="V124" s="4"/>
      <c r="W124" s="4"/>
      <c r="X124" s="4"/>
      <c r="Y124" s="4"/>
      <c r="Z124" s="4"/>
      <c r="AA124" s="4"/>
      <c r="AB124" s="4"/>
      <c r="AC124" s="4"/>
      <c r="AD124" s="4"/>
      <c r="AE124" s="4"/>
      <c r="AF124" s="10"/>
      <c r="AG124" s="4"/>
      <c r="AH124" s="4"/>
      <c r="AI124" s="4"/>
      <c r="AJ124" s="4"/>
      <c r="AK124" s="4"/>
      <c r="AL124" s="4"/>
      <c r="AM124" s="4"/>
      <c r="AN124" s="4"/>
      <c r="AO124" s="4"/>
      <c r="AP124" s="4"/>
      <c r="AQ124" s="4"/>
      <c r="AR124" s="4"/>
      <c r="AS124" s="10"/>
      <c r="AT124" s="4"/>
      <c r="AU124" s="4"/>
      <c r="AV124" s="4"/>
      <c r="AW124" s="4"/>
      <c r="AX124" s="4"/>
      <c r="AY124" s="4"/>
      <c r="AZ124" s="4"/>
      <c r="BA124" s="4"/>
      <c r="BB124" s="4"/>
      <c r="BC124" s="4"/>
      <c r="BD124" s="4"/>
      <c r="BE124" s="4"/>
      <c r="BF124" s="10"/>
      <c r="BG124" s="4"/>
      <c r="BH124" s="4"/>
      <c r="BI124" s="4"/>
      <c r="BJ124" s="4"/>
      <c r="BK124" s="4"/>
      <c r="BL124" s="4"/>
      <c r="BM124" s="4"/>
      <c r="BN124" s="4"/>
      <c r="BO124" s="4"/>
      <c r="BP124" s="4"/>
      <c r="BQ124" s="4"/>
      <c r="BR124" s="4"/>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row>
    <row r="125" spans="2:129" ht="15.75" x14ac:dyDescent="0.5">
      <c r="B125" s="4"/>
      <c r="C125" s="4"/>
      <c r="D125" s="4"/>
      <c r="E125" s="4"/>
      <c r="F125" s="4"/>
      <c r="G125" s="4"/>
      <c r="H125" s="4"/>
      <c r="I125" s="4"/>
      <c r="J125" s="10"/>
      <c r="K125" s="4"/>
      <c r="L125" s="4"/>
      <c r="M125" s="4"/>
      <c r="N125" s="4"/>
      <c r="O125" s="4"/>
      <c r="P125" s="4"/>
      <c r="Q125" s="4"/>
      <c r="R125" s="4"/>
      <c r="S125" s="10"/>
      <c r="T125" s="4"/>
      <c r="U125" s="4"/>
      <c r="V125" s="4"/>
      <c r="W125" s="4"/>
      <c r="X125" s="4"/>
      <c r="Y125" s="4"/>
      <c r="Z125" s="4"/>
      <c r="AA125" s="4"/>
      <c r="AB125" s="4"/>
      <c r="AC125" s="4"/>
      <c r="AD125" s="4"/>
      <c r="AE125" s="4"/>
      <c r="AF125" s="10"/>
      <c r="AG125" s="4"/>
      <c r="AH125" s="4"/>
      <c r="AI125" s="4"/>
      <c r="AJ125" s="4"/>
      <c r="AK125" s="4"/>
      <c r="AL125" s="4"/>
      <c r="AM125" s="4"/>
      <c r="AN125" s="4"/>
      <c r="AO125" s="4"/>
      <c r="AP125" s="4"/>
      <c r="AQ125" s="4"/>
      <c r="AR125" s="4"/>
      <c r="AS125" s="10"/>
      <c r="AT125" s="4"/>
      <c r="AU125" s="4"/>
      <c r="AV125" s="4"/>
      <c r="AW125" s="4"/>
      <c r="AX125" s="4"/>
      <c r="AY125" s="4"/>
      <c r="AZ125" s="4"/>
      <c r="BA125" s="4"/>
      <c r="BB125" s="4"/>
      <c r="BC125" s="4"/>
      <c r="BD125" s="4"/>
      <c r="BE125" s="4"/>
      <c r="BF125" s="10"/>
      <c r="BG125" s="4"/>
      <c r="BH125" s="4"/>
      <c r="BI125" s="4"/>
      <c r="BJ125" s="4"/>
      <c r="BK125" s="4"/>
      <c r="BL125" s="4"/>
      <c r="BM125" s="4"/>
      <c r="BN125" s="4"/>
      <c r="BO125" s="4"/>
      <c r="BP125" s="4"/>
      <c r="BQ125" s="4"/>
      <c r="BR125" s="4"/>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row>
    <row r="126" spans="2:129" ht="15.75" x14ac:dyDescent="0.5">
      <c r="B126" s="4"/>
      <c r="C126" s="4"/>
      <c r="D126" s="4"/>
      <c r="E126" s="4"/>
      <c r="F126" s="4"/>
      <c r="G126" s="4"/>
      <c r="H126" s="4"/>
      <c r="I126" s="4"/>
      <c r="J126" s="10"/>
      <c r="K126" s="4"/>
      <c r="L126" s="4"/>
      <c r="M126" s="4"/>
      <c r="N126" s="4"/>
      <c r="O126" s="4"/>
      <c r="P126" s="4"/>
      <c r="Q126" s="4"/>
      <c r="R126" s="4"/>
      <c r="S126" s="10"/>
      <c r="T126" s="4"/>
      <c r="U126" s="4"/>
      <c r="V126" s="4"/>
      <c r="W126" s="4"/>
      <c r="X126" s="4"/>
      <c r="Y126" s="4"/>
      <c r="Z126" s="4"/>
      <c r="AA126" s="4"/>
      <c r="AB126" s="4"/>
      <c r="AC126" s="4"/>
      <c r="AD126" s="4"/>
      <c r="AE126" s="4"/>
      <c r="AF126" s="10"/>
      <c r="AG126" s="4"/>
      <c r="AH126" s="4"/>
      <c r="AI126" s="4"/>
      <c r="AJ126" s="4"/>
      <c r="AK126" s="4"/>
      <c r="AL126" s="4"/>
      <c r="AM126" s="4"/>
      <c r="AN126" s="4"/>
      <c r="AO126" s="4"/>
      <c r="AP126" s="4"/>
      <c r="AQ126" s="4"/>
      <c r="AR126" s="4"/>
      <c r="AS126" s="10"/>
      <c r="AT126" s="4"/>
      <c r="AU126" s="4"/>
      <c r="AV126" s="4"/>
      <c r="AW126" s="4"/>
      <c r="AX126" s="4"/>
      <c r="AY126" s="4"/>
      <c r="AZ126" s="4"/>
      <c r="BA126" s="4"/>
      <c r="BB126" s="4"/>
      <c r="BC126" s="4"/>
      <c r="BD126" s="4"/>
      <c r="BE126" s="4"/>
      <c r="BF126" s="10"/>
      <c r="BG126" s="4"/>
      <c r="BH126" s="4"/>
      <c r="BI126" s="4"/>
      <c r="BJ126" s="4"/>
      <c r="BK126" s="4"/>
      <c r="BL126" s="4"/>
      <c r="BM126" s="4"/>
      <c r="BN126" s="4"/>
      <c r="BO126" s="4"/>
      <c r="BP126" s="4"/>
      <c r="BQ126" s="4"/>
      <c r="BR126" s="4"/>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row>
    <row r="127" spans="2:129" ht="15.75" x14ac:dyDescent="0.5">
      <c r="B127" s="4"/>
      <c r="C127" s="4"/>
      <c r="D127" s="4"/>
      <c r="E127" s="4"/>
      <c r="F127" s="4"/>
      <c r="G127" s="4"/>
      <c r="H127" s="4"/>
      <c r="I127" s="4"/>
      <c r="J127" s="10"/>
      <c r="K127" s="4"/>
      <c r="L127" s="4"/>
      <c r="M127" s="4"/>
      <c r="N127" s="4"/>
      <c r="O127" s="4"/>
      <c r="P127" s="4"/>
      <c r="Q127" s="4"/>
      <c r="R127" s="4"/>
      <c r="S127" s="10"/>
      <c r="T127" s="4"/>
      <c r="U127" s="4"/>
      <c r="V127" s="4"/>
      <c r="W127" s="4"/>
      <c r="X127" s="4"/>
      <c r="Y127" s="4"/>
      <c r="Z127" s="4"/>
      <c r="AA127" s="4"/>
      <c r="AB127" s="4"/>
      <c r="AC127" s="4"/>
      <c r="AD127" s="4"/>
      <c r="AE127" s="4"/>
      <c r="AF127" s="10"/>
      <c r="AG127" s="4"/>
      <c r="AH127" s="4"/>
      <c r="AI127" s="4"/>
      <c r="AJ127" s="4"/>
      <c r="AK127" s="4"/>
      <c r="AL127" s="4"/>
      <c r="AM127" s="4"/>
      <c r="AN127" s="4"/>
      <c r="AO127" s="4"/>
      <c r="AP127" s="4"/>
      <c r="AQ127" s="4"/>
      <c r="AR127" s="4"/>
      <c r="AS127" s="10"/>
      <c r="AT127" s="4"/>
      <c r="AU127" s="4"/>
      <c r="AV127" s="4"/>
      <c r="AW127" s="4"/>
      <c r="AX127" s="4"/>
      <c r="AY127" s="4"/>
      <c r="AZ127" s="4"/>
      <c r="BA127" s="4"/>
      <c r="BB127" s="4"/>
      <c r="BC127" s="4"/>
      <c r="BD127" s="4"/>
      <c r="BE127" s="4"/>
      <c r="BF127" s="10"/>
      <c r="BG127" s="4"/>
      <c r="BH127" s="4"/>
      <c r="BI127" s="4"/>
      <c r="BJ127" s="4"/>
      <c r="BK127" s="4"/>
      <c r="BL127" s="4"/>
      <c r="BM127" s="4"/>
      <c r="BN127" s="4"/>
      <c r="BO127" s="4"/>
      <c r="BP127" s="4"/>
      <c r="BQ127" s="4"/>
      <c r="BR127" s="4"/>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row>
    <row r="128" spans="2:129" ht="15.75" x14ac:dyDescent="0.5">
      <c r="B128" s="4"/>
      <c r="C128" s="4"/>
      <c r="D128" s="4"/>
      <c r="E128" s="4"/>
      <c r="F128" s="4"/>
      <c r="G128" s="4"/>
      <c r="H128" s="4"/>
      <c r="I128" s="4"/>
      <c r="J128" s="10"/>
      <c r="K128" s="4"/>
      <c r="L128" s="4"/>
      <c r="M128" s="4"/>
      <c r="N128" s="4"/>
      <c r="O128" s="4"/>
      <c r="P128" s="4"/>
      <c r="Q128" s="4"/>
      <c r="R128" s="4"/>
      <c r="S128" s="10"/>
      <c r="T128" s="4"/>
      <c r="U128" s="4"/>
      <c r="V128" s="4"/>
      <c r="W128" s="4"/>
      <c r="X128" s="4"/>
      <c r="Y128" s="4"/>
      <c r="Z128" s="4"/>
      <c r="AA128" s="4"/>
      <c r="AB128" s="4"/>
      <c r="AC128" s="4"/>
      <c r="AD128" s="4"/>
      <c r="AE128" s="4"/>
      <c r="AF128" s="10"/>
      <c r="AG128" s="4"/>
      <c r="AH128" s="4"/>
      <c r="AI128" s="4"/>
      <c r="AJ128" s="4"/>
      <c r="AK128" s="4"/>
      <c r="AL128" s="4"/>
      <c r="AM128" s="4"/>
      <c r="AN128" s="4"/>
      <c r="AO128" s="4"/>
      <c r="AP128" s="4"/>
      <c r="AQ128" s="4"/>
      <c r="AR128" s="4"/>
      <c r="AS128" s="10"/>
      <c r="AT128" s="4"/>
      <c r="AU128" s="4"/>
      <c r="AV128" s="4"/>
      <c r="AW128" s="4"/>
      <c r="AX128" s="4"/>
      <c r="AY128" s="4"/>
      <c r="AZ128" s="4"/>
      <c r="BA128" s="4"/>
      <c r="BB128" s="4"/>
      <c r="BC128" s="4"/>
      <c r="BD128" s="4"/>
      <c r="BE128" s="4"/>
      <c r="BF128" s="10"/>
      <c r="BG128" s="4"/>
      <c r="BH128" s="4"/>
      <c r="BI128" s="4"/>
      <c r="BJ128" s="4"/>
      <c r="BK128" s="4"/>
      <c r="BL128" s="4"/>
      <c r="BM128" s="4"/>
      <c r="BN128" s="4"/>
      <c r="BO128" s="4"/>
      <c r="BP128" s="4"/>
      <c r="BQ128" s="4"/>
      <c r="BR128" s="4"/>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row>
    <row r="129" spans="2:129" ht="15.75" x14ac:dyDescent="0.5">
      <c r="B129" s="4"/>
      <c r="C129" s="4"/>
      <c r="D129" s="4"/>
      <c r="E129" s="4"/>
      <c r="F129" s="4"/>
      <c r="G129" s="4"/>
      <c r="H129" s="4"/>
      <c r="I129" s="4"/>
      <c r="J129" s="10"/>
      <c r="K129" s="4"/>
      <c r="L129" s="4"/>
      <c r="M129" s="4"/>
      <c r="N129" s="4"/>
      <c r="O129" s="4"/>
      <c r="P129" s="4"/>
      <c r="Q129" s="4"/>
      <c r="R129" s="4"/>
      <c r="S129" s="10"/>
      <c r="T129" s="4"/>
      <c r="U129" s="4"/>
      <c r="V129" s="4"/>
      <c r="W129" s="4"/>
      <c r="X129" s="4"/>
      <c r="Y129" s="4"/>
      <c r="Z129" s="4"/>
      <c r="AA129" s="4"/>
      <c r="AB129" s="4"/>
      <c r="AC129" s="4"/>
      <c r="AD129" s="4"/>
      <c r="AE129" s="4"/>
      <c r="AF129" s="10"/>
      <c r="AG129" s="4"/>
      <c r="AH129" s="4"/>
      <c r="AI129" s="4"/>
      <c r="AJ129" s="4"/>
      <c r="AK129" s="4"/>
      <c r="AL129" s="4"/>
      <c r="AM129" s="4"/>
      <c r="AN129" s="4"/>
      <c r="AO129" s="4"/>
      <c r="AP129" s="4"/>
      <c r="AQ129" s="4"/>
      <c r="AR129" s="4"/>
      <c r="AS129" s="10"/>
      <c r="AT129" s="4"/>
      <c r="AU129" s="4"/>
      <c r="AV129" s="4"/>
      <c r="AW129" s="4"/>
      <c r="AX129" s="4"/>
      <c r="AY129" s="4"/>
      <c r="AZ129" s="4"/>
      <c r="BA129" s="4"/>
      <c r="BB129" s="4"/>
      <c r="BC129" s="4"/>
      <c r="BD129" s="4"/>
      <c r="BE129" s="4"/>
      <c r="BF129" s="10"/>
      <c r="BG129" s="4"/>
      <c r="BH129" s="4"/>
      <c r="BI129" s="4"/>
      <c r="BJ129" s="4"/>
      <c r="BK129" s="4"/>
      <c r="BL129" s="4"/>
      <c r="BM129" s="4"/>
      <c r="BN129" s="4"/>
      <c r="BO129" s="4"/>
      <c r="BP129" s="4"/>
      <c r="BQ129" s="4"/>
      <c r="BR129" s="4"/>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row>
    <row r="130" spans="2:129" ht="15.75" x14ac:dyDescent="0.5">
      <c r="B130" s="4"/>
      <c r="C130" s="4"/>
      <c r="D130" s="4"/>
      <c r="E130" s="4"/>
      <c r="F130" s="4"/>
      <c r="G130" s="4"/>
      <c r="H130" s="4"/>
      <c r="I130" s="4"/>
      <c r="J130" s="10"/>
      <c r="K130" s="4"/>
      <c r="L130" s="4"/>
      <c r="M130" s="4"/>
      <c r="N130" s="4"/>
      <c r="O130" s="4"/>
      <c r="P130" s="4"/>
      <c r="Q130" s="4"/>
      <c r="R130" s="4"/>
      <c r="S130" s="10"/>
      <c r="T130" s="4"/>
      <c r="U130" s="4"/>
      <c r="V130" s="4"/>
      <c r="W130" s="4"/>
      <c r="X130" s="4"/>
      <c r="Y130" s="4"/>
      <c r="Z130" s="4"/>
      <c r="AA130" s="4"/>
      <c r="AB130" s="4"/>
      <c r="AC130" s="4"/>
      <c r="AD130" s="4"/>
      <c r="AE130" s="4"/>
      <c r="AF130" s="10"/>
      <c r="AG130" s="4"/>
      <c r="AH130" s="4"/>
      <c r="AI130" s="4"/>
      <c r="AJ130" s="4"/>
      <c r="AK130" s="4"/>
      <c r="AL130" s="4"/>
      <c r="AM130" s="4"/>
      <c r="AN130" s="4"/>
      <c r="AO130" s="4"/>
      <c r="AP130" s="4"/>
      <c r="AQ130" s="4"/>
      <c r="AR130" s="4"/>
      <c r="AS130" s="10"/>
      <c r="AT130" s="4"/>
      <c r="AU130" s="4"/>
      <c r="AV130" s="4"/>
      <c r="AW130" s="4"/>
      <c r="AX130" s="4"/>
      <c r="AY130" s="4"/>
      <c r="AZ130" s="4"/>
      <c r="BA130" s="4"/>
      <c r="BB130" s="4"/>
      <c r="BC130" s="4"/>
      <c r="BD130" s="4"/>
      <c r="BE130" s="4"/>
      <c r="BF130" s="10"/>
      <c r="BG130" s="4"/>
      <c r="BH130" s="4"/>
      <c r="BI130" s="4"/>
      <c r="BJ130" s="4"/>
      <c r="BK130" s="4"/>
      <c r="BL130" s="4"/>
      <c r="BM130" s="4"/>
      <c r="BN130" s="4"/>
      <c r="BO130" s="4"/>
      <c r="BP130" s="4"/>
      <c r="BQ130" s="4"/>
      <c r="BR130" s="4"/>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row>
    <row r="131" spans="2:129" ht="15.75" x14ac:dyDescent="0.5">
      <c r="B131" s="4"/>
      <c r="C131" s="4"/>
      <c r="D131" s="4"/>
      <c r="E131" s="4"/>
      <c r="F131" s="4"/>
      <c r="G131" s="4"/>
      <c r="H131" s="4"/>
      <c r="I131" s="4"/>
      <c r="J131" s="10"/>
      <c r="K131" s="4"/>
      <c r="L131" s="4"/>
      <c r="M131" s="4"/>
      <c r="N131" s="4"/>
      <c r="O131" s="4"/>
      <c r="P131" s="4"/>
      <c r="Q131" s="4"/>
      <c r="R131" s="4"/>
      <c r="S131" s="10"/>
      <c r="T131" s="4"/>
      <c r="U131" s="4"/>
      <c r="V131" s="4"/>
      <c r="W131" s="4"/>
      <c r="X131" s="4"/>
      <c r="Y131" s="4"/>
      <c r="Z131" s="4"/>
      <c r="AA131" s="4"/>
      <c r="AB131" s="4"/>
      <c r="AC131" s="4"/>
      <c r="AD131" s="4"/>
      <c r="AE131" s="4"/>
      <c r="AF131" s="10"/>
      <c r="AG131" s="4"/>
      <c r="AH131" s="4"/>
      <c r="AI131" s="4"/>
      <c r="AJ131" s="4"/>
      <c r="AK131" s="4"/>
      <c r="AL131" s="4"/>
      <c r="AM131" s="4"/>
      <c r="AN131" s="4"/>
      <c r="AO131" s="4"/>
      <c r="AP131" s="4"/>
      <c r="AQ131" s="4"/>
      <c r="AR131" s="4"/>
      <c r="AS131" s="10"/>
      <c r="AT131" s="4"/>
      <c r="AU131" s="4"/>
      <c r="AV131" s="4"/>
      <c r="AW131" s="4"/>
      <c r="AX131" s="4"/>
      <c r="AY131" s="4"/>
      <c r="AZ131" s="4"/>
      <c r="BA131" s="4"/>
      <c r="BB131" s="4"/>
      <c r="BC131" s="4"/>
      <c r="BD131" s="4"/>
      <c r="BE131" s="4"/>
      <c r="BF131" s="10"/>
      <c r="BG131" s="4"/>
      <c r="BH131" s="4"/>
      <c r="BI131" s="4"/>
      <c r="BJ131" s="4"/>
      <c r="BK131" s="4"/>
      <c r="BL131" s="4"/>
      <c r="BM131" s="4"/>
      <c r="BN131" s="4"/>
      <c r="BO131" s="4"/>
      <c r="BP131" s="4"/>
      <c r="BQ131" s="4"/>
      <c r="BR131" s="4"/>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row>
    <row r="132" spans="2:129" ht="15.75" x14ac:dyDescent="0.5">
      <c r="B132" s="4"/>
      <c r="C132" s="4"/>
      <c r="D132" s="4"/>
      <c r="E132" s="4"/>
      <c r="F132" s="4"/>
      <c r="G132" s="4"/>
      <c r="H132" s="4"/>
      <c r="I132" s="4"/>
      <c r="J132" s="10"/>
      <c r="K132" s="4"/>
      <c r="L132" s="4"/>
      <c r="M132" s="4"/>
      <c r="N132" s="4"/>
      <c r="O132" s="4"/>
      <c r="P132" s="4"/>
      <c r="Q132" s="4"/>
      <c r="R132" s="4"/>
      <c r="S132" s="10"/>
      <c r="T132" s="4"/>
      <c r="U132" s="4"/>
      <c r="V132" s="4"/>
      <c r="W132" s="4"/>
      <c r="X132" s="4"/>
      <c r="Y132" s="4"/>
      <c r="Z132" s="4"/>
      <c r="AA132" s="4"/>
      <c r="AB132" s="4"/>
      <c r="AC132" s="4"/>
      <c r="AD132" s="4"/>
      <c r="AE132" s="4"/>
      <c r="AF132" s="10"/>
      <c r="AG132" s="4"/>
      <c r="AH132" s="4"/>
      <c r="AI132" s="4"/>
      <c r="AJ132" s="4"/>
      <c r="AK132" s="4"/>
      <c r="AL132" s="4"/>
      <c r="AM132" s="4"/>
      <c r="AN132" s="4"/>
      <c r="AO132" s="4"/>
      <c r="AP132" s="4"/>
      <c r="AQ132" s="4"/>
      <c r="AR132" s="4"/>
      <c r="AS132" s="10"/>
      <c r="AT132" s="4"/>
      <c r="AU132" s="4"/>
      <c r="AV132" s="4"/>
      <c r="AW132" s="4"/>
      <c r="AX132" s="4"/>
      <c r="AY132" s="4"/>
      <c r="AZ132" s="4"/>
      <c r="BA132" s="4"/>
      <c r="BB132" s="4"/>
      <c r="BC132" s="4"/>
      <c r="BD132" s="4"/>
      <c r="BE132" s="4"/>
      <c r="BF132" s="10"/>
      <c r="BG132" s="4"/>
      <c r="BH132" s="4"/>
      <c r="BI132" s="4"/>
      <c r="BJ132" s="4"/>
      <c r="BK132" s="4"/>
      <c r="BL132" s="4"/>
      <c r="BM132" s="4"/>
      <c r="BN132" s="4"/>
      <c r="BO132" s="4"/>
      <c r="BP132" s="4"/>
      <c r="BQ132" s="4"/>
      <c r="BR132" s="4"/>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row>
    <row r="133" spans="2:129" ht="15.75" x14ac:dyDescent="0.5">
      <c r="B133" s="4"/>
      <c r="C133" s="4"/>
      <c r="D133" s="4"/>
      <c r="E133" s="4"/>
      <c r="F133" s="4"/>
      <c r="G133" s="4"/>
      <c r="H133" s="4"/>
      <c r="I133" s="4"/>
      <c r="J133" s="10"/>
      <c r="K133" s="4"/>
      <c r="L133" s="4"/>
      <c r="M133" s="4"/>
      <c r="N133" s="4"/>
      <c r="O133" s="4"/>
      <c r="P133" s="4"/>
      <c r="Q133" s="4"/>
      <c r="R133" s="4"/>
      <c r="S133" s="10"/>
      <c r="T133" s="4"/>
      <c r="U133" s="4"/>
      <c r="V133" s="4"/>
      <c r="W133" s="4"/>
      <c r="X133" s="4"/>
      <c r="Y133" s="4"/>
      <c r="Z133" s="4"/>
      <c r="AA133" s="4"/>
      <c r="AB133" s="4"/>
      <c r="AC133" s="4"/>
      <c r="AD133" s="4"/>
      <c r="AE133" s="4"/>
      <c r="AF133" s="10"/>
      <c r="AG133" s="4"/>
      <c r="AH133" s="4"/>
      <c r="AI133" s="4"/>
      <c r="AJ133" s="4"/>
      <c r="AK133" s="4"/>
      <c r="AL133" s="4"/>
      <c r="AM133" s="4"/>
      <c r="AN133" s="4"/>
      <c r="AO133" s="4"/>
      <c r="AP133" s="4"/>
      <c r="AQ133" s="4"/>
      <c r="AR133" s="4"/>
      <c r="AS133" s="10"/>
      <c r="AT133" s="4"/>
      <c r="AU133" s="4"/>
      <c r="AV133" s="4"/>
      <c r="AW133" s="4"/>
      <c r="AX133" s="4"/>
      <c r="AY133" s="4"/>
      <c r="AZ133" s="4"/>
      <c r="BA133" s="4"/>
      <c r="BB133" s="4"/>
      <c r="BC133" s="4"/>
      <c r="BD133" s="4"/>
      <c r="BE133" s="4"/>
      <c r="BF133" s="10"/>
      <c r="BG133" s="4"/>
      <c r="BH133" s="4"/>
      <c r="BI133" s="4"/>
      <c r="BJ133" s="4"/>
      <c r="BK133" s="4"/>
      <c r="BL133" s="4"/>
      <c r="BM133" s="4"/>
      <c r="BN133" s="4"/>
      <c r="BO133" s="4"/>
      <c r="BP133" s="4"/>
      <c r="BQ133" s="4"/>
      <c r="BR133" s="4"/>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row>
    <row r="134" spans="2:129" ht="15.75" x14ac:dyDescent="0.5">
      <c r="B134" s="4"/>
      <c r="C134" s="4"/>
      <c r="D134" s="4"/>
      <c r="E134" s="4"/>
      <c r="F134" s="4"/>
      <c r="G134" s="4"/>
      <c r="H134" s="4"/>
      <c r="I134" s="4"/>
      <c r="J134" s="10"/>
      <c r="K134" s="4"/>
      <c r="L134" s="4"/>
      <c r="M134" s="4"/>
      <c r="N134" s="4"/>
      <c r="O134" s="4"/>
      <c r="P134" s="4"/>
      <c r="Q134" s="4"/>
      <c r="R134" s="4"/>
      <c r="S134" s="10"/>
      <c r="T134" s="4"/>
      <c r="U134" s="4"/>
      <c r="V134" s="4"/>
      <c r="W134" s="4"/>
      <c r="X134" s="4"/>
      <c r="Y134" s="4"/>
      <c r="Z134" s="4"/>
      <c r="AA134" s="4"/>
      <c r="AB134" s="4"/>
      <c r="AC134" s="4"/>
      <c r="AD134" s="4"/>
      <c r="AE134" s="4"/>
      <c r="AF134" s="10"/>
      <c r="AG134" s="4"/>
      <c r="AH134" s="4"/>
      <c r="AI134" s="4"/>
      <c r="AJ134" s="4"/>
      <c r="AK134" s="4"/>
      <c r="AL134" s="4"/>
      <c r="AM134" s="4"/>
      <c r="AN134" s="4"/>
      <c r="AO134" s="4"/>
      <c r="AP134" s="4"/>
      <c r="AQ134" s="4"/>
      <c r="AR134" s="4"/>
      <c r="AS134" s="10"/>
      <c r="AT134" s="4"/>
      <c r="AU134" s="4"/>
      <c r="AV134" s="4"/>
      <c r="AW134" s="4"/>
      <c r="AX134" s="4"/>
      <c r="AY134" s="4"/>
      <c r="AZ134" s="4"/>
      <c r="BA134" s="4"/>
      <c r="BB134" s="4"/>
      <c r="BC134" s="4"/>
      <c r="BD134" s="4"/>
      <c r="BE134" s="4"/>
      <c r="BF134" s="10"/>
      <c r="BG134" s="4"/>
      <c r="BH134" s="4"/>
      <c r="BI134" s="4"/>
      <c r="BJ134" s="4"/>
      <c r="BK134" s="4"/>
      <c r="BL134" s="4"/>
      <c r="BM134" s="4"/>
      <c r="BN134" s="4"/>
      <c r="BO134" s="4"/>
      <c r="BP134" s="4"/>
      <c r="BQ134" s="4"/>
      <c r="BR134" s="4"/>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row>
    <row r="135" spans="2:129" ht="15.75" x14ac:dyDescent="0.5">
      <c r="B135" s="4"/>
      <c r="C135" s="4"/>
      <c r="D135" s="4"/>
      <c r="E135" s="4"/>
      <c r="F135" s="4"/>
      <c r="G135" s="4"/>
      <c r="H135" s="4"/>
      <c r="I135" s="4"/>
      <c r="J135" s="10"/>
      <c r="K135" s="4"/>
      <c r="L135" s="4"/>
      <c r="M135" s="4"/>
      <c r="N135" s="4"/>
      <c r="O135" s="4"/>
      <c r="P135" s="4"/>
      <c r="Q135" s="4"/>
      <c r="R135" s="4"/>
      <c r="S135" s="10"/>
      <c r="T135" s="4"/>
      <c r="U135" s="4"/>
      <c r="V135" s="4"/>
      <c r="W135" s="4"/>
      <c r="X135" s="4"/>
      <c r="Y135" s="4"/>
      <c r="Z135" s="4"/>
      <c r="AA135" s="4"/>
      <c r="AB135" s="4"/>
      <c r="AC135" s="4"/>
      <c r="AD135" s="4"/>
      <c r="AE135" s="4"/>
      <c r="AF135" s="10"/>
      <c r="AG135" s="4"/>
      <c r="AH135" s="4"/>
      <c r="AI135" s="4"/>
      <c r="AJ135" s="4"/>
      <c r="AK135" s="4"/>
      <c r="AL135" s="4"/>
      <c r="AM135" s="4"/>
      <c r="AN135" s="4"/>
      <c r="AO135" s="4"/>
      <c r="AP135" s="4"/>
      <c r="AQ135" s="4"/>
      <c r="AR135" s="4"/>
      <c r="AS135" s="10"/>
      <c r="AT135" s="4"/>
      <c r="AU135" s="4"/>
      <c r="AV135" s="4"/>
      <c r="AW135" s="4"/>
      <c r="AX135" s="4"/>
      <c r="AY135" s="4"/>
      <c r="AZ135" s="4"/>
      <c r="BA135" s="4"/>
      <c r="BB135" s="4"/>
      <c r="BC135" s="4"/>
      <c r="BD135" s="4"/>
      <c r="BE135" s="4"/>
      <c r="BF135" s="10"/>
      <c r="BG135" s="4"/>
      <c r="BH135" s="4"/>
      <c r="BI135" s="4"/>
      <c r="BJ135" s="4"/>
      <c r="BK135" s="4"/>
      <c r="BL135" s="4"/>
      <c r="BM135" s="4"/>
      <c r="BN135" s="4"/>
      <c r="BO135" s="4"/>
      <c r="BP135" s="4"/>
      <c r="BQ135" s="4"/>
      <c r="BR135" s="4"/>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row>
    <row r="136" spans="2:129" ht="15.75" x14ac:dyDescent="0.5">
      <c r="B136" s="4"/>
      <c r="C136" s="4"/>
      <c r="D136" s="4"/>
      <c r="E136" s="4"/>
      <c r="F136" s="4"/>
      <c r="G136" s="4"/>
      <c r="H136" s="4"/>
      <c r="I136" s="4"/>
      <c r="J136" s="10"/>
      <c r="K136" s="4"/>
      <c r="L136" s="4"/>
      <c r="M136" s="4"/>
      <c r="N136" s="4"/>
      <c r="O136" s="4"/>
      <c r="P136" s="4"/>
      <c r="Q136" s="4"/>
      <c r="R136" s="4"/>
      <c r="S136" s="10"/>
      <c r="T136" s="4"/>
      <c r="U136" s="4"/>
      <c r="V136" s="4"/>
      <c r="W136" s="4"/>
      <c r="X136" s="4"/>
      <c r="Y136" s="4"/>
      <c r="Z136" s="4"/>
      <c r="AA136" s="4"/>
      <c r="AB136" s="4"/>
      <c r="AC136" s="4"/>
      <c r="AD136" s="4"/>
      <c r="AE136" s="4"/>
      <c r="AF136" s="10"/>
      <c r="AG136" s="4"/>
      <c r="AH136" s="4"/>
      <c r="AI136" s="4"/>
      <c r="AJ136" s="4"/>
      <c r="AK136" s="4"/>
      <c r="AL136" s="4"/>
      <c r="AM136" s="4"/>
      <c r="AN136" s="4"/>
      <c r="AO136" s="4"/>
      <c r="AP136" s="4"/>
      <c r="AQ136" s="4"/>
      <c r="AR136" s="4"/>
      <c r="AS136" s="10"/>
      <c r="AT136" s="4"/>
      <c r="AU136" s="4"/>
      <c r="AV136" s="4"/>
      <c r="AW136" s="4"/>
      <c r="AX136" s="4"/>
      <c r="AY136" s="4"/>
      <c r="AZ136" s="4"/>
      <c r="BA136" s="4"/>
      <c r="BB136" s="4"/>
      <c r="BC136" s="4"/>
      <c r="BD136" s="4"/>
      <c r="BE136" s="4"/>
      <c r="BF136" s="10"/>
      <c r="BG136" s="4"/>
      <c r="BH136" s="4"/>
      <c r="BI136" s="4"/>
      <c r="BJ136" s="4"/>
      <c r="BK136" s="4"/>
      <c r="BL136" s="4"/>
      <c r="BM136" s="4"/>
      <c r="BN136" s="4"/>
      <c r="BO136" s="4"/>
      <c r="BP136" s="4"/>
      <c r="BQ136" s="4"/>
      <c r="BR136" s="4"/>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row>
    <row r="137" spans="2:129" ht="15.75" x14ac:dyDescent="0.5">
      <c r="B137" s="4"/>
      <c r="C137" s="4"/>
      <c r="D137" s="4"/>
      <c r="E137" s="4"/>
      <c r="F137" s="4"/>
      <c r="G137" s="4"/>
      <c r="H137" s="4"/>
      <c r="I137" s="4"/>
      <c r="J137" s="10"/>
      <c r="K137" s="4"/>
      <c r="L137" s="4"/>
      <c r="M137" s="4"/>
      <c r="N137" s="4"/>
      <c r="O137" s="4"/>
      <c r="P137" s="4"/>
      <c r="Q137" s="4"/>
      <c r="R137" s="4"/>
      <c r="S137" s="10"/>
      <c r="T137" s="4"/>
      <c r="U137" s="4"/>
      <c r="V137" s="4"/>
      <c r="W137" s="4"/>
      <c r="X137" s="4"/>
      <c r="Y137" s="4"/>
      <c r="Z137" s="4"/>
      <c r="AA137" s="4"/>
      <c r="AB137" s="4"/>
      <c r="AC137" s="4"/>
      <c r="AD137" s="4"/>
      <c r="AE137" s="4"/>
      <c r="AF137" s="10"/>
      <c r="AG137" s="4"/>
      <c r="AH137" s="4"/>
      <c r="AI137" s="4"/>
      <c r="AJ137" s="4"/>
      <c r="AK137" s="4"/>
      <c r="AL137" s="4"/>
      <c r="AM137" s="4"/>
      <c r="AN137" s="4"/>
      <c r="AO137" s="4"/>
      <c r="AP137" s="4"/>
      <c r="AQ137" s="4"/>
      <c r="AR137" s="4"/>
      <c r="AS137" s="10"/>
      <c r="AT137" s="4"/>
      <c r="AU137" s="4"/>
      <c r="AV137" s="4"/>
      <c r="AW137" s="4"/>
      <c r="AX137" s="4"/>
      <c r="AY137" s="4"/>
      <c r="AZ137" s="4"/>
      <c r="BA137" s="4"/>
      <c r="BB137" s="4"/>
      <c r="BC137" s="4"/>
      <c r="BD137" s="4"/>
      <c r="BE137" s="4"/>
      <c r="BF137" s="10"/>
      <c r="BG137" s="4"/>
      <c r="BH137" s="4"/>
      <c r="BI137" s="4"/>
      <c r="BJ137" s="4"/>
      <c r="BK137" s="4"/>
      <c r="BL137" s="4"/>
      <c r="BM137" s="4"/>
      <c r="BN137" s="4"/>
      <c r="BO137" s="4"/>
      <c r="BP137" s="4"/>
      <c r="BQ137" s="4"/>
      <c r="BR137" s="4"/>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row>
    <row r="138" spans="2:129" ht="15.75" x14ac:dyDescent="0.5">
      <c r="B138" s="4"/>
      <c r="C138" s="4"/>
      <c r="D138" s="4"/>
      <c r="E138" s="4"/>
      <c r="F138" s="4"/>
      <c r="G138" s="4"/>
      <c r="H138" s="4"/>
      <c r="I138" s="4"/>
      <c r="J138" s="10"/>
      <c r="K138" s="4"/>
      <c r="L138" s="4"/>
      <c r="M138" s="4"/>
      <c r="N138" s="4"/>
      <c r="O138" s="4"/>
      <c r="P138" s="4"/>
      <c r="Q138" s="4"/>
      <c r="R138" s="4"/>
      <c r="S138" s="10"/>
      <c r="T138" s="4"/>
      <c r="U138" s="4"/>
      <c r="V138" s="4"/>
      <c r="W138" s="4"/>
      <c r="X138" s="4"/>
      <c r="Y138" s="4"/>
      <c r="Z138" s="4"/>
      <c r="AA138" s="4"/>
      <c r="AB138" s="4"/>
      <c r="AC138" s="4"/>
      <c r="AD138" s="4"/>
      <c r="AE138" s="4"/>
      <c r="AF138" s="10"/>
      <c r="AG138" s="4"/>
      <c r="AH138" s="4"/>
      <c r="AI138" s="4"/>
      <c r="AJ138" s="4"/>
      <c r="AK138" s="4"/>
      <c r="AL138" s="4"/>
      <c r="AM138" s="4"/>
      <c r="AN138" s="4"/>
      <c r="AO138" s="4"/>
      <c r="AP138" s="4"/>
      <c r="AQ138" s="4"/>
      <c r="AR138" s="4"/>
      <c r="AS138" s="10"/>
      <c r="AT138" s="4"/>
      <c r="AU138" s="4"/>
      <c r="AV138" s="4"/>
      <c r="AW138" s="4"/>
      <c r="AX138" s="4"/>
      <c r="AY138" s="4"/>
      <c r="AZ138" s="4"/>
      <c r="BA138" s="4"/>
      <c r="BB138" s="4"/>
      <c r="BC138" s="4"/>
      <c r="BD138" s="4"/>
      <c r="BE138" s="4"/>
      <c r="BF138" s="10"/>
      <c r="BG138" s="4"/>
      <c r="BH138" s="4"/>
      <c r="BI138" s="4"/>
      <c r="BJ138" s="4"/>
      <c r="BK138" s="4"/>
      <c r="BL138" s="4"/>
      <c r="BM138" s="4"/>
      <c r="BN138" s="4"/>
      <c r="BO138" s="4"/>
      <c r="BP138" s="4"/>
      <c r="BQ138" s="4"/>
      <c r="BR138" s="4"/>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row>
    <row r="139" spans="2:129" ht="15.75" x14ac:dyDescent="0.5">
      <c r="B139" s="4"/>
      <c r="C139" s="4"/>
      <c r="D139" s="4"/>
      <c r="E139" s="4"/>
      <c r="F139" s="4"/>
      <c r="G139" s="4"/>
      <c r="H139" s="4"/>
      <c r="I139" s="4"/>
      <c r="J139" s="10"/>
      <c r="K139" s="4"/>
      <c r="L139" s="4"/>
      <c r="M139" s="4"/>
      <c r="N139" s="4"/>
      <c r="O139" s="4"/>
      <c r="P139" s="4"/>
      <c r="Q139" s="4"/>
      <c r="R139" s="4"/>
      <c r="S139" s="10"/>
      <c r="T139" s="4"/>
      <c r="U139" s="4"/>
      <c r="V139" s="4"/>
      <c r="W139" s="4"/>
      <c r="X139" s="4"/>
      <c r="Y139" s="4"/>
      <c r="Z139" s="4"/>
      <c r="AA139" s="4"/>
      <c r="AB139" s="4"/>
      <c r="AC139" s="4"/>
      <c r="AD139" s="4"/>
      <c r="AE139" s="4"/>
      <c r="AF139" s="10"/>
      <c r="AG139" s="4"/>
      <c r="AH139" s="4"/>
      <c r="AI139" s="4"/>
      <c r="AJ139" s="4"/>
      <c r="AK139" s="4"/>
      <c r="AL139" s="4"/>
      <c r="AM139" s="4"/>
      <c r="AN139" s="4"/>
      <c r="AO139" s="4"/>
      <c r="AP139" s="4"/>
      <c r="AQ139" s="4"/>
      <c r="AR139" s="4"/>
      <c r="AS139" s="10"/>
      <c r="AT139" s="4"/>
      <c r="AU139" s="4"/>
      <c r="AV139" s="4"/>
      <c r="AW139" s="4"/>
      <c r="AX139" s="4"/>
      <c r="AY139" s="4"/>
      <c r="AZ139" s="4"/>
      <c r="BA139" s="4"/>
      <c r="BB139" s="4"/>
      <c r="BC139" s="4"/>
      <c r="BD139" s="4"/>
      <c r="BE139" s="4"/>
      <c r="BF139" s="10"/>
      <c r="BG139" s="4"/>
      <c r="BH139" s="4"/>
      <c r="BI139" s="4"/>
      <c r="BJ139" s="4"/>
      <c r="BK139" s="4"/>
      <c r="BL139" s="4"/>
      <c r="BM139" s="4"/>
      <c r="BN139" s="4"/>
      <c r="BO139" s="4"/>
      <c r="BP139" s="4"/>
      <c r="BQ139" s="4"/>
      <c r="BR139" s="4"/>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row>
    <row r="140" spans="2:129" ht="15.75" x14ac:dyDescent="0.5">
      <c r="B140" s="4"/>
      <c r="C140" s="4"/>
      <c r="D140" s="4"/>
      <c r="E140" s="4"/>
      <c r="F140" s="4"/>
      <c r="G140" s="4"/>
      <c r="H140" s="4"/>
      <c r="I140" s="4"/>
      <c r="J140" s="10"/>
      <c r="K140" s="4"/>
      <c r="L140" s="4"/>
      <c r="M140" s="4"/>
      <c r="N140" s="4"/>
      <c r="O140" s="4"/>
      <c r="P140" s="4"/>
      <c r="Q140" s="4"/>
      <c r="R140" s="4"/>
      <c r="S140" s="10"/>
      <c r="T140" s="4"/>
      <c r="U140" s="4"/>
      <c r="V140" s="4"/>
      <c r="W140" s="4"/>
      <c r="X140" s="4"/>
      <c r="Y140" s="4"/>
      <c r="Z140" s="4"/>
      <c r="AA140" s="4"/>
      <c r="AB140" s="4"/>
      <c r="AC140" s="4"/>
      <c r="AD140" s="4"/>
      <c r="AE140" s="4"/>
      <c r="AF140" s="10"/>
      <c r="AG140" s="4"/>
      <c r="AH140" s="4"/>
      <c r="AI140" s="4"/>
      <c r="AJ140" s="4"/>
      <c r="AK140" s="4"/>
      <c r="AL140" s="4"/>
      <c r="AM140" s="4"/>
      <c r="AN140" s="4"/>
      <c r="AO140" s="4"/>
      <c r="AP140" s="4"/>
      <c r="AQ140" s="4"/>
      <c r="AR140" s="4"/>
      <c r="AS140" s="10"/>
      <c r="AT140" s="4"/>
      <c r="AU140" s="4"/>
      <c r="AV140" s="4"/>
      <c r="AW140" s="4"/>
      <c r="AX140" s="4"/>
      <c r="AY140" s="4"/>
      <c r="AZ140" s="4"/>
      <c r="BA140" s="4"/>
      <c r="BB140" s="4"/>
      <c r="BC140" s="4"/>
      <c r="BD140" s="4"/>
      <c r="BE140" s="4"/>
      <c r="BF140" s="10"/>
      <c r="BG140" s="4"/>
      <c r="BH140" s="4"/>
      <c r="BI140" s="4"/>
      <c r="BJ140" s="4"/>
      <c r="BK140" s="4"/>
      <c r="BL140" s="4"/>
      <c r="BM140" s="4"/>
      <c r="BN140" s="4"/>
      <c r="BO140" s="4"/>
      <c r="BP140" s="4"/>
      <c r="BQ140" s="4"/>
      <c r="BR140" s="4"/>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row>
    <row r="141" spans="2:129" ht="15.75" x14ac:dyDescent="0.5">
      <c r="B141" s="4"/>
      <c r="C141" s="4"/>
      <c r="D141" s="4"/>
      <c r="E141" s="4"/>
      <c r="F141" s="4"/>
      <c r="G141" s="4"/>
      <c r="H141" s="4"/>
      <c r="I141" s="4"/>
      <c r="J141" s="10"/>
      <c r="K141" s="4"/>
      <c r="L141" s="4"/>
      <c r="M141" s="4"/>
      <c r="N141" s="4"/>
      <c r="O141" s="4"/>
      <c r="P141" s="4"/>
      <c r="Q141" s="4"/>
      <c r="R141" s="4"/>
      <c r="S141" s="10"/>
      <c r="T141" s="4"/>
      <c r="U141" s="4"/>
      <c r="V141" s="4"/>
      <c r="W141" s="4"/>
      <c r="X141" s="4"/>
      <c r="Y141" s="4"/>
      <c r="Z141" s="4"/>
      <c r="AA141" s="4"/>
      <c r="AB141" s="4"/>
      <c r="AC141" s="4"/>
      <c r="AD141" s="4"/>
      <c r="AE141" s="4"/>
      <c r="AF141" s="10"/>
      <c r="AG141" s="4"/>
      <c r="AH141" s="4"/>
      <c r="AI141" s="4"/>
      <c r="AJ141" s="4"/>
      <c r="AK141" s="4"/>
      <c r="AL141" s="4"/>
      <c r="AM141" s="4"/>
      <c r="AN141" s="4"/>
      <c r="AO141" s="4"/>
      <c r="AP141" s="4"/>
      <c r="AQ141" s="4"/>
      <c r="AR141" s="4"/>
      <c r="AS141" s="10"/>
      <c r="AT141" s="4"/>
      <c r="AU141" s="4"/>
      <c r="AV141" s="4"/>
      <c r="AW141" s="4"/>
      <c r="AX141" s="4"/>
      <c r="AY141" s="4"/>
      <c r="AZ141" s="4"/>
      <c r="BA141" s="4"/>
      <c r="BB141" s="4"/>
      <c r="BC141" s="4"/>
      <c r="BD141" s="4"/>
      <c r="BE141" s="4"/>
      <c r="BF141" s="10"/>
      <c r="BG141" s="4"/>
      <c r="BH141" s="4"/>
      <c r="BI141" s="4"/>
      <c r="BJ141" s="4"/>
      <c r="BK141" s="4"/>
      <c r="BL141" s="4"/>
      <c r="BM141" s="4"/>
      <c r="BN141" s="4"/>
      <c r="BO141" s="4"/>
      <c r="BP141" s="4"/>
      <c r="BQ141" s="4"/>
      <c r="BR141" s="4"/>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row>
    <row r="142" spans="2:129" ht="15.75" x14ac:dyDescent="0.5">
      <c r="B142" s="4"/>
      <c r="C142" s="4"/>
      <c r="D142" s="4"/>
      <c r="E142" s="4"/>
      <c r="F142" s="4"/>
      <c r="G142" s="4"/>
      <c r="H142" s="4"/>
      <c r="I142" s="4"/>
      <c r="J142" s="10"/>
      <c r="K142" s="4"/>
      <c r="L142" s="4"/>
      <c r="M142" s="4"/>
      <c r="N142" s="4"/>
      <c r="O142" s="4"/>
      <c r="P142" s="4"/>
      <c r="Q142" s="4"/>
      <c r="R142" s="4"/>
      <c r="S142" s="10"/>
      <c r="T142" s="4"/>
      <c r="U142" s="4"/>
      <c r="V142" s="4"/>
      <c r="W142" s="4"/>
      <c r="X142" s="4"/>
      <c r="Y142" s="4"/>
      <c r="Z142" s="4"/>
      <c r="AA142" s="4"/>
      <c r="AB142" s="4"/>
      <c r="AC142" s="4"/>
      <c r="AD142" s="4"/>
      <c r="AE142" s="4"/>
      <c r="AF142" s="10"/>
      <c r="AG142" s="4"/>
      <c r="AH142" s="4"/>
      <c r="AI142" s="4"/>
      <c r="AJ142" s="4"/>
      <c r="AK142" s="4"/>
      <c r="AL142" s="4"/>
      <c r="AM142" s="4"/>
      <c r="AN142" s="4"/>
      <c r="AO142" s="4"/>
      <c r="AP142" s="4"/>
      <c r="AQ142" s="4"/>
      <c r="AR142" s="4"/>
      <c r="AS142" s="10"/>
      <c r="AT142" s="4"/>
      <c r="AU142" s="4"/>
      <c r="AV142" s="4"/>
      <c r="AW142" s="4"/>
      <c r="AX142" s="4"/>
      <c r="AY142" s="4"/>
      <c r="AZ142" s="4"/>
      <c r="BA142" s="4"/>
      <c r="BB142" s="4"/>
      <c r="BC142" s="4"/>
      <c r="BD142" s="4"/>
      <c r="BE142" s="4"/>
      <c r="BF142" s="10"/>
      <c r="BG142" s="4"/>
      <c r="BH142" s="4"/>
      <c r="BI142" s="4"/>
      <c r="BJ142" s="4"/>
      <c r="BK142" s="4"/>
      <c r="BL142" s="4"/>
      <c r="BM142" s="4"/>
      <c r="BN142" s="4"/>
      <c r="BO142" s="4"/>
      <c r="BP142" s="4"/>
      <c r="BQ142" s="4"/>
      <c r="BR142" s="4"/>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row>
    <row r="143" spans="2:129" ht="15.75" x14ac:dyDescent="0.5">
      <c r="B143" s="4"/>
      <c r="C143" s="4"/>
      <c r="D143" s="4"/>
      <c r="E143" s="4"/>
      <c r="F143" s="4"/>
      <c r="G143" s="4"/>
      <c r="H143" s="4"/>
      <c r="I143" s="4"/>
      <c r="J143" s="10"/>
      <c r="K143" s="4"/>
      <c r="L143" s="4"/>
      <c r="M143" s="4"/>
      <c r="N143" s="4"/>
      <c r="O143" s="4"/>
      <c r="P143" s="4"/>
      <c r="Q143" s="4"/>
      <c r="R143" s="4"/>
      <c r="S143" s="10"/>
      <c r="T143" s="4"/>
      <c r="U143" s="4"/>
      <c r="V143" s="4"/>
      <c r="W143" s="4"/>
      <c r="X143" s="4"/>
      <c r="Y143" s="4"/>
      <c r="Z143" s="4"/>
      <c r="AA143" s="4"/>
      <c r="AB143" s="4"/>
      <c r="AC143" s="4"/>
      <c r="AD143" s="4"/>
      <c r="AE143" s="4"/>
      <c r="AF143" s="10"/>
      <c r="AG143" s="4"/>
      <c r="AH143" s="4"/>
      <c r="AI143" s="4"/>
      <c r="AJ143" s="4"/>
      <c r="AK143" s="4"/>
      <c r="AL143" s="4"/>
      <c r="AM143" s="4"/>
      <c r="AN143" s="4"/>
      <c r="AO143" s="4"/>
      <c r="AP143" s="4"/>
      <c r="AQ143" s="4"/>
      <c r="AR143" s="4"/>
      <c r="AS143" s="10"/>
      <c r="AT143" s="4"/>
      <c r="AU143" s="4"/>
      <c r="AV143" s="4"/>
      <c r="AW143" s="4"/>
      <c r="AX143" s="4"/>
      <c r="AY143" s="4"/>
      <c r="AZ143" s="4"/>
      <c r="BA143" s="4"/>
      <c r="BB143" s="4"/>
      <c r="BC143" s="4"/>
      <c r="BD143" s="4"/>
      <c r="BE143" s="4"/>
      <c r="BF143" s="10"/>
      <c r="BG143" s="4"/>
      <c r="BH143" s="4"/>
      <c r="BI143" s="4"/>
      <c r="BJ143" s="4"/>
      <c r="BK143" s="4"/>
      <c r="BL143" s="4"/>
      <c r="BM143" s="4"/>
      <c r="BN143" s="4"/>
      <c r="BO143" s="4"/>
      <c r="BP143" s="4"/>
      <c r="BQ143" s="4"/>
      <c r="BR143" s="4"/>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row>
    <row r="144" spans="2:129" ht="15.75" x14ac:dyDescent="0.5">
      <c r="B144" s="4"/>
      <c r="C144" s="4"/>
      <c r="D144" s="4"/>
      <c r="E144" s="4"/>
      <c r="F144" s="4"/>
      <c r="G144" s="4"/>
      <c r="H144" s="4"/>
      <c r="I144" s="4"/>
      <c r="J144" s="10"/>
      <c r="K144" s="4"/>
      <c r="L144" s="4"/>
      <c r="M144" s="4"/>
      <c r="N144" s="4"/>
      <c r="O144" s="4"/>
      <c r="P144" s="4"/>
      <c r="Q144" s="4"/>
      <c r="R144" s="4"/>
      <c r="S144" s="10"/>
      <c r="T144" s="4"/>
      <c r="U144" s="4"/>
      <c r="V144" s="4"/>
      <c r="W144" s="4"/>
      <c r="X144" s="4"/>
      <c r="Y144" s="4"/>
      <c r="Z144" s="4"/>
      <c r="AA144" s="4"/>
      <c r="AB144" s="4"/>
      <c r="AC144" s="4"/>
      <c r="AD144" s="4"/>
      <c r="AE144" s="4"/>
      <c r="AF144" s="10"/>
      <c r="AG144" s="4"/>
      <c r="AH144" s="4"/>
      <c r="AI144" s="4"/>
      <c r="AJ144" s="4"/>
      <c r="AK144" s="4"/>
      <c r="AL144" s="4"/>
      <c r="AM144" s="4"/>
      <c r="AN144" s="4"/>
      <c r="AO144" s="4"/>
      <c r="AP144" s="4"/>
      <c r="AQ144" s="4"/>
      <c r="AR144" s="4"/>
      <c r="AS144" s="10"/>
      <c r="AT144" s="4"/>
      <c r="AU144" s="4"/>
      <c r="AV144" s="4"/>
      <c r="AW144" s="4"/>
      <c r="AX144" s="4"/>
      <c r="AY144" s="4"/>
      <c r="AZ144" s="4"/>
      <c r="BA144" s="4"/>
      <c r="BB144" s="4"/>
      <c r="BC144" s="4"/>
      <c r="BD144" s="4"/>
      <c r="BE144" s="4"/>
      <c r="BF144" s="10"/>
      <c r="BG144" s="4"/>
      <c r="BH144" s="4"/>
      <c r="BI144" s="4"/>
      <c r="BJ144" s="4"/>
      <c r="BK144" s="4"/>
      <c r="BL144" s="4"/>
      <c r="BM144" s="4"/>
      <c r="BN144" s="4"/>
      <c r="BO144" s="4"/>
      <c r="BP144" s="4"/>
      <c r="BQ144" s="4"/>
      <c r="BR144" s="4"/>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row>
    <row r="145" spans="2:129" ht="15.75" x14ac:dyDescent="0.5">
      <c r="B145" s="4"/>
      <c r="C145" s="4"/>
      <c r="D145" s="4"/>
      <c r="E145" s="4"/>
      <c r="F145" s="4"/>
      <c r="G145" s="4"/>
      <c r="H145" s="4"/>
      <c r="I145" s="4"/>
      <c r="J145" s="10"/>
      <c r="K145" s="4"/>
      <c r="L145" s="4"/>
      <c r="M145" s="4"/>
      <c r="N145" s="4"/>
      <c r="O145" s="4"/>
      <c r="P145" s="4"/>
      <c r="Q145" s="4"/>
      <c r="R145" s="4"/>
      <c r="S145" s="10"/>
      <c r="T145" s="4"/>
      <c r="U145" s="4"/>
      <c r="V145" s="4"/>
      <c r="W145" s="4"/>
      <c r="X145" s="4"/>
      <c r="Y145" s="4"/>
      <c r="Z145" s="4"/>
      <c r="AA145" s="4"/>
      <c r="AB145" s="4"/>
      <c r="AC145" s="4"/>
      <c r="AD145" s="4"/>
      <c r="AE145" s="4"/>
      <c r="AF145" s="10"/>
      <c r="AG145" s="4"/>
      <c r="AH145" s="4"/>
      <c r="AI145" s="4"/>
      <c r="AJ145" s="4"/>
      <c r="AK145" s="4"/>
      <c r="AL145" s="4"/>
      <c r="AM145" s="4"/>
      <c r="AN145" s="4"/>
      <c r="AO145" s="4"/>
      <c r="AP145" s="4"/>
      <c r="AQ145" s="4"/>
      <c r="AR145" s="4"/>
      <c r="AS145" s="10"/>
      <c r="AT145" s="4"/>
      <c r="AU145" s="4"/>
      <c r="AV145" s="4"/>
      <c r="AW145" s="4"/>
      <c r="AX145" s="4"/>
      <c r="AY145" s="4"/>
      <c r="AZ145" s="4"/>
      <c r="BA145" s="4"/>
      <c r="BB145" s="4"/>
      <c r="BC145" s="4"/>
      <c r="BD145" s="4"/>
      <c r="BE145" s="4"/>
      <c r="BF145" s="10"/>
      <c r="BG145" s="4"/>
      <c r="BH145" s="4"/>
      <c r="BI145" s="4"/>
      <c r="BJ145" s="4"/>
      <c r="BK145" s="4"/>
      <c r="BL145" s="4"/>
      <c r="BM145" s="4"/>
      <c r="BN145" s="4"/>
      <c r="BO145" s="4"/>
      <c r="BP145" s="4"/>
      <c r="BQ145" s="4"/>
      <c r="BR145" s="4"/>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row>
    <row r="146" spans="2:129" ht="15.75" x14ac:dyDescent="0.5">
      <c r="B146" s="4"/>
      <c r="C146" s="4"/>
      <c r="D146" s="4"/>
      <c r="E146" s="4"/>
      <c r="F146" s="4"/>
      <c r="G146" s="4"/>
      <c r="H146" s="4"/>
      <c r="I146" s="4"/>
      <c r="J146" s="10"/>
      <c r="K146" s="4"/>
      <c r="L146" s="4"/>
      <c r="M146" s="4"/>
      <c r="N146" s="4"/>
      <c r="O146" s="4"/>
      <c r="P146" s="4"/>
      <c r="Q146" s="4"/>
      <c r="R146" s="4"/>
      <c r="S146" s="10"/>
      <c r="T146" s="4"/>
      <c r="U146" s="4"/>
      <c r="V146" s="4"/>
      <c r="W146" s="4"/>
      <c r="X146" s="4"/>
      <c r="Y146" s="4"/>
      <c r="Z146" s="4"/>
      <c r="AA146" s="4"/>
      <c r="AB146" s="4"/>
      <c r="AC146" s="4"/>
      <c r="AD146" s="4"/>
      <c r="AE146" s="4"/>
      <c r="AF146" s="10"/>
      <c r="AG146" s="4"/>
      <c r="AH146" s="4"/>
      <c r="AI146" s="4"/>
      <c r="AJ146" s="4"/>
      <c r="AK146" s="4"/>
      <c r="AL146" s="4"/>
      <c r="AM146" s="4"/>
      <c r="AN146" s="4"/>
      <c r="AO146" s="4"/>
      <c r="AP146" s="4"/>
      <c r="AQ146" s="4"/>
      <c r="AR146" s="4"/>
      <c r="AS146" s="10"/>
      <c r="AT146" s="4"/>
      <c r="AU146" s="4"/>
      <c r="AV146" s="4"/>
      <c r="AW146" s="4"/>
      <c r="AX146" s="4"/>
      <c r="AY146" s="4"/>
      <c r="AZ146" s="4"/>
      <c r="BA146" s="4"/>
      <c r="BB146" s="4"/>
      <c r="BC146" s="4"/>
      <c r="BD146" s="4"/>
      <c r="BE146" s="4"/>
      <c r="BF146" s="10"/>
      <c r="BG146" s="4"/>
      <c r="BH146" s="4"/>
      <c r="BI146" s="4"/>
      <c r="BJ146" s="4"/>
      <c r="BK146" s="4"/>
      <c r="BL146" s="4"/>
      <c r="BM146" s="4"/>
      <c r="BN146" s="4"/>
      <c r="BO146" s="4"/>
      <c r="BP146" s="4"/>
      <c r="BQ146" s="4"/>
      <c r="BR146" s="4"/>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row>
    <row r="147" spans="2:129" ht="15.75" x14ac:dyDescent="0.5">
      <c r="B147" s="4"/>
      <c r="C147" s="4"/>
      <c r="D147" s="4"/>
      <c r="E147" s="4"/>
      <c r="F147" s="4"/>
      <c r="G147" s="4"/>
      <c r="H147" s="4"/>
      <c r="I147" s="4"/>
      <c r="J147" s="10"/>
      <c r="K147" s="4"/>
      <c r="L147" s="4"/>
      <c r="M147" s="4"/>
      <c r="N147" s="4"/>
      <c r="O147" s="4"/>
      <c r="P147" s="4"/>
      <c r="Q147" s="4"/>
      <c r="R147" s="4"/>
      <c r="S147" s="10"/>
      <c r="T147" s="4"/>
      <c r="U147" s="4"/>
      <c r="V147" s="4"/>
      <c r="W147" s="4"/>
      <c r="X147" s="4"/>
      <c r="Y147" s="4"/>
      <c r="Z147" s="4"/>
      <c r="AA147" s="4"/>
      <c r="AB147" s="4"/>
      <c r="AC147" s="4"/>
      <c r="AD147" s="4"/>
      <c r="AE147" s="4"/>
      <c r="AF147" s="10"/>
      <c r="AG147" s="4"/>
      <c r="AH147" s="4"/>
      <c r="AI147" s="4"/>
      <c r="AJ147" s="4"/>
      <c r="AK147" s="4"/>
      <c r="AL147" s="4"/>
      <c r="AM147" s="4"/>
      <c r="AN147" s="4"/>
      <c r="AO147" s="4"/>
      <c r="AP147" s="4"/>
      <c r="AQ147" s="4"/>
      <c r="AR147" s="4"/>
      <c r="AS147" s="10"/>
      <c r="AT147" s="4"/>
      <c r="AU147" s="4"/>
      <c r="AV147" s="4"/>
      <c r="AW147" s="4"/>
      <c r="AX147" s="4"/>
      <c r="AY147" s="4"/>
      <c r="AZ147" s="4"/>
      <c r="BA147" s="4"/>
      <c r="BB147" s="4"/>
      <c r="BC147" s="4"/>
      <c r="BD147" s="4"/>
      <c r="BE147" s="4"/>
      <c r="BF147" s="10"/>
      <c r="BG147" s="4"/>
      <c r="BH147" s="4"/>
      <c r="BI147" s="4"/>
      <c r="BJ147" s="4"/>
      <c r="BK147" s="4"/>
      <c r="BL147" s="4"/>
      <c r="BM147" s="4"/>
      <c r="BN147" s="4"/>
      <c r="BO147" s="4"/>
      <c r="BP147" s="4"/>
      <c r="BQ147" s="4"/>
      <c r="BR147" s="4"/>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row>
    <row r="148" spans="2:129" ht="15.75" x14ac:dyDescent="0.5">
      <c r="B148" s="4"/>
      <c r="C148" s="4"/>
      <c r="D148" s="4"/>
      <c r="E148" s="4"/>
      <c r="F148" s="4"/>
      <c r="G148" s="4"/>
      <c r="H148" s="4"/>
      <c r="I148" s="4"/>
      <c r="J148" s="10"/>
      <c r="K148" s="4"/>
      <c r="L148" s="4"/>
      <c r="M148" s="4"/>
      <c r="N148" s="4"/>
      <c r="O148" s="4"/>
      <c r="P148" s="4"/>
      <c r="Q148" s="4"/>
      <c r="R148" s="4"/>
      <c r="S148" s="10"/>
      <c r="T148" s="4"/>
      <c r="U148" s="4"/>
      <c r="V148" s="4"/>
      <c r="W148" s="4"/>
      <c r="X148" s="4"/>
      <c r="Y148" s="4"/>
      <c r="Z148" s="4"/>
      <c r="AA148" s="4"/>
      <c r="AB148" s="4"/>
      <c r="AC148" s="4"/>
      <c r="AD148" s="4"/>
      <c r="AE148" s="4"/>
      <c r="AF148" s="10"/>
      <c r="AG148" s="4"/>
      <c r="AH148" s="4"/>
      <c r="AI148" s="4"/>
      <c r="AJ148" s="4"/>
      <c r="AK148" s="4"/>
      <c r="AL148" s="4"/>
      <c r="AM148" s="4"/>
      <c r="AN148" s="4"/>
      <c r="AO148" s="4"/>
      <c r="AP148" s="4"/>
      <c r="AQ148" s="4"/>
      <c r="AR148" s="4"/>
      <c r="AS148" s="10"/>
      <c r="AT148" s="4"/>
      <c r="AU148" s="4"/>
      <c r="AV148" s="4"/>
      <c r="AW148" s="4"/>
      <c r="AX148" s="4"/>
      <c r="AY148" s="4"/>
      <c r="AZ148" s="4"/>
      <c r="BA148" s="4"/>
      <c r="BB148" s="4"/>
      <c r="BC148" s="4"/>
      <c r="BD148" s="4"/>
      <c r="BE148" s="4"/>
      <c r="BF148" s="10"/>
      <c r="BG148" s="4"/>
      <c r="BH148" s="4"/>
      <c r="BI148" s="4"/>
      <c r="BJ148" s="4"/>
      <c r="BK148" s="4"/>
      <c r="BL148" s="4"/>
      <c r="BM148" s="4"/>
      <c r="BN148" s="4"/>
      <c r="BO148" s="4"/>
      <c r="BP148" s="4"/>
      <c r="BQ148" s="4"/>
      <c r="BR148" s="4"/>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row>
    <row r="149" spans="2:129" ht="15.75" x14ac:dyDescent="0.5">
      <c r="B149" s="4"/>
      <c r="C149" s="4"/>
      <c r="D149" s="4"/>
      <c r="E149" s="4"/>
      <c r="F149" s="4"/>
      <c r="G149" s="4"/>
      <c r="H149" s="4"/>
      <c r="I149" s="4"/>
      <c r="J149" s="10"/>
      <c r="K149" s="4"/>
      <c r="L149" s="4"/>
      <c r="M149" s="4"/>
      <c r="N149" s="4"/>
      <c r="O149" s="4"/>
      <c r="P149" s="4"/>
      <c r="Q149" s="4"/>
      <c r="R149" s="4"/>
      <c r="S149" s="10"/>
      <c r="T149" s="4"/>
      <c r="U149" s="4"/>
      <c r="V149" s="4"/>
      <c r="W149" s="4"/>
      <c r="X149" s="4"/>
      <c r="Y149" s="4"/>
      <c r="Z149" s="4"/>
      <c r="AA149" s="4"/>
      <c r="AB149" s="4"/>
      <c r="AC149" s="4"/>
      <c r="AD149" s="4"/>
      <c r="AE149" s="4"/>
      <c r="AF149" s="10"/>
      <c r="AG149" s="4"/>
      <c r="AH149" s="4"/>
      <c r="AI149" s="4"/>
      <c r="AJ149" s="4"/>
      <c r="AK149" s="4"/>
      <c r="AL149" s="4"/>
      <c r="AM149" s="4"/>
      <c r="AN149" s="4"/>
      <c r="AO149" s="4"/>
      <c r="AP149" s="4"/>
      <c r="AQ149" s="4"/>
      <c r="AR149" s="4"/>
      <c r="AS149" s="10"/>
      <c r="AT149" s="4"/>
      <c r="AU149" s="4"/>
      <c r="AV149" s="4"/>
      <c r="AW149" s="4"/>
      <c r="AX149" s="4"/>
      <c r="AY149" s="4"/>
      <c r="AZ149" s="4"/>
      <c r="BA149" s="4"/>
      <c r="BB149" s="4"/>
      <c r="BC149" s="4"/>
      <c r="BD149" s="4"/>
      <c r="BE149" s="4"/>
      <c r="BF149" s="10"/>
      <c r="BG149" s="4"/>
      <c r="BH149" s="4"/>
      <c r="BI149" s="4"/>
      <c r="BJ149" s="4"/>
      <c r="BK149" s="4"/>
      <c r="BL149" s="4"/>
      <c r="BM149" s="4"/>
      <c r="BN149" s="4"/>
      <c r="BO149" s="4"/>
      <c r="BP149" s="4"/>
      <c r="BQ149" s="4"/>
      <c r="BR149" s="4"/>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row>
    <row r="150" spans="2:129" ht="15.75" x14ac:dyDescent="0.5">
      <c r="B150" s="4"/>
      <c r="C150" s="4"/>
      <c r="D150" s="4"/>
      <c r="E150" s="4"/>
      <c r="F150" s="4"/>
      <c r="G150" s="4"/>
      <c r="H150" s="4"/>
      <c r="I150" s="4"/>
      <c r="J150" s="10"/>
      <c r="K150" s="4"/>
      <c r="L150" s="4"/>
      <c r="M150" s="4"/>
      <c r="N150" s="4"/>
      <c r="O150" s="4"/>
      <c r="P150" s="4"/>
      <c r="Q150" s="4"/>
      <c r="R150" s="4"/>
      <c r="S150" s="10"/>
      <c r="T150" s="4"/>
      <c r="U150" s="4"/>
      <c r="V150" s="4"/>
      <c r="W150" s="4"/>
      <c r="X150" s="4"/>
      <c r="Y150" s="4"/>
      <c r="Z150" s="4"/>
      <c r="AA150" s="4"/>
      <c r="AB150" s="4"/>
      <c r="AC150" s="4"/>
      <c r="AD150" s="4"/>
      <c r="AE150" s="4"/>
      <c r="AF150" s="10"/>
      <c r="AG150" s="4"/>
      <c r="AH150" s="4"/>
      <c r="AI150" s="4"/>
      <c r="AJ150" s="4"/>
      <c r="AK150" s="4"/>
      <c r="AL150" s="4"/>
      <c r="AM150" s="4"/>
      <c r="AN150" s="4"/>
      <c r="AO150" s="4"/>
      <c r="AP150" s="4"/>
      <c r="AQ150" s="4"/>
      <c r="AR150" s="4"/>
      <c r="AS150" s="10"/>
      <c r="AT150" s="4"/>
      <c r="AU150" s="4"/>
      <c r="AV150" s="4"/>
      <c r="AW150" s="4"/>
      <c r="AX150" s="4"/>
      <c r="AY150" s="4"/>
      <c r="AZ150" s="4"/>
      <c r="BA150" s="4"/>
      <c r="BB150" s="4"/>
      <c r="BC150" s="4"/>
      <c r="BD150" s="4"/>
      <c r="BE150" s="4"/>
      <c r="BF150" s="10"/>
      <c r="BG150" s="4"/>
      <c r="BH150" s="4"/>
      <c r="BI150" s="4"/>
      <c r="BJ150" s="4"/>
      <c r="BK150" s="4"/>
      <c r="BL150" s="4"/>
      <c r="BM150" s="4"/>
      <c r="BN150" s="4"/>
      <c r="BO150" s="4"/>
      <c r="BP150" s="4"/>
      <c r="BQ150" s="4"/>
      <c r="BR150" s="4"/>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row>
    <row r="151" spans="2:129" ht="15.75" x14ac:dyDescent="0.5">
      <c r="B151" s="4"/>
      <c r="C151" s="4"/>
      <c r="D151" s="4"/>
      <c r="E151" s="4"/>
      <c r="F151" s="4"/>
      <c r="G151" s="4"/>
      <c r="H151" s="4"/>
      <c r="I151" s="4"/>
      <c r="J151" s="10"/>
      <c r="K151" s="4"/>
      <c r="L151" s="4"/>
      <c r="M151" s="4"/>
      <c r="N151" s="4"/>
      <c r="O151" s="4"/>
      <c r="P151" s="4"/>
      <c r="Q151" s="4"/>
      <c r="R151" s="4"/>
      <c r="S151" s="10"/>
      <c r="T151" s="4"/>
      <c r="U151" s="4"/>
      <c r="V151" s="4"/>
      <c r="W151" s="4"/>
      <c r="X151" s="4"/>
      <c r="Y151" s="4"/>
      <c r="Z151" s="4"/>
      <c r="AA151" s="4"/>
      <c r="AB151" s="4"/>
      <c r="AC151" s="4"/>
      <c r="AD151" s="4"/>
      <c r="AE151" s="4"/>
      <c r="AF151" s="10"/>
      <c r="AG151" s="4"/>
      <c r="AH151" s="4"/>
      <c r="AI151" s="4"/>
      <c r="AJ151" s="4"/>
      <c r="AK151" s="4"/>
      <c r="AL151" s="4"/>
      <c r="AM151" s="4"/>
      <c r="AN151" s="4"/>
      <c r="AO151" s="4"/>
      <c r="AP151" s="4"/>
      <c r="AQ151" s="4"/>
      <c r="AR151" s="4"/>
      <c r="AS151" s="10"/>
      <c r="AT151" s="4"/>
      <c r="AU151" s="4"/>
      <c r="AV151" s="4"/>
      <c r="AW151" s="4"/>
      <c r="AX151" s="4"/>
      <c r="AY151" s="4"/>
      <c r="AZ151" s="4"/>
      <c r="BA151" s="4"/>
      <c r="BB151" s="4"/>
      <c r="BC151" s="4"/>
      <c r="BD151" s="4"/>
      <c r="BE151" s="4"/>
      <c r="BF151" s="10"/>
      <c r="BG151" s="4"/>
      <c r="BH151" s="4"/>
      <c r="BI151" s="4"/>
      <c r="BJ151" s="4"/>
      <c r="BK151" s="4"/>
      <c r="BL151" s="4"/>
      <c r="BM151" s="4"/>
      <c r="BN151" s="4"/>
      <c r="BO151" s="4"/>
      <c r="BP151" s="4"/>
      <c r="BQ151" s="4"/>
      <c r="BR151" s="4"/>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row>
    <row r="152" spans="2:129" ht="15.75" x14ac:dyDescent="0.5">
      <c r="B152" s="4"/>
      <c r="C152" s="4"/>
      <c r="D152" s="4"/>
      <c r="E152" s="4"/>
      <c r="F152" s="4"/>
      <c r="G152" s="4"/>
      <c r="H152" s="4"/>
      <c r="I152" s="4"/>
      <c r="J152" s="10"/>
      <c r="K152" s="4"/>
      <c r="L152" s="4"/>
      <c r="M152" s="4"/>
      <c r="N152" s="4"/>
      <c r="O152" s="4"/>
      <c r="P152" s="4"/>
      <c r="Q152" s="4"/>
      <c r="R152" s="4"/>
      <c r="S152" s="10"/>
      <c r="T152" s="4"/>
      <c r="U152" s="4"/>
      <c r="V152" s="4"/>
      <c r="W152" s="4"/>
      <c r="X152" s="4"/>
      <c r="Y152" s="4"/>
      <c r="Z152" s="4"/>
      <c r="AA152" s="4"/>
      <c r="AB152" s="4"/>
      <c r="AC152" s="4"/>
      <c r="AD152" s="4"/>
      <c r="AE152" s="4"/>
      <c r="AF152" s="10"/>
      <c r="AG152" s="4"/>
      <c r="AH152" s="4"/>
      <c r="AI152" s="4"/>
      <c r="AJ152" s="4"/>
      <c r="AK152" s="4"/>
      <c r="AL152" s="4"/>
      <c r="AM152" s="4"/>
      <c r="AN152" s="4"/>
      <c r="AO152" s="4"/>
      <c r="AP152" s="4"/>
      <c r="AQ152" s="4"/>
      <c r="AR152" s="4"/>
      <c r="AS152" s="10"/>
      <c r="AT152" s="4"/>
      <c r="AU152" s="4"/>
      <c r="AV152" s="4"/>
      <c r="AW152" s="4"/>
      <c r="AX152" s="4"/>
      <c r="AY152" s="4"/>
      <c r="AZ152" s="4"/>
      <c r="BA152" s="4"/>
      <c r="BB152" s="4"/>
      <c r="BC152" s="4"/>
      <c r="BD152" s="4"/>
      <c r="BE152" s="4"/>
      <c r="BF152" s="10"/>
      <c r="BG152" s="4"/>
      <c r="BH152" s="4"/>
      <c r="BI152" s="4"/>
      <c r="BJ152" s="4"/>
      <c r="BK152" s="4"/>
      <c r="BL152" s="4"/>
      <c r="BM152" s="4"/>
      <c r="BN152" s="4"/>
      <c r="BO152" s="4"/>
      <c r="BP152" s="4"/>
      <c r="BQ152" s="4"/>
      <c r="BR152" s="4"/>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row>
    <row r="153" spans="2:129" ht="15.75" x14ac:dyDescent="0.5">
      <c r="B153" s="4"/>
      <c r="C153" s="4"/>
      <c r="D153" s="4"/>
      <c r="E153" s="4"/>
      <c r="F153" s="4"/>
      <c r="G153" s="4"/>
      <c r="H153" s="4"/>
      <c r="I153" s="4"/>
      <c r="J153" s="10"/>
      <c r="K153" s="4"/>
      <c r="L153" s="4"/>
      <c r="M153" s="4"/>
      <c r="N153" s="4"/>
      <c r="O153" s="4"/>
      <c r="P153" s="4"/>
      <c r="Q153" s="4"/>
      <c r="R153" s="4"/>
      <c r="S153" s="10"/>
      <c r="T153" s="4"/>
      <c r="U153" s="4"/>
      <c r="V153" s="4"/>
      <c r="W153" s="4"/>
      <c r="X153" s="4"/>
      <c r="Y153" s="4"/>
      <c r="Z153" s="4"/>
      <c r="AA153" s="4"/>
      <c r="AB153" s="4"/>
      <c r="AC153" s="4"/>
      <c r="AD153" s="4"/>
      <c r="AE153" s="4"/>
      <c r="AF153" s="10"/>
      <c r="AG153" s="4"/>
      <c r="AH153" s="4"/>
      <c r="AI153" s="4"/>
      <c r="AJ153" s="4"/>
      <c r="AK153" s="4"/>
      <c r="AL153" s="4"/>
      <c r="AM153" s="4"/>
      <c r="AN153" s="4"/>
      <c r="AO153" s="4"/>
      <c r="AP153" s="4"/>
      <c r="AQ153" s="4"/>
      <c r="AR153" s="4"/>
      <c r="AS153" s="10"/>
      <c r="AT153" s="4"/>
      <c r="AU153" s="4"/>
      <c r="AV153" s="4"/>
      <c r="AW153" s="4"/>
      <c r="AX153" s="4"/>
      <c r="AY153" s="4"/>
      <c r="AZ153" s="4"/>
      <c r="BA153" s="4"/>
      <c r="BB153" s="4"/>
      <c r="BC153" s="4"/>
      <c r="BD153" s="4"/>
      <c r="BE153" s="4"/>
      <c r="BF153" s="10"/>
      <c r="BG153" s="4"/>
      <c r="BH153" s="4"/>
      <c r="BI153" s="4"/>
      <c r="BJ153" s="4"/>
      <c r="BK153" s="4"/>
      <c r="BL153" s="4"/>
      <c r="BM153" s="4"/>
      <c r="BN153" s="4"/>
      <c r="BO153" s="4"/>
      <c r="BP153" s="4"/>
      <c r="BQ153" s="4"/>
      <c r="BR153" s="4"/>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row>
    <row r="154" spans="2:129" ht="15.75" x14ac:dyDescent="0.5">
      <c r="B154" s="4"/>
      <c r="C154" s="4"/>
      <c r="D154" s="4"/>
      <c r="E154" s="4"/>
      <c r="F154" s="4"/>
      <c r="G154" s="4"/>
      <c r="H154" s="4"/>
      <c r="I154" s="4"/>
      <c r="J154" s="10"/>
      <c r="K154" s="4"/>
      <c r="L154" s="4"/>
      <c r="M154" s="4"/>
      <c r="N154" s="4"/>
      <c r="O154" s="4"/>
      <c r="P154" s="4"/>
      <c r="Q154" s="4"/>
      <c r="R154" s="4"/>
      <c r="S154" s="10"/>
      <c r="T154" s="4"/>
      <c r="U154" s="4"/>
      <c r="V154" s="4"/>
      <c r="W154" s="4"/>
      <c r="X154" s="4"/>
      <c r="Y154" s="4"/>
      <c r="Z154" s="4"/>
      <c r="AA154" s="4"/>
      <c r="AB154" s="4"/>
      <c r="AC154" s="4"/>
      <c r="AD154" s="4"/>
      <c r="AE154" s="4"/>
      <c r="AF154" s="10"/>
      <c r="AG154" s="4"/>
      <c r="AH154" s="4"/>
      <c r="AI154" s="4"/>
      <c r="AJ154" s="4"/>
      <c r="AK154" s="4"/>
      <c r="AL154" s="4"/>
      <c r="AM154" s="4"/>
      <c r="AN154" s="4"/>
      <c r="AO154" s="4"/>
      <c r="AP154" s="4"/>
      <c r="AQ154" s="4"/>
      <c r="AR154" s="4"/>
      <c r="AS154" s="10"/>
      <c r="AT154" s="4"/>
      <c r="AU154" s="4"/>
      <c r="AV154" s="4"/>
      <c r="AW154" s="4"/>
      <c r="AX154" s="4"/>
      <c r="AY154" s="4"/>
      <c r="AZ154" s="4"/>
      <c r="BA154" s="4"/>
      <c r="BB154" s="4"/>
      <c r="BC154" s="4"/>
      <c r="BD154" s="4"/>
      <c r="BE154" s="4"/>
      <c r="BF154" s="10"/>
      <c r="BG154" s="4"/>
      <c r="BH154" s="4"/>
      <c r="BI154" s="4"/>
      <c r="BJ154" s="4"/>
      <c r="BK154" s="4"/>
      <c r="BL154" s="4"/>
      <c r="BM154" s="4"/>
      <c r="BN154" s="4"/>
      <c r="BO154" s="4"/>
      <c r="BP154" s="4"/>
      <c r="BQ154" s="4"/>
      <c r="BR154" s="4"/>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row>
    <row r="155" spans="2:129" ht="15.75" x14ac:dyDescent="0.5">
      <c r="B155" s="4"/>
      <c r="C155" s="4"/>
      <c r="D155" s="4"/>
      <c r="E155" s="4"/>
      <c r="F155" s="4"/>
      <c r="G155" s="4"/>
      <c r="H155" s="4"/>
      <c r="I155" s="4"/>
      <c r="J155" s="10"/>
      <c r="K155" s="4"/>
      <c r="L155" s="4"/>
      <c r="M155" s="4"/>
      <c r="N155" s="4"/>
      <c r="O155" s="4"/>
      <c r="P155" s="4"/>
      <c r="Q155" s="4"/>
      <c r="R155" s="4"/>
      <c r="S155" s="10"/>
      <c r="T155" s="4"/>
      <c r="U155" s="4"/>
      <c r="V155" s="4"/>
      <c r="W155" s="4"/>
      <c r="X155" s="4"/>
      <c r="Y155" s="4"/>
      <c r="Z155" s="4"/>
      <c r="AA155" s="4"/>
      <c r="AB155" s="4"/>
      <c r="AC155" s="4"/>
      <c r="AD155" s="4"/>
      <c r="AE155" s="4"/>
      <c r="AF155" s="10"/>
      <c r="AG155" s="4"/>
      <c r="AH155" s="4"/>
      <c r="AI155" s="4"/>
      <c r="AJ155" s="4"/>
      <c r="AK155" s="4"/>
      <c r="AL155" s="4"/>
      <c r="AM155" s="4"/>
      <c r="AN155" s="4"/>
      <c r="AO155" s="4"/>
      <c r="AP155" s="4"/>
      <c r="AQ155" s="4"/>
      <c r="AR155" s="4"/>
      <c r="AS155" s="10"/>
      <c r="AT155" s="4"/>
      <c r="AU155" s="4"/>
      <c r="AV155" s="4"/>
      <c r="AW155" s="4"/>
      <c r="AX155" s="4"/>
      <c r="AY155" s="4"/>
      <c r="AZ155" s="4"/>
      <c r="BA155" s="4"/>
      <c r="BB155" s="4"/>
      <c r="BC155" s="4"/>
      <c r="BD155" s="4"/>
      <c r="BE155" s="4"/>
      <c r="BF155" s="10"/>
      <c r="BG155" s="4"/>
      <c r="BH155" s="4"/>
      <c r="BI155" s="4"/>
      <c r="BJ155" s="4"/>
      <c r="BK155" s="4"/>
      <c r="BL155" s="4"/>
      <c r="BM155" s="4"/>
      <c r="BN155" s="4"/>
      <c r="BO155" s="4"/>
      <c r="BP155" s="4"/>
      <c r="BQ155" s="4"/>
      <c r="BR155" s="4"/>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row>
    <row r="156" spans="2:129" ht="15.75" x14ac:dyDescent="0.5">
      <c r="B156" s="4"/>
      <c r="C156" s="4"/>
      <c r="D156" s="4"/>
      <c r="E156" s="4"/>
      <c r="F156" s="4"/>
      <c r="G156" s="4"/>
      <c r="H156" s="4"/>
      <c r="I156" s="4"/>
      <c r="J156" s="10"/>
      <c r="K156" s="4"/>
      <c r="L156" s="4"/>
      <c r="M156" s="4"/>
      <c r="N156" s="4"/>
      <c r="O156" s="4"/>
      <c r="P156" s="4"/>
      <c r="Q156" s="4"/>
      <c r="R156" s="4"/>
      <c r="S156" s="10"/>
      <c r="T156" s="4"/>
      <c r="U156" s="4"/>
      <c r="V156" s="4"/>
      <c r="W156" s="4"/>
      <c r="X156" s="4"/>
      <c r="Y156" s="4"/>
      <c r="Z156" s="4"/>
      <c r="AA156" s="4"/>
      <c r="AB156" s="4"/>
      <c r="AC156" s="4"/>
      <c r="AD156" s="4"/>
      <c r="AE156" s="4"/>
      <c r="AF156" s="10"/>
      <c r="AG156" s="4"/>
      <c r="AH156" s="4"/>
      <c r="AI156" s="4"/>
      <c r="AJ156" s="4"/>
      <c r="AK156" s="4"/>
      <c r="AL156" s="4"/>
      <c r="AM156" s="4"/>
      <c r="AN156" s="4"/>
      <c r="AO156" s="4"/>
      <c r="AP156" s="4"/>
      <c r="AQ156" s="4"/>
      <c r="AR156" s="4"/>
      <c r="AS156" s="10"/>
      <c r="AT156" s="4"/>
      <c r="AU156" s="4"/>
      <c r="AV156" s="4"/>
      <c r="AW156" s="4"/>
      <c r="AX156" s="4"/>
      <c r="AY156" s="4"/>
      <c r="AZ156" s="4"/>
      <c r="BA156" s="4"/>
      <c r="BB156" s="4"/>
      <c r="BC156" s="4"/>
      <c r="BD156" s="4"/>
      <c r="BE156" s="4"/>
      <c r="BF156" s="10"/>
      <c r="BG156" s="4"/>
      <c r="BH156" s="4"/>
      <c r="BI156" s="4"/>
      <c r="BJ156" s="4"/>
      <c r="BK156" s="4"/>
      <c r="BL156" s="4"/>
      <c r="BM156" s="4"/>
      <c r="BN156" s="4"/>
      <c r="BO156" s="4"/>
      <c r="BP156" s="4"/>
      <c r="BQ156" s="4"/>
      <c r="BR156" s="4"/>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row>
    <row r="157" spans="2:129" ht="15.75" x14ac:dyDescent="0.5">
      <c r="B157" s="4"/>
      <c r="C157" s="4"/>
      <c r="D157" s="4"/>
      <c r="E157" s="4"/>
      <c r="F157" s="4"/>
      <c r="G157" s="4"/>
      <c r="H157" s="4"/>
      <c r="I157" s="4"/>
      <c r="J157" s="10"/>
      <c r="K157" s="4"/>
      <c r="L157" s="4"/>
      <c r="M157" s="4"/>
      <c r="N157" s="4"/>
      <c r="O157" s="4"/>
      <c r="P157" s="4"/>
      <c r="Q157" s="4"/>
      <c r="R157" s="4"/>
      <c r="S157" s="10"/>
      <c r="T157" s="4"/>
      <c r="U157" s="4"/>
      <c r="V157" s="4"/>
      <c r="W157" s="4"/>
      <c r="X157" s="4"/>
      <c r="Y157" s="4"/>
      <c r="Z157" s="4"/>
      <c r="AA157" s="4"/>
      <c r="AB157" s="4"/>
      <c r="AC157" s="4"/>
      <c r="AD157" s="4"/>
      <c r="AE157" s="4"/>
      <c r="AF157" s="10"/>
      <c r="AG157" s="4"/>
      <c r="AH157" s="4"/>
      <c r="AI157" s="4"/>
      <c r="AJ157" s="4"/>
      <c r="AK157" s="4"/>
      <c r="AL157" s="4"/>
      <c r="AM157" s="4"/>
      <c r="AN157" s="4"/>
      <c r="AO157" s="4"/>
      <c r="AP157" s="4"/>
      <c r="AQ157" s="4"/>
      <c r="AR157" s="4"/>
      <c r="AS157" s="10"/>
      <c r="AT157" s="4"/>
      <c r="AU157" s="4"/>
      <c r="AV157" s="4"/>
      <c r="AW157" s="4"/>
      <c r="AX157" s="4"/>
      <c r="AY157" s="4"/>
      <c r="AZ157" s="4"/>
      <c r="BA157" s="4"/>
      <c r="BB157" s="4"/>
      <c r="BC157" s="4"/>
      <c r="BD157" s="4"/>
      <c r="BE157" s="4"/>
      <c r="BF157" s="10"/>
      <c r="BG157" s="4"/>
      <c r="BH157" s="4"/>
      <c r="BI157" s="4"/>
      <c r="BJ157" s="4"/>
      <c r="BK157" s="4"/>
      <c r="BL157" s="4"/>
      <c r="BM157" s="4"/>
      <c r="BN157" s="4"/>
      <c r="BO157" s="4"/>
      <c r="BP157" s="4"/>
      <c r="BQ157" s="4"/>
      <c r="BR157" s="4"/>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row>
    <row r="158" spans="2:129" ht="15.75" x14ac:dyDescent="0.5">
      <c r="B158" s="4"/>
      <c r="C158" s="4"/>
      <c r="D158" s="4"/>
      <c r="E158" s="4"/>
      <c r="F158" s="4"/>
      <c r="G158" s="4"/>
      <c r="H158" s="4"/>
      <c r="I158" s="4"/>
      <c r="J158" s="10"/>
      <c r="K158" s="4"/>
      <c r="L158" s="4"/>
      <c r="M158" s="4"/>
      <c r="N158" s="4"/>
      <c r="O158" s="4"/>
      <c r="P158" s="4"/>
      <c r="Q158" s="4"/>
      <c r="R158" s="4"/>
      <c r="S158" s="10"/>
      <c r="T158" s="4"/>
      <c r="U158" s="4"/>
      <c r="V158" s="4"/>
      <c r="W158" s="4"/>
      <c r="X158" s="4"/>
      <c r="Y158" s="4"/>
      <c r="Z158" s="4"/>
      <c r="AA158" s="4"/>
      <c r="AB158" s="4"/>
      <c r="AC158" s="4"/>
      <c r="AD158" s="4"/>
      <c r="AE158" s="4"/>
      <c r="AF158" s="10"/>
      <c r="AG158" s="4"/>
      <c r="AH158" s="4"/>
      <c r="AI158" s="4"/>
      <c r="AJ158" s="4"/>
      <c r="AK158" s="4"/>
      <c r="AL158" s="4"/>
      <c r="AM158" s="4"/>
      <c r="AN158" s="4"/>
      <c r="AO158" s="4"/>
      <c r="AP158" s="4"/>
      <c r="AQ158" s="4"/>
      <c r="AR158" s="4"/>
      <c r="AS158" s="10"/>
      <c r="AT158" s="4"/>
      <c r="AU158" s="4"/>
      <c r="AV158" s="4"/>
      <c r="AW158" s="4"/>
      <c r="AX158" s="4"/>
      <c r="AY158" s="4"/>
      <c r="AZ158" s="4"/>
      <c r="BA158" s="4"/>
      <c r="BB158" s="4"/>
      <c r="BC158" s="4"/>
      <c r="BD158" s="4"/>
      <c r="BE158" s="4"/>
      <c r="BF158" s="10"/>
      <c r="BG158" s="4"/>
      <c r="BH158" s="4"/>
      <c r="BI158" s="4"/>
      <c r="BJ158" s="4"/>
      <c r="BK158" s="4"/>
      <c r="BL158" s="4"/>
      <c r="BM158" s="4"/>
      <c r="BN158" s="4"/>
      <c r="BO158" s="4"/>
      <c r="BP158" s="4"/>
      <c r="BQ158" s="4"/>
      <c r="BR158" s="4"/>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row>
    <row r="159" spans="2:129" ht="15.75" x14ac:dyDescent="0.5">
      <c r="B159" s="4"/>
      <c r="C159" s="4"/>
      <c r="D159" s="4"/>
      <c r="E159" s="4"/>
      <c r="F159" s="4"/>
      <c r="G159" s="4"/>
      <c r="H159" s="4"/>
      <c r="I159" s="4"/>
      <c r="J159" s="10"/>
      <c r="K159" s="4"/>
      <c r="L159" s="4"/>
      <c r="M159" s="4"/>
      <c r="N159" s="4"/>
      <c r="O159" s="4"/>
      <c r="P159" s="4"/>
      <c r="Q159" s="4"/>
      <c r="R159" s="4"/>
      <c r="S159" s="10"/>
      <c r="T159" s="4"/>
      <c r="U159" s="4"/>
      <c r="V159" s="4"/>
      <c r="W159" s="4"/>
      <c r="X159" s="4"/>
      <c r="Y159" s="4"/>
      <c r="Z159" s="4"/>
      <c r="AA159" s="4"/>
      <c r="AB159" s="4"/>
      <c r="AC159" s="4"/>
      <c r="AD159" s="4"/>
      <c r="AE159" s="4"/>
      <c r="AF159" s="10"/>
      <c r="AG159" s="4"/>
      <c r="AH159" s="4"/>
      <c r="AI159" s="4"/>
      <c r="AJ159" s="4"/>
      <c r="AK159" s="4"/>
      <c r="AL159" s="4"/>
      <c r="AM159" s="4"/>
      <c r="AN159" s="4"/>
      <c r="AO159" s="4"/>
      <c r="AP159" s="4"/>
      <c r="AQ159" s="4"/>
      <c r="AR159" s="4"/>
      <c r="AS159" s="10"/>
      <c r="AT159" s="4"/>
      <c r="AU159" s="4"/>
      <c r="AV159" s="4"/>
      <c r="AW159" s="4"/>
      <c r="AX159" s="4"/>
      <c r="AY159" s="4"/>
      <c r="AZ159" s="4"/>
      <c r="BA159" s="4"/>
      <c r="BB159" s="4"/>
      <c r="BC159" s="4"/>
      <c r="BD159" s="4"/>
      <c r="BE159" s="4"/>
      <c r="BF159" s="10"/>
      <c r="BG159" s="4"/>
      <c r="BH159" s="4"/>
      <c r="BI159" s="4"/>
      <c r="BJ159" s="4"/>
      <c r="BK159" s="4"/>
      <c r="BL159" s="4"/>
      <c r="BM159" s="4"/>
      <c r="BN159" s="4"/>
      <c r="BO159" s="4"/>
      <c r="BP159" s="4"/>
      <c r="BQ159" s="4"/>
      <c r="BR159" s="4"/>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row>
    <row r="160" spans="2:129" ht="15.75" x14ac:dyDescent="0.5">
      <c r="B160" s="4"/>
      <c r="C160" s="4"/>
      <c r="D160" s="4"/>
      <c r="E160" s="4"/>
      <c r="F160" s="4"/>
      <c r="G160" s="4"/>
      <c r="H160" s="4"/>
      <c r="I160" s="4"/>
      <c r="J160" s="10"/>
      <c r="K160" s="4"/>
      <c r="L160" s="4"/>
      <c r="M160" s="4"/>
      <c r="N160" s="4"/>
      <c r="O160" s="4"/>
      <c r="P160" s="4"/>
      <c r="Q160" s="4"/>
      <c r="R160" s="4"/>
      <c r="S160" s="10"/>
      <c r="T160" s="4"/>
      <c r="U160" s="4"/>
      <c r="V160" s="4"/>
      <c r="W160" s="4"/>
      <c r="X160" s="4"/>
      <c r="Y160" s="4"/>
      <c r="Z160" s="4"/>
      <c r="AA160" s="4"/>
      <c r="AB160" s="4"/>
      <c r="AC160" s="4"/>
      <c r="AD160" s="4"/>
      <c r="AE160" s="4"/>
      <c r="AF160" s="10"/>
      <c r="AG160" s="4"/>
      <c r="AH160" s="4"/>
      <c r="AI160" s="4"/>
      <c r="AJ160" s="4"/>
      <c r="AK160" s="4"/>
      <c r="AL160" s="4"/>
      <c r="AM160" s="4"/>
      <c r="AN160" s="4"/>
      <c r="AO160" s="4"/>
      <c r="AP160" s="4"/>
      <c r="AQ160" s="4"/>
      <c r="AR160" s="4"/>
      <c r="AS160" s="10"/>
      <c r="AT160" s="4"/>
      <c r="AU160" s="4"/>
      <c r="AV160" s="4"/>
      <c r="AW160" s="4"/>
      <c r="AX160" s="4"/>
      <c r="AY160" s="4"/>
      <c r="AZ160" s="4"/>
      <c r="BA160" s="4"/>
      <c r="BB160" s="4"/>
      <c r="BC160" s="4"/>
      <c r="BD160" s="4"/>
      <c r="BE160" s="4"/>
      <c r="BF160" s="10"/>
      <c r="BG160" s="4"/>
      <c r="BH160" s="4"/>
      <c r="BI160" s="4"/>
      <c r="BJ160" s="4"/>
      <c r="BK160" s="4"/>
      <c r="BL160" s="4"/>
      <c r="BM160" s="4"/>
      <c r="BN160" s="4"/>
      <c r="BO160" s="4"/>
      <c r="BP160" s="4"/>
      <c r="BQ160" s="4"/>
      <c r="BR160" s="4"/>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row>
    <row r="161" spans="2:129" ht="15.75" x14ac:dyDescent="0.5">
      <c r="B161" s="4"/>
      <c r="C161" s="4"/>
      <c r="D161" s="4"/>
      <c r="E161" s="4"/>
      <c r="F161" s="4"/>
      <c r="G161" s="4"/>
      <c r="H161" s="4"/>
      <c r="I161" s="4"/>
      <c r="J161" s="10"/>
      <c r="K161" s="4"/>
      <c r="L161" s="4"/>
      <c r="M161" s="4"/>
      <c r="N161" s="4"/>
      <c r="O161" s="4"/>
      <c r="P161" s="4"/>
      <c r="Q161" s="4"/>
      <c r="R161" s="4"/>
      <c r="S161" s="10"/>
      <c r="T161" s="4"/>
      <c r="U161" s="4"/>
      <c r="V161" s="4"/>
      <c r="W161" s="4"/>
      <c r="X161" s="4"/>
      <c r="Y161" s="4"/>
      <c r="Z161" s="4"/>
      <c r="AA161" s="4"/>
      <c r="AB161" s="4"/>
      <c r="AC161" s="4"/>
      <c r="AD161" s="4"/>
      <c r="AE161" s="4"/>
      <c r="AF161" s="10"/>
      <c r="AG161" s="4"/>
      <c r="AH161" s="4"/>
      <c r="AI161" s="4"/>
      <c r="AJ161" s="4"/>
      <c r="AK161" s="4"/>
      <c r="AL161" s="4"/>
      <c r="AM161" s="4"/>
      <c r="AN161" s="4"/>
      <c r="AO161" s="4"/>
      <c r="AP161" s="4"/>
      <c r="AQ161" s="4"/>
      <c r="AR161" s="4"/>
      <c r="AS161" s="10"/>
      <c r="AT161" s="4"/>
      <c r="AU161" s="4"/>
      <c r="AV161" s="4"/>
      <c r="AW161" s="4"/>
      <c r="AX161" s="4"/>
      <c r="AY161" s="4"/>
      <c r="AZ161" s="4"/>
      <c r="BA161" s="4"/>
      <c r="BB161" s="4"/>
      <c r="BC161" s="4"/>
      <c r="BD161" s="4"/>
      <c r="BE161" s="4"/>
      <c r="BF161" s="10"/>
      <c r="BG161" s="4"/>
      <c r="BH161" s="4"/>
      <c r="BI161" s="4"/>
      <c r="BJ161" s="4"/>
      <c r="BK161" s="4"/>
      <c r="BL161" s="4"/>
      <c r="BM161" s="4"/>
      <c r="BN161" s="4"/>
      <c r="BO161" s="4"/>
      <c r="BP161" s="4"/>
      <c r="BQ161" s="4"/>
      <c r="BR161" s="4"/>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row>
    <row r="162" spans="2:129" ht="15.75" x14ac:dyDescent="0.5">
      <c r="B162" s="4"/>
      <c r="C162" s="4"/>
      <c r="D162" s="4"/>
      <c r="E162" s="4"/>
      <c r="F162" s="4"/>
      <c r="G162" s="4"/>
      <c r="H162" s="4"/>
      <c r="I162" s="4"/>
      <c r="J162" s="10"/>
      <c r="K162" s="4"/>
      <c r="L162" s="4"/>
      <c r="M162" s="4"/>
      <c r="N162" s="4"/>
      <c r="O162" s="4"/>
      <c r="P162" s="4"/>
      <c r="Q162" s="4"/>
      <c r="R162" s="4"/>
      <c r="S162" s="10"/>
      <c r="T162" s="4"/>
      <c r="U162" s="4"/>
      <c r="V162" s="4"/>
      <c r="W162" s="4"/>
      <c r="X162" s="4"/>
      <c r="Y162" s="4"/>
      <c r="Z162" s="4"/>
      <c r="AA162" s="4"/>
      <c r="AB162" s="4"/>
      <c r="AC162" s="4"/>
      <c r="AD162" s="4"/>
      <c r="AE162" s="4"/>
      <c r="AF162" s="10"/>
      <c r="AG162" s="4"/>
      <c r="AH162" s="4"/>
      <c r="AI162" s="4"/>
      <c r="AJ162" s="4"/>
      <c r="AK162" s="4"/>
      <c r="AL162" s="4"/>
      <c r="AM162" s="4"/>
      <c r="AN162" s="4"/>
      <c r="AO162" s="4"/>
      <c r="AP162" s="4"/>
      <c r="AQ162" s="4"/>
      <c r="AR162" s="4"/>
      <c r="AS162" s="10"/>
      <c r="AT162" s="4"/>
      <c r="AU162" s="4"/>
      <c r="AV162" s="4"/>
      <c r="AW162" s="4"/>
      <c r="AX162" s="4"/>
      <c r="AY162" s="4"/>
      <c r="AZ162" s="4"/>
      <c r="BA162" s="4"/>
      <c r="BB162" s="4"/>
      <c r="BC162" s="4"/>
      <c r="BD162" s="4"/>
      <c r="BE162" s="4"/>
      <c r="BF162" s="10"/>
      <c r="BG162" s="4"/>
      <c r="BH162" s="4"/>
      <c r="BI162" s="4"/>
      <c r="BJ162" s="4"/>
      <c r="BK162" s="4"/>
      <c r="BL162" s="4"/>
      <c r="BM162" s="4"/>
      <c r="BN162" s="4"/>
      <c r="BO162" s="4"/>
      <c r="BP162" s="4"/>
      <c r="BQ162" s="4"/>
      <c r="BR162" s="4"/>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row>
    <row r="163" spans="2:129" ht="15.75" x14ac:dyDescent="0.5">
      <c r="B163" s="4"/>
      <c r="C163" s="4"/>
      <c r="D163" s="4"/>
      <c r="E163" s="4"/>
      <c r="F163" s="4"/>
      <c r="G163" s="4"/>
      <c r="H163" s="4"/>
      <c r="I163" s="4"/>
      <c r="J163" s="10"/>
      <c r="K163" s="4"/>
      <c r="L163" s="4"/>
      <c r="M163" s="4"/>
      <c r="N163" s="4"/>
      <c r="O163" s="4"/>
      <c r="P163" s="4"/>
      <c r="Q163" s="4"/>
      <c r="R163" s="4"/>
      <c r="S163" s="10"/>
      <c r="T163" s="4"/>
      <c r="U163" s="4"/>
      <c r="V163" s="4"/>
      <c r="W163" s="4"/>
      <c r="X163" s="4"/>
      <c r="Y163" s="4"/>
      <c r="Z163" s="4"/>
      <c r="AA163" s="4"/>
      <c r="AB163" s="4"/>
      <c r="AC163" s="4"/>
      <c r="AD163" s="4"/>
      <c r="AE163" s="4"/>
      <c r="AF163" s="10"/>
      <c r="AG163" s="4"/>
      <c r="AH163" s="4"/>
      <c r="AI163" s="4"/>
      <c r="AJ163" s="4"/>
      <c r="AK163" s="4"/>
      <c r="AL163" s="4"/>
      <c r="AM163" s="4"/>
      <c r="AN163" s="4"/>
      <c r="AO163" s="4"/>
      <c r="AP163" s="4"/>
      <c r="AQ163" s="4"/>
      <c r="AR163" s="4"/>
      <c r="AS163" s="10"/>
      <c r="AT163" s="4"/>
      <c r="AU163" s="4"/>
      <c r="AV163" s="4"/>
      <c r="AW163" s="4"/>
      <c r="AX163" s="4"/>
      <c r="AY163" s="4"/>
      <c r="AZ163" s="4"/>
      <c r="BA163" s="4"/>
      <c r="BB163" s="4"/>
      <c r="BC163" s="4"/>
      <c r="BD163" s="4"/>
      <c r="BE163" s="4"/>
      <c r="BF163" s="10"/>
      <c r="BG163" s="4"/>
      <c r="BH163" s="4"/>
      <c r="BI163" s="4"/>
      <c r="BJ163" s="4"/>
      <c r="BK163" s="4"/>
      <c r="BL163" s="4"/>
      <c r="BM163" s="4"/>
      <c r="BN163" s="4"/>
      <c r="BO163" s="4"/>
      <c r="BP163" s="4"/>
      <c r="BQ163" s="4"/>
      <c r="BR163" s="4"/>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row>
    <row r="164" spans="2:129" ht="15.75" x14ac:dyDescent="0.5">
      <c r="B164" s="4"/>
      <c r="C164" s="4"/>
      <c r="D164" s="4"/>
      <c r="E164" s="4"/>
      <c r="F164" s="4"/>
      <c r="G164" s="4"/>
      <c r="H164" s="4"/>
      <c r="I164" s="4"/>
      <c r="J164" s="10"/>
      <c r="K164" s="4"/>
      <c r="L164" s="4"/>
      <c r="M164" s="4"/>
      <c r="N164" s="4"/>
      <c r="O164" s="4"/>
      <c r="P164" s="4"/>
      <c r="Q164" s="4"/>
      <c r="R164" s="4"/>
      <c r="S164" s="10"/>
      <c r="T164" s="4"/>
      <c r="U164" s="4"/>
      <c r="V164" s="4"/>
      <c r="W164" s="4"/>
      <c r="X164" s="4"/>
      <c r="Y164" s="4"/>
      <c r="Z164" s="4"/>
      <c r="AA164" s="4"/>
      <c r="AB164" s="4"/>
      <c r="AC164" s="4"/>
      <c r="AD164" s="4"/>
      <c r="AE164" s="4"/>
      <c r="AF164" s="10"/>
      <c r="AG164" s="4"/>
      <c r="AH164" s="4"/>
      <c r="AI164" s="4"/>
      <c r="AJ164" s="4"/>
      <c r="AK164" s="4"/>
      <c r="AL164" s="4"/>
      <c r="AM164" s="4"/>
      <c r="AN164" s="4"/>
      <c r="AO164" s="4"/>
      <c r="AP164" s="4"/>
      <c r="AQ164" s="4"/>
      <c r="AR164" s="4"/>
      <c r="AS164" s="10"/>
      <c r="AT164" s="4"/>
      <c r="AU164" s="4"/>
      <c r="AV164" s="4"/>
      <c r="AW164" s="4"/>
      <c r="AX164" s="4"/>
      <c r="AY164" s="4"/>
      <c r="AZ164" s="4"/>
      <c r="BA164" s="4"/>
      <c r="BB164" s="4"/>
      <c r="BC164" s="4"/>
      <c r="BD164" s="4"/>
      <c r="BE164" s="4"/>
      <c r="BF164" s="10"/>
      <c r="BG164" s="4"/>
      <c r="BH164" s="4"/>
      <c r="BI164" s="4"/>
      <c r="BJ164" s="4"/>
      <c r="BK164" s="4"/>
      <c r="BL164" s="4"/>
      <c r="BM164" s="4"/>
      <c r="BN164" s="4"/>
      <c r="BO164" s="4"/>
      <c r="BP164" s="4"/>
      <c r="BQ164" s="4"/>
      <c r="BR164" s="4"/>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row>
    <row r="165" spans="2:129" ht="15.75" x14ac:dyDescent="0.5">
      <c r="B165" s="4"/>
      <c r="C165" s="4"/>
      <c r="D165" s="4"/>
      <c r="E165" s="4"/>
      <c r="F165" s="4"/>
      <c r="G165" s="4"/>
      <c r="H165" s="4"/>
      <c r="I165" s="4"/>
      <c r="J165" s="10"/>
      <c r="K165" s="4"/>
      <c r="L165" s="4"/>
      <c r="M165" s="4"/>
      <c r="N165" s="4"/>
      <c r="O165" s="4"/>
      <c r="P165" s="4"/>
      <c r="Q165" s="4"/>
      <c r="R165" s="4"/>
      <c r="S165" s="10"/>
      <c r="T165" s="4"/>
      <c r="U165" s="4"/>
      <c r="V165" s="4"/>
      <c r="W165" s="4"/>
      <c r="X165" s="4"/>
      <c r="Y165" s="4"/>
      <c r="Z165" s="4"/>
      <c r="AA165" s="4"/>
      <c r="AB165" s="4"/>
      <c r="AC165" s="4"/>
      <c r="AD165" s="4"/>
      <c r="AE165" s="4"/>
      <c r="AF165" s="10"/>
      <c r="AG165" s="4"/>
      <c r="AH165" s="4"/>
      <c r="AI165" s="4"/>
      <c r="AJ165" s="4"/>
      <c r="AK165" s="4"/>
      <c r="AL165" s="4"/>
      <c r="AM165" s="4"/>
      <c r="AN165" s="4"/>
      <c r="AO165" s="4"/>
      <c r="AP165" s="4"/>
      <c r="AQ165" s="4"/>
      <c r="AR165" s="4"/>
      <c r="AS165" s="10"/>
      <c r="AT165" s="4"/>
      <c r="AU165" s="4"/>
      <c r="AV165" s="4"/>
      <c r="AW165" s="4"/>
      <c r="AX165" s="4"/>
      <c r="AY165" s="4"/>
      <c r="AZ165" s="4"/>
      <c r="BA165" s="4"/>
      <c r="BB165" s="4"/>
      <c r="BC165" s="4"/>
      <c r="BD165" s="4"/>
      <c r="BE165" s="4"/>
      <c r="BF165" s="10"/>
      <c r="BG165" s="4"/>
      <c r="BH165" s="4"/>
      <c r="BI165" s="4"/>
      <c r="BJ165" s="4"/>
      <c r="BK165" s="4"/>
      <c r="BL165" s="4"/>
      <c r="BM165" s="4"/>
      <c r="BN165" s="4"/>
      <c r="BO165" s="4"/>
      <c r="BP165" s="4"/>
      <c r="BQ165" s="4"/>
      <c r="BR165" s="4"/>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row>
    <row r="166" spans="2:129" ht="15.75" x14ac:dyDescent="0.5">
      <c r="B166" s="4"/>
      <c r="C166" s="4"/>
      <c r="D166" s="4"/>
      <c r="E166" s="4"/>
      <c r="F166" s="4"/>
      <c r="G166" s="4"/>
      <c r="H166" s="4"/>
      <c r="I166" s="4"/>
      <c r="J166" s="10"/>
      <c r="K166" s="4"/>
      <c r="L166" s="4"/>
      <c r="M166" s="4"/>
      <c r="N166" s="4"/>
      <c r="O166" s="4"/>
      <c r="P166" s="4"/>
      <c r="Q166" s="4"/>
      <c r="R166" s="4"/>
      <c r="S166" s="10"/>
      <c r="T166" s="4"/>
      <c r="U166" s="4"/>
      <c r="V166" s="4"/>
      <c r="W166" s="4"/>
      <c r="X166" s="4"/>
      <c r="Y166" s="4"/>
      <c r="Z166" s="4"/>
      <c r="AA166" s="4"/>
      <c r="AB166" s="4"/>
      <c r="AC166" s="4"/>
      <c r="AD166" s="4"/>
      <c r="AE166" s="4"/>
      <c r="AF166" s="10"/>
      <c r="AG166" s="4"/>
      <c r="AH166" s="4"/>
      <c r="AI166" s="4"/>
      <c r="AJ166" s="4"/>
      <c r="AK166" s="4"/>
      <c r="AL166" s="4"/>
      <c r="AM166" s="4"/>
      <c r="AN166" s="4"/>
      <c r="AO166" s="4"/>
      <c r="AP166" s="4"/>
      <c r="AQ166" s="4"/>
      <c r="AR166" s="4"/>
      <c r="AS166" s="10"/>
      <c r="AT166" s="4"/>
      <c r="AU166" s="4"/>
      <c r="AV166" s="4"/>
      <c r="AW166" s="4"/>
      <c r="AX166" s="4"/>
      <c r="AY166" s="4"/>
      <c r="AZ166" s="4"/>
      <c r="BA166" s="4"/>
      <c r="BB166" s="4"/>
      <c r="BC166" s="4"/>
      <c r="BD166" s="4"/>
      <c r="BE166" s="4"/>
      <c r="BF166" s="10"/>
      <c r="BG166" s="4"/>
      <c r="BH166" s="4"/>
      <c r="BI166" s="4"/>
      <c r="BJ166" s="4"/>
      <c r="BK166" s="4"/>
      <c r="BL166" s="4"/>
      <c r="BM166" s="4"/>
      <c r="BN166" s="4"/>
      <c r="BO166" s="4"/>
      <c r="BP166" s="4"/>
      <c r="BQ166" s="4"/>
      <c r="BR166" s="4"/>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row>
    <row r="167" spans="2:129" ht="15.75" x14ac:dyDescent="0.5">
      <c r="B167" s="4"/>
      <c r="C167" s="4"/>
      <c r="D167" s="4"/>
      <c r="E167" s="4"/>
      <c r="F167" s="4"/>
      <c r="G167" s="4"/>
      <c r="H167" s="4"/>
      <c r="I167" s="4"/>
      <c r="J167" s="10"/>
      <c r="K167" s="4"/>
      <c r="L167" s="4"/>
      <c r="M167" s="4"/>
      <c r="N167" s="4"/>
      <c r="O167" s="4"/>
      <c r="P167" s="4"/>
      <c r="Q167" s="4"/>
      <c r="R167" s="4"/>
      <c r="S167" s="10"/>
      <c r="T167" s="4"/>
      <c r="U167" s="4"/>
      <c r="V167" s="4"/>
      <c r="W167" s="4"/>
      <c r="X167" s="4"/>
      <c r="Y167" s="4"/>
      <c r="Z167" s="4"/>
      <c r="AA167" s="4"/>
      <c r="AB167" s="4"/>
      <c r="AC167" s="4"/>
      <c r="AD167" s="4"/>
      <c r="AE167" s="4"/>
      <c r="AF167" s="10"/>
      <c r="AG167" s="4"/>
      <c r="AH167" s="4"/>
      <c r="AI167" s="4"/>
      <c r="AJ167" s="4"/>
      <c r="AK167" s="4"/>
      <c r="AL167" s="4"/>
      <c r="AM167" s="4"/>
      <c r="AN167" s="4"/>
      <c r="AO167" s="4"/>
      <c r="AP167" s="4"/>
      <c r="AQ167" s="4"/>
      <c r="AR167" s="4"/>
      <c r="AS167" s="10"/>
      <c r="AT167" s="4"/>
      <c r="AU167" s="4"/>
      <c r="AV167" s="4"/>
      <c r="AW167" s="4"/>
      <c r="AX167" s="4"/>
      <c r="AY167" s="4"/>
      <c r="AZ167" s="4"/>
      <c r="BA167" s="4"/>
      <c r="BB167" s="4"/>
      <c r="BC167" s="4"/>
      <c r="BD167" s="4"/>
      <c r="BE167" s="4"/>
      <c r="BF167" s="10"/>
      <c r="BG167" s="4"/>
      <c r="BH167" s="4"/>
      <c r="BI167" s="4"/>
      <c r="BJ167" s="4"/>
      <c r="BK167" s="4"/>
      <c r="BL167" s="4"/>
      <c r="BM167" s="4"/>
      <c r="BN167" s="4"/>
      <c r="BO167" s="4"/>
      <c r="BP167" s="4"/>
      <c r="BQ167" s="4"/>
      <c r="BR167" s="4"/>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row>
    <row r="168" spans="2:129" ht="15.75" x14ac:dyDescent="0.5">
      <c r="B168" s="4"/>
      <c r="C168" s="4"/>
      <c r="D168" s="4"/>
      <c r="E168" s="4"/>
      <c r="F168" s="4"/>
      <c r="G168" s="4"/>
      <c r="H168" s="4"/>
      <c r="I168" s="4"/>
      <c r="J168" s="10"/>
      <c r="K168" s="4"/>
      <c r="L168" s="4"/>
      <c r="M168" s="4"/>
      <c r="N168" s="4"/>
      <c r="O168" s="4"/>
      <c r="P168" s="4"/>
      <c r="Q168" s="4"/>
      <c r="R168" s="4"/>
      <c r="S168" s="10"/>
      <c r="T168" s="4"/>
      <c r="U168" s="4"/>
      <c r="V168" s="4"/>
      <c r="W168" s="4"/>
      <c r="X168" s="4"/>
      <c r="Y168" s="4"/>
      <c r="Z168" s="4"/>
      <c r="AA168" s="4"/>
      <c r="AB168" s="4"/>
      <c r="AC168" s="4"/>
      <c r="AD168" s="4"/>
      <c r="AE168" s="4"/>
      <c r="AF168" s="10"/>
      <c r="AG168" s="4"/>
      <c r="AH168" s="4"/>
      <c r="AI168" s="4"/>
      <c r="AJ168" s="4"/>
      <c r="AK168" s="4"/>
      <c r="AL168" s="4"/>
      <c r="AM168" s="4"/>
      <c r="AN168" s="4"/>
      <c r="AO168" s="4"/>
      <c r="AP168" s="4"/>
      <c r="AQ168" s="4"/>
      <c r="AR168" s="4"/>
      <c r="AS168" s="10"/>
      <c r="AT168" s="4"/>
      <c r="AU168" s="4"/>
      <c r="AV168" s="4"/>
      <c r="AW168" s="4"/>
      <c r="AX168" s="4"/>
      <c r="AY168" s="4"/>
      <c r="AZ168" s="4"/>
      <c r="BA168" s="4"/>
      <c r="BB168" s="4"/>
      <c r="BC168" s="4"/>
      <c r="BD168" s="4"/>
      <c r="BE168" s="4"/>
      <c r="BF168" s="10"/>
      <c r="BG168" s="4"/>
      <c r="BH168" s="4"/>
      <c r="BI168" s="4"/>
      <c r="BJ168" s="4"/>
      <c r="BK168" s="4"/>
      <c r="BL168" s="4"/>
      <c r="BM168" s="4"/>
      <c r="BN168" s="4"/>
      <c r="BO168" s="4"/>
      <c r="BP168" s="4"/>
      <c r="BQ168" s="4"/>
      <c r="BR168" s="4"/>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row>
    <row r="169" spans="2:129" ht="15.75" x14ac:dyDescent="0.5">
      <c r="B169" s="4"/>
      <c r="C169" s="4"/>
      <c r="D169" s="4"/>
      <c r="E169" s="4"/>
      <c r="F169" s="4"/>
      <c r="G169" s="4"/>
      <c r="H169" s="4"/>
      <c r="I169" s="4"/>
      <c r="J169" s="10"/>
      <c r="K169" s="4"/>
      <c r="L169" s="4"/>
      <c r="M169" s="4"/>
      <c r="N169" s="4"/>
      <c r="O169" s="4"/>
      <c r="P169" s="4"/>
      <c r="Q169" s="4"/>
      <c r="R169" s="4"/>
      <c r="S169" s="10"/>
      <c r="T169" s="4"/>
      <c r="U169" s="4"/>
      <c r="V169" s="4"/>
      <c r="W169" s="4"/>
      <c r="X169" s="4"/>
      <c r="Y169" s="4"/>
      <c r="Z169" s="4"/>
      <c r="AA169" s="4"/>
      <c r="AB169" s="4"/>
      <c r="AC169" s="4"/>
      <c r="AD169" s="4"/>
      <c r="AE169" s="4"/>
      <c r="AF169" s="10"/>
      <c r="AG169" s="4"/>
      <c r="AH169" s="4"/>
      <c r="AI169" s="4"/>
      <c r="AJ169" s="4"/>
      <c r="AK169" s="4"/>
      <c r="AL169" s="4"/>
      <c r="AM169" s="4"/>
      <c r="AN169" s="4"/>
      <c r="AO169" s="4"/>
      <c r="AP169" s="4"/>
      <c r="AQ169" s="4"/>
      <c r="AR169" s="4"/>
      <c r="AS169" s="10"/>
      <c r="AT169" s="4"/>
      <c r="AU169" s="4"/>
      <c r="AV169" s="4"/>
      <c r="AW169" s="4"/>
      <c r="AX169" s="4"/>
      <c r="AY169" s="4"/>
      <c r="AZ169" s="4"/>
      <c r="BA169" s="4"/>
      <c r="BB169" s="4"/>
      <c r="BC169" s="4"/>
      <c r="BD169" s="4"/>
      <c r="BE169" s="4"/>
      <c r="BF169" s="10"/>
      <c r="BG169" s="4"/>
      <c r="BH169" s="4"/>
      <c r="BI169" s="4"/>
      <c r="BJ169" s="4"/>
      <c r="BK169" s="4"/>
      <c r="BL169" s="4"/>
      <c r="BM169" s="4"/>
      <c r="BN169" s="4"/>
      <c r="BO169" s="4"/>
      <c r="BP169" s="4"/>
      <c r="BQ169" s="4"/>
      <c r="BR169" s="4"/>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row>
    <row r="170" spans="2:129" ht="15.75" x14ac:dyDescent="0.5">
      <c r="B170" s="4"/>
      <c r="C170" s="4"/>
      <c r="D170" s="4"/>
      <c r="E170" s="4"/>
      <c r="F170" s="4"/>
      <c r="G170" s="4"/>
      <c r="H170" s="4"/>
      <c r="I170" s="4"/>
      <c r="J170" s="10"/>
      <c r="K170" s="4"/>
      <c r="L170" s="4"/>
      <c r="M170" s="4"/>
      <c r="N170" s="4"/>
      <c r="O170" s="4"/>
      <c r="P170" s="4"/>
      <c r="Q170" s="4"/>
      <c r="R170" s="4"/>
      <c r="S170" s="10"/>
      <c r="T170" s="4"/>
      <c r="U170" s="4"/>
      <c r="V170" s="4"/>
      <c r="W170" s="4"/>
      <c r="X170" s="4"/>
      <c r="Y170" s="4"/>
      <c r="Z170" s="4"/>
      <c r="AA170" s="4"/>
      <c r="AB170" s="4"/>
      <c r="AC170" s="4"/>
      <c r="AD170" s="4"/>
      <c r="AE170" s="4"/>
      <c r="AF170" s="10"/>
      <c r="AG170" s="4"/>
      <c r="AH170" s="4"/>
      <c r="AI170" s="4"/>
      <c r="AJ170" s="4"/>
      <c r="AK170" s="4"/>
      <c r="AL170" s="4"/>
      <c r="AM170" s="4"/>
      <c r="AN170" s="4"/>
      <c r="AO170" s="4"/>
      <c r="AP170" s="4"/>
      <c r="AQ170" s="4"/>
      <c r="AR170" s="4"/>
      <c r="AS170" s="10"/>
      <c r="AT170" s="4"/>
      <c r="AU170" s="4"/>
      <c r="AV170" s="4"/>
      <c r="AW170" s="4"/>
      <c r="AX170" s="4"/>
      <c r="AY170" s="4"/>
      <c r="AZ170" s="4"/>
      <c r="BA170" s="4"/>
      <c r="BB170" s="4"/>
      <c r="BC170" s="4"/>
      <c r="BD170" s="4"/>
      <c r="BE170" s="4"/>
      <c r="BF170" s="10"/>
      <c r="BG170" s="4"/>
      <c r="BH170" s="4"/>
      <c r="BI170" s="4"/>
      <c r="BJ170" s="4"/>
      <c r="BK170" s="4"/>
      <c r="BL170" s="4"/>
      <c r="BM170" s="4"/>
      <c r="BN170" s="4"/>
      <c r="BO170" s="4"/>
      <c r="BP170" s="4"/>
      <c r="BQ170" s="4"/>
      <c r="BR170" s="4"/>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row>
    <row r="171" spans="2:129" ht="15.75" x14ac:dyDescent="0.5">
      <c r="B171" s="4"/>
      <c r="C171" s="4"/>
      <c r="D171" s="4"/>
      <c r="E171" s="4"/>
      <c r="F171" s="4"/>
      <c r="G171" s="4"/>
      <c r="H171" s="4"/>
      <c r="I171" s="4"/>
      <c r="J171" s="10"/>
      <c r="K171" s="4"/>
      <c r="L171" s="4"/>
      <c r="M171" s="4"/>
      <c r="N171" s="4"/>
      <c r="O171" s="4"/>
      <c r="P171" s="4"/>
      <c r="Q171" s="4"/>
      <c r="R171" s="4"/>
      <c r="S171" s="10"/>
      <c r="T171" s="4"/>
      <c r="U171" s="4"/>
      <c r="V171" s="4"/>
      <c r="W171" s="4"/>
      <c r="X171" s="4"/>
      <c r="Y171" s="4"/>
      <c r="Z171" s="4"/>
      <c r="AA171" s="4"/>
      <c r="AB171" s="4"/>
      <c r="AC171" s="4"/>
      <c r="AD171" s="4"/>
      <c r="AE171" s="4"/>
      <c r="AF171" s="10"/>
      <c r="AG171" s="4"/>
      <c r="AH171" s="4"/>
      <c r="AI171" s="4"/>
      <c r="AJ171" s="4"/>
      <c r="AK171" s="4"/>
      <c r="AL171" s="4"/>
      <c r="AM171" s="4"/>
      <c r="AN171" s="4"/>
      <c r="AO171" s="4"/>
      <c r="AP171" s="4"/>
      <c r="AQ171" s="4"/>
      <c r="AR171" s="4"/>
      <c r="AS171" s="10"/>
      <c r="AT171" s="4"/>
      <c r="AU171" s="4"/>
      <c r="AV171" s="4"/>
      <c r="AW171" s="4"/>
      <c r="AX171" s="4"/>
      <c r="AY171" s="4"/>
      <c r="AZ171" s="4"/>
      <c r="BA171" s="4"/>
      <c r="BB171" s="4"/>
      <c r="BC171" s="4"/>
      <c r="BD171" s="4"/>
      <c r="BE171" s="4"/>
      <c r="BF171" s="10"/>
      <c r="BG171" s="4"/>
      <c r="BH171" s="4"/>
      <c r="BI171" s="4"/>
      <c r="BJ171" s="4"/>
      <c r="BK171" s="4"/>
      <c r="BL171" s="4"/>
      <c r="BM171" s="4"/>
      <c r="BN171" s="4"/>
      <c r="BO171" s="4"/>
      <c r="BP171" s="4"/>
      <c r="BQ171" s="4"/>
      <c r="BR171" s="4"/>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row>
    <row r="172" spans="2:129" ht="15.75" x14ac:dyDescent="0.5">
      <c r="B172" s="4"/>
      <c r="C172" s="4"/>
      <c r="D172" s="4"/>
      <c r="E172" s="4"/>
      <c r="F172" s="4"/>
      <c r="G172" s="4"/>
      <c r="H172" s="4"/>
      <c r="I172" s="4"/>
      <c r="J172" s="10"/>
      <c r="K172" s="4"/>
      <c r="L172" s="4"/>
      <c r="M172" s="4"/>
      <c r="N172" s="4"/>
      <c r="O172" s="4"/>
      <c r="P172" s="4"/>
      <c r="Q172" s="4"/>
      <c r="R172" s="4"/>
      <c r="S172" s="10"/>
      <c r="T172" s="4"/>
      <c r="U172" s="4"/>
      <c r="V172" s="4"/>
      <c r="W172" s="4"/>
      <c r="X172" s="4"/>
      <c r="Y172" s="4"/>
      <c r="Z172" s="4"/>
      <c r="AA172" s="4"/>
      <c r="AB172" s="4"/>
      <c r="AC172" s="4"/>
      <c r="AD172" s="4"/>
      <c r="AE172" s="4"/>
      <c r="AF172" s="10"/>
      <c r="AG172" s="4"/>
      <c r="AH172" s="4"/>
      <c r="AI172" s="4"/>
      <c r="AJ172" s="4"/>
      <c r="AK172" s="4"/>
      <c r="AL172" s="4"/>
      <c r="AM172" s="4"/>
      <c r="AN172" s="4"/>
      <c r="AO172" s="4"/>
      <c r="AP172" s="4"/>
      <c r="AQ172" s="4"/>
      <c r="AR172" s="4"/>
      <c r="AS172" s="10"/>
      <c r="AT172" s="4"/>
      <c r="AU172" s="4"/>
      <c r="AV172" s="4"/>
      <c r="AW172" s="4"/>
      <c r="AX172" s="4"/>
      <c r="AY172" s="4"/>
      <c r="AZ172" s="4"/>
      <c r="BA172" s="4"/>
      <c r="BB172" s="4"/>
      <c r="BC172" s="4"/>
      <c r="BD172" s="4"/>
      <c r="BE172" s="4"/>
      <c r="BF172" s="10"/>
      <c r="BG172" s="4"/>
      <c r="BH172" s="4"/>
      <c r="BI172" s="4"/>
      <c r="BJ172" s="4"/>
      <c r="BK172" s="4"/>
      <c r="BL172" s="4"/>
      <c r="BM172" s="4"/>
      <c r="BN172" s="4"/>
      <c r="BO172" s="4"/>
      <c r="BP172" s="4"/>
      <c r="BQ172" s="4"/>
      <c r="BR172" s="4"/>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row>
    <row r="173" spans="2:129" ht="15.75" x14ac:dyDescent="0.5">
      <c r="B173" s="4"/>
      <c r="C173" s="4"/>
      <c r="D173" s="4"/>
      <c r="E173" s="4"/>
      <c r="F173" s="4"/>
      <c r="G173" s="4"/>
      <c r="H173" s="4"/>
      <c r="I173" s="4"/>
      <c r="J173" s="10"/>
      <c r="K173" s="4"/>
      <c r="L173" s="4"/>
      <c r="M173" s="4"/>
      <c r="N173" s="4"/>
      <c r="O173" s="4"/>
      <c r="P173" s="4"/>
      <c r="Q173" s="4"/>
      <c r="R173" s="4"/>
      <c r="S173" s="10"/>
      <c r="T173" s="4"/>
      <c r="U173" s="4"/>
      <c r="V173" s="4"/>
      <c r="W173" s="4"/>
      <c r="X173" s="4"/>
      <c r="Y173" s="4"/>
      <c r="Z173" s="4"/>
      <c r="AA173" s="4"/>
      <c r="AB173" s="4"/>
      <c r="AC173" s="4"/>
      <c r="AD173" s="4"/>
      <c r="AE173" s="4"/>
      <c r="AF173" s="10"/>
      <c r="AG173" s="4"/>
      <c r="AH173" s="4"/>
      <c r="AI173" s="4"/>
      <c r="AJ173" s="4"/>
      <c r="AK173" s="4"/>
      <c r="AL173" s="4"/>
      <c r="AM173" s="4"/>
      <c r="AN173" s="4"/>
      <c r="AO173" s="4"/>
      <c r="AP173" s="4"/>
      <c r="AQ173" s="4"/>
      <c r="AR173" s="4"/>
      <c r="AS173" s="10"/>
      <c r="AT173" s="4"/>
      <c r="AU173" s="4"/>
      <c r="AV173" s="4"/>
      <c r="AW173" s="4"/>
      <c r="AX173" s="4"/>
      <c r="AY173" s="4"/>
      <c r="AZ173" s="4"/>
      <c r="BA173" s="4"/>
      <c r="BB173" s="4"/>
      <c r="BC173" s="4"/>
      <c r="BD173" s="4"/>
      <c r="BE173" s="4"/>
      <c r="BF173" s="10"/>
      <c r="BG173" s="4"/>
      <c r="BH173" s="4"/>
      <c r="BI173" s="4"/>
      <c r="BJ173" s="4"/>
      <c r="BK173" s="4"/>
      <c r="BL173" s="4"/>
      <c r="BM173" s="4"/>
      <c r="BN173" s="4"/>
      <c r="BO173" s="4"/>
      <c r="BP173" s="4"/>
      <c r="BQ173" s="4"/>
      <c r="BR173" s="4"/>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row>
    <row r="174" spans="2:129" ht="15.75" x14ac:dyDescent="0.5">
      <c r="B174" s="4"/>
      <c r="C174" s="4"/>
      <c r="D174" s="4"/>
      <c r="E174" s="4"/>
      <c r="F174" s="4"/>
      <c r="G174" s="4"/>
      <c r="H174" s="4"/>
      <c r="I174" s="4"/>
      <c r="J174" s="10"/>
      <c r="K174" s="4"/>
      <c r="L174" s="4"/>
      <c r="M174" s="4"/>
      <c r="N174" s="4"/>
      <c r="O174" s="4"/>
      <c r="P174" s="4"/>
      <c r="Q174" s="4"/>
      <c r="R174" s="4"/>
      <c r="S174" s="10"/>
      <c r="T174" s="4"/>
      <c r="U174" s="4"/>
      <c r="V174" s="4"/>
      <c r="W174" s="4"/>
      <c r="X174" s="4"/>
      <c r="Y174" s="4"/>
      <c r="Z174" s="4"/>
      <c r="AA174" s="4"/>
      <c r="AB174" s="4"/>
      <c r="AC174" s="4"/>
      <c r="AD174" s="4"/>
      <c r="AE174" s="4"/>
      <c r="AF174" s="10"/>
      <c r="AG174" s="4"/>
      <c r="AH174" s="4"/>
      <c r="AI174" s="4"/>
      <c r="AJ174" s="4"/>
      <c r="AK174" s="4"/>
      <c r="AL174" s="4"/>
      <c r="AM174" s="4"/>
      <c r="AN174" s="4"/>
      <c r="AO174" s="4"/>
      <c r="AP174" s="4"/>
      <c r="AQ174" s="4"/>
      <c r="AR174" s="4"/>
      <c r="AS174" s="10"/>
      <c r="AT174" s="4"/>
      <c r="AU174" s="4"/>
      <c r="AV174" s="4"/>
      <c r="AW174" s="4"/>
      <c r="AX174" s="4"/>
      <c r="AY174" s="4"/>
      <c r="AZ174" s="4"/>
      <c r="BA174" s="4"/>
      <c r="BB174" s="4"/>
      <c r="BC174" s="4"/>
      <c r="BD174" s="4"/>
      <c r="BE174" s="4"/>
      <c r="BF174" s="10"/>
      <c r="BG174" s="4"/>
      <c r="BH174" s="4"/>
      <c r="BI174" s="4"/>
      <c r="BJ174" s="4"/>
      <c r="BK174" s="4"/>
      <c r="BL174" s="4"/>
      <c r="BM174" s="4"/>
      <c r="BN174" s="4"/>
      <c r="BO174" s="4"/>
      <c r="BP174" s="4"/>
      <c r="BQ174" s="4"/>
      <c r="BR174" s="4"/>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row>
    <row r="175" spans="2:129" ht="15.75" x14ac:dyDescent="0.5">
      <c r="B175" s="4"/>
      <c r="C175" s="4"/>
      <c r="D175" s="4"/>
      <c r="E175" s="4"/>
      <c r="F175" s="4"/>
      <c r="G175" s="4"/>
      <c r="H175" s="4"/>
      <c r="I175" s="4"/>
      <c r="J175" s="10"/>
      <c r="K175" s="4"/>
      <c r="L175" s="4"/>
      <c r="M175" s="4"/>
      <c r="N175" s="4"/>
      <c r="O175" s="4"/>
      <c r="P175" s="4"/>
      <c r="Q175" s="4"/>
      <c r="R175" s="4"/>
      <c r="S175" s="10"/>
      <c r="T175" s="4"/>
      <c r="U175" s="4"/>
      <c r="V175" s="4"/>
      <c r="W175" s="4"/>
      <c r="X175" s="4"/>
      <c r="Y175" s="4"/>
      <c r="Z175" s="4"/>
      <c r="AA175" s="4"/>
      <c r="AB175" s="4"/>
      <c r="AC175" s="4"/>
      <c r="AD175" s="4"/>
      <c r="AE175" s="4"/>
      <c r="AF175" s="10"/>
      <c r="AG175" s="4"/>
      <c r="AH175" s="4"/>
      <c r="AI175" s="4"/>
      <c r="AJ175" s="4"/>
      <c r="AK175" s="4"/>
      <c r="AL175" s="4"/>
      <c r="AM175" s="4"/>
      <c r="AN175" s="4"/>
      <c r="AO175" s="4"/>
      <c r="AP175" s="4"/>
      <c r="AQ175" s="4"/>
      <c r="AR175" s="4"/>
      <c r="AS175" s="10"/>
      <c r="AT175" s="4"/>
      <c r="AU175" s="4"/>
      <c r="AV175" s="4"/>
      <c r="AW175" s="4"/>
      <c r="AX175" s="4"/>
      <c r="AY175" s="4"/>
      <c r="AZ175" s="4"/>
      <c r="BA175" s="4"/>
      <c r="BB175" s="4"/>
      <c r="BC175" s="4"/>
      <c r="BD175" s="4"/>
      <c r="BE175" s="4"/>
      <c r="BF175" s="10"/>
      <c r="BG175" s="4"/>
      <c r="BH175" s="4"/>
      <c r="BI175" s="4"/>
      <c r="BJ175" s="4"/>
      <c r="BK175" s="4"/>
      <c r="BL175" s="4"/>
      <c r="BM175" s="4"/>
      <c r="BN175" s="4"/>
      <c r="BO175" s="4"/>
      <c r="BP175" s="4"/>
      <c r="BQ175" s="4"/>
      <c r="BR175" s="4"/>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row>
    <row r="176" spans="2:129" ht="15.75" x14ac:dyDescent="0.5">
      <c r="B176" s="4"/>
      <c r="C176" s="4"/>
      <c r="D176" s="4"/>
      <c r="E176" s="4"/>
      <c r="F176" s="4"/>
      <c r="G176" s="4"/>
      <c r="H176" s="4"/>
      <c r="I176" s="4"/>
      <c r="J176" s="10"/>
      <c r="K176" s="4"/>
      <c r="L176" s="4"/>
      <c r="M176" s="4"/>
      <c r="N176" s="4"/>
      <c r="O176" s="4"/>
      <c r="P176" s="4"/>
      <c r="Q176" s="4"/>
      <c r="R176" s="4"/>
      <c r="S176" s="10"/>
      <c r="T176" s="4"/>
      <c r="U176" s="4"/>
      <c r="V176" s="4"/>
      <c r="W176" s="4"/>
      <c r="X176" s="4"/>
      <c r="Y176" s="4"/>
      <c r="Z176" s="4"/>
      <c r="AA176" s="4"/>
      <c r="AB176" s="4"/>
      <c r="AC176" s="4"/>
      <c r="AD176" s="4"/>
      <c r="AE176" s="4"/>
      <c r="AF176" s="10"/>
      <c r="AG176" s="4"/>
      <c r="AH176" s="4"/>
      <c r="AI176" s="4"/>
      <c r="AJ176" s="4"/>
      <c r="AK176" s="4"/>
      <c r="AL176" s="4"/>
      <c r="AM176" s="4"/>
      <c r="AN176" s="4"/>
      <c r="AO176" s="4"/>
      <c r="AP176" s="4"/>
      <c r="AQ176" s="4"/>
      <c r="AR176" s="4"/>
      <c r="AS176" s="10"/>
      <c r="AT176" s="4"/>
      <c r="AU176" s="4"/>
      <c r="AV176" s="4"/>
      <c r="AW176" s="4"/>
      <c r="AX176" s="4"/>
      <c r="AY176" s="4"/>
      <c r="AZ176" s="4"/>
      <c r="BA176" s="4"/>
      <c r="BB176" s="4"/>
      <c r="BC176" s="4"/>
      <c r="BD176" s="4"/>
      <c r="BE176" s="4"/>
      <c r="BF176" s="10"/>
      <c r="BG176" s="4"/>
      <c r="BH176" s="4"/>
      <c r="BI176" s="4"/>
      <c r="BJ176" s="4"/>
      <c r="BK176" s="4"/>
      <c r="BL176" s="4"/>
      <c r="BM176" s="4"/>
      <c r="BN176" s="4"/>
      <c r="BO176" s="4"/>
      <c r="BP176" s="4"/>
      <c r="BQ176" s="4"/>
      <c r="BR176" s="4"/>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row>
    <row r="177" spans="2:129" ht="15.75" x14ac:dyDescent="0.5">
      <c r="B177" s="4"/>
      <c r="C177" s="4"/>
      <c r="D177" s="4"/>
      <c r="E177" s="4"/>
      <c r="F177" s="4"/>
      <c r="G177" s="4"/>
      <c r="H177" s="4"/>
      <c r="I177" s="4"/>
      <c r="J177" s="10"/>
      <c r="K177" s="4"/>
      <c r="L177" s="4"/>
      <c r="M177" s="4"/>
      <c r="N177" s="4"/>
      <c r="O177" s="4"/>
      <c r="P177" s="4"/>
      <c r="Q177" s="4"/>
      <c r="R177" s="4"/>
      <c r="S177" s="10"/>
      <c r="T177" s="4"/>
      <c r="U177" s="4"/>
      <c r="V177" s="4"/>
      <c r="W177" s="4"/>
      <c r="X177" s="4"/>
      <c r="Y177" s="4"/>
      <c r="Z177" s="4"/>
      <c r="AA177" s="4"/>
      <c r="AB177" s="4"/>
      <c r="AC177" s="4"/>
      <c r="AD177" s="4"/>
      <c r="AE177" s="4"/>
      <c r="AF177" s="10"/>
      <c r="AG177" s="4"/>
      <c r="AH177" s="4"/>
      <c r="AI177" s="4"/>
      <c r="AJ177" s="4"/>
      <c r="AK177" s="4"/>
      <c r="AL177" s="4"/>
      <c r="AM177" s="4"/>
      <c r="AN177" s="4"/>
      <c r="AO177" s="4"/>
      <c r="AP177" s="4"/>
      <c r="AQ177" s="4"/>
      <c r="AR177" s="4"/>
      <c r="AS177" s="10"/>
      <c r="AT177" s="4"/>
      <c r="AU177" s="4"/>
      <c r="AV177" s="4"/>
      <c r="AW177" s="4"/>
      <c r="AX177" s="4"/>
      <c r="AY177" s="4"/>
      <c r="AZ177" s="4"/>
      <c r="BA177" s="4"/>
      <c r="BB177" s="4"/>
      <c r="BC177" s="4"/>
      <c r="BD177" s="4"/>
      <c r="BE177" s="4"/>
      <c r="BF177" s="10"/>
      <c r="BG177" s="4"/>
      <c r="BH177" s="4"/>
      <c r="BI177" s="4"/>
      <c r="BJ177" s="4"/>
      <c r="BK177" s="4"/>
      <c r="BL177" s="4"/>
      <c r="BM177" s="4"/>
      <c r="BN177" s="4"/>
      <c r="BO177" s="4"/>
      <c r="BP177" s="4"/>
      <c r="BQ177" s="4"/>
      <c r="BR177" s="4"/>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row>
    <row r="178" spans="2:129" ht="15.75" x14ac:dyDescent="0.5">
      <c r="B178" s="4"/>
      <c r="C178" s="4"/>
      <c r="D178" s="4"/>
      <c r="E178" s="4"/>
      <c r="F178" s="4"/>
      <c r="G178" s="4"/>
      <c r="H178" s="4"/>
      <c r="I178" s="4"/>
      <c r="J178" s="10"/>
      <c r="K178" s="4"/>
      <c r="L178" s="4"/>
      <c r="M178" s="4"/>
      <c r="N178" s="4"/>
      <c r="O178" s="4"/>
      <c r="P178" s="4"/>
      <c r="Q178" s="4"/>
      <c r="R178" s="4"/>
      <c r="S178" s="10"/>
      <c r="T178" s="4"/>
      <c r="U178" s="4"/>
      <c r="V178" s="4"/>
      <c r="W178" s="4"/>
      <c r="X178" s="4"/>
      <c r="Y178" s="4"/>
      <c r="Z178" s="4"/>
      <c r="AA178" s="4"/>
      <c r="AB178" s="4"/>
      <c r="AC178" s="4"/>
      <c r="AD178" s="4"/>
      <c r="AE178" s="4"/>
      <c r="AF178" s="10"/>
      <c r="AG178" s="4"/>
      <c r="AH178" s="4"/>
      <c r="AI178" s="4"/>
      <c r="AJ178" s="4"/>
      <c r="AK178" s="4"/>
      <c r="AL178" s="4"/>
      <c r="AM178" s="4"/>
      <c r="AN178" s="4"/>
      <c r="AO178" s="4"/>
      <c r="AP178" s="4"/>
      <c r="AQ178" s="4"/>
      <c r="AR178" s="4"/>
      <c r="AS178" s="10"/>
      <c r="AT178" s="4"/>
      <c r="AU178" s="4"/>
      <c r="AV178" s="4"/>
      <c r="AW178" s="4"/>
      <c r="AX178" s="4"/>
      <c r="AY178" s="4"/>
      <c r="AZ178" s="4"/>
      <c r="BA178" s="4"/>
      <c r="BB178" s="4"/>
      <c r="BC178" s="4"/>
      <c r="BD178" s="4"/>
      <c r="BE178" s="4"/>
      <c r="BF178" s="10"/>
      <c r="BG178" s="4"/>
      <c r="BH178" s="4"/>
      <c r="BI178" s="4"/>
      <c r="BJ178" s="4"/>
      <c r="BK178" s="4"/>
      <c r="BL178" s="4"/>
      <c r="BM178" s="4"/>
      <c r="BN178" s="4"/>
      <c r="BO178" s="4"/>
      <c r="BP178" s="4"/>
      <c r="BQ178" s="4"/>
      <c r="BR178" s="4"/>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row>
    <row r="179" spans="2:129" ht="15.75" x14ac:dyDescent="0.5">
      <c r="B179" s="4"/>
      <c r="C179" s="4"/>
      <c r="D179" s="4"/>
      <c r="E179" s="4"/>
      <c r="F179" s="4"/>
      <c r="G179" s="4"/>
      <c r="H179" s="4"/>
      <c r="I179" s="4"/>
      <c r="J179" s="10"/>
      <c r="K179" s="4"/>
      <c r="L179" s="4"/>
      <c r="M179" s="4"/>
      <c r="N179" s="4"/>
      <c r="O179" s="4"/>
      <c r="P179" s="4"/>
      <c r="Q179" s="4"/>
      <c r="R179" s="4"/>
      <c r="S179" s="10"/>
      <c r="T179" s="4"/>
      <c r="U179" s="4"/>
      <c r="V179" s="4"/>
      <c r="W179" s="4"/>
      <c r="X179" s="4"/>
      <c r="Y179" s="4"/>
      <c r="Z179" s="4"/>
      <c r="AA179" s="4"/>
      <c r="AB179" s="4"/>
      <c r="AC179" s="4"/>
      <c r="AD179" s="4"/>
      <c r="AE179" s="4"/>
      <c r="AF179" s="10"/>
      <c r="AG179" s="4"/>
      <c r="AH179" s="4"/>
      <c r="AI179" s="4"/>
      <c r="AJ179" s="4"/>
      <c r="AK179" s="4"/>
      <c r="AL179" s="4"/>
      <c r="AM179" s="4"/>
      <c r="AN179" s="4"/>
      <c r="AO179" s="4"/>
      <c r="AP179" s="4"/>
      <c r="AQ179" s="4"/>
      <c r="AR179" s="4"/>
      <c r="AS179" s="10"/>
      <c r="AT179" s="4"/>
      <c r="AU179" s="4"/>
      <c r="AV179" s="4"/>
      <c r="AW179" s="4"/>
      <c r="AX179" s="4"/>
      <c r="AY179" s="4"/>
      <c r="AZ179" s="4"/>
      <c r="BA179" s="4"/>
      <c r="BB179" s="4"/>
      <c r="BC179" s="4"/>
      <c r="BD179" s="4"/>
      <c r="BE179" s="4"/>
      <c r="BF179" s="10"/>
      <c r="BG179" s="4"/>
      <c r="BH179" s="4"/>
      <c r="BI179" s="4"/>
      <c r="BJ179" s="4"/>
      <c r="BK179" s="4"/>
      <c r="BL179" s="4"/>
      <c r="BM179" s="4"/>
      <c r="BN179" s="4"/>
      <c r="BO179" s="4"/>
      <c r="BP179" s="4"/>
      <c r="BQ179" s="4"/>
      <c r="BR179" s="4"/>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row>
    <row r="180" spans="2:129" ht="15.75" x14ac:dyDescent="0.5">
      <c r="B180" s="4"/>
      <c r="C180" s="4"/>
      <c r="D180" s="4"/>
      <c r="E180" s="4"/>
      <c r="F180" s="4"/>
      <c r="G180" s="4"/>
      <c r="H180" s="4"/>
      <c r="I180" s="4"/>
      <c r="J180" s="10"/>
      <c r="K180" s="4"/>
      <c r="L180" s="4"/>
      <c r="M180" s="4"/>
      <c r="N180" s="4"/>
      <c r="O180" s="4"/>
      <c r="P180" s="4"/>
      <c r="Q180" s="4"/>
      <c r="R180" s="4"/>
      <c r="S180" s="10"/>
      <c r="T180" s="4"/>
      <c r="U180" s="4"/>
      <c r="V180" s="4"/>
      <c r="W180" s="4"/>
      <c r="X180" s="4"/>
      <c r="Y180" s="4"/>
      <c r="Z180" s="4"/>
      <c r="AA180" s="4"/>
      <c r="AB180" s="4"/>
      <c r="AC180" s="4"/>
      <c r="AD180" s="4"/>
      <c r="AE180" s="4"/>
      <c r="AF180" s="10"/>
      <c r="AG180" s="4"/>
      <c r="AH180" s="4"/>
      <c r="AI180" s="4"/>
      <c r="AJ180" s="4"/>
      <c r="AK180" s="4"/>
      <c r="AL180" s="4"/>
      <c r="AM180" s="4"/>
      <c r="AN180" s="4"/>
      <c r="AO180" s="4"/>
      <c r="AP180" s="4"/>
      <c r="AQ180" s="4"/>
      <c r="AR180" s="4"/>
      <c r="AS180" s="10"/>
      <c r="AT180" s="4"/>
      <c r="AU180" s="4"/>
      <c r="AV180" s="4"/>
      <c r="AW180" s="4"/>
      <c r="AX180" s="4"/>
      <c r="AY180" s="4"/>
      <c r="AZ180" s="4"/>
      <c r="BA180" s="4"/>
      <c r="BB180" s="4"/>
      <c r="BC180" s="4"/>
      <c r="BD180" s="4"/>
      <c r="BE180" s="4"/>
      <c r="BF180" s="10"/>
      <c r="BG180" s="4"/>
      <c r="BH180" s="4"/>
      <c r="BI180" s="4"/>
      <c r="BJ180" s="4"/>
      <c r="BK180" s="4"/>
      <c r="BL180" s="4"/>
      <c r="BM180" s="4"/>
      <c r="BN180" s="4"/>
      <c r="BO180" s="4"/>
      <c r="BP180" s="4"/>
      <c r="BQ180" s="4"/>
      <c r="BR180" s="4"/>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row>
    <row r="181" spans="2:129" ht="15.75" x14ac:dyDescent="0.5">
      <c r="B181" s="4"/>
      <c r="C181" s="4"/>
      <c r="D181" s="4"/>
      <c r="E181" s="4"/>
      <c r="F181" s="4"/>
      <c r="G181" s="4"/>
      <c r="H181" s="4"/>
      <c r="I181" s="4"/>
      <c r="J181" s="10"/>
      <c r="K181" s="4"/>
      <c r="L181" s="4"/>
      <c r="M181" s="4"/>
      <c r="N181" s="4"/>
      <c r="O181" s="4"/>
      <c r="P181" s="4"/>
      <c r="Q181" s="4"/>
      <c r="R181" s="4"/>
      <c r="S181" s="10"/>
      <c r="T181" s="4"/>
      <c r="U181" s="4"/>
      <c r="V181" s="4"/>
      <c r="W181" s="4"/>
      <c r="X181" s="4"/>
      <c r="Y181" s="4"/>
      <c r="Z181" s="4"/>
      <c r="AA181" s="4"/>
      <c r="AB181" s="4"/>
      <c r="AC181" s="4"/>
      <c r="AD181" s="4"/>
      <c r="AE181" s="4"/>
      <c r="AF181" s="10"/>
      <c r="AG181" s="4"/>
      <c r="AH181" s="4"/>
      <c r="AI181" s="4"/>
      <c r="AJ181" s="4"/>
      <c r="AK181" s="4"/>
      <c r="AL181" s="4"/>
      <c r="AM181" s="4"/>
      <c r="AN181" s="4"/>
      <c r="AO181" s="4"/>
      <c r="AP181" s="4"/>
      <c r="AQ181" s="4"/>
      <c r="AR181" s="4"/>
      <c r="AS181" s="10"/>
      <c r="AT181" s="4"/>
      <c r="AU181" s="4"/>
      <c r="AV181" s="4"/>
      <c r="AW181" s="4"/>
      <c r="AX181" s="4"/>
      <c r="AY181" s="4"/>
      <c r="AZ181" s="4"/>
      <c r="BA181" s="4"/>
      <c r="BB181" s="4"/>
      <c r="BC181" s="4"/>
      <c r="BD181" s="4"/>
      <c r="BE181" s="4"/>
      <c r="BF181" s="10"/>
      <c r="BG181" s="4"/>
      <c r="BH181" s="4"/>
      <c r="BI181" s="4"/>
      <c r="BJ181" s="4"/>
      <c r="BK181" s="4"/>
      <c r="BL181" s="4"/>
      <c r="BM181" s="4"/>
      <c r="BN181" s="4"/>
      <c r="BO181" s="4"/>
      <c r="BP181" s="4"/>
      <c r="BQ181" s="4"/>
      <c r="BR181" s="4"/>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row>
    <row r="182" spans="2:129" ht="15.75" x14ac:dyDescent="0.5">
      <c r="B182" s="4"/>
      <c r="C182" s="4"/>
      <c r="D182" s="4"/>
      <c r="E182" s="4"/>
      <c r="F182" s="4"/>
      <c r="G182" s="4"/>
      <c r="H182" s="4"/>
      <c r="I182" s="4"/>
      <c r="J182" s="10"/>
      <c r="K182" s="4"/>
      <c r="L182" s="4"/>
      <c r="M182" s="4"/>
      <c r="N182" s="4"/>
      <c r="O182" s="4"/>
      <c r="P182" s="4"/>
      <c r="Q182" s="4"/>
      <c r="R182" s="4"/>
      <c r="S182" s="10"/>
      <c r="T182" s="4"/>
      <c r="U182" s="4"/>
      <c r="V182" s="4"/>
      <c r="W182" s="4"/>
      <c r="X182" s="4"/>
      <c r="Y182" s="4"/>
      <c r="Z182" s="4"/>
      <c r="AA182" s="4"/>
      <c r="AB182" s="4"/>
      <c r="AC182" s="4"/>
      <c r="AD182" s="4"/>
      <c r="AE182" s="4"/>
      <c r="AF182" s="10"/>
      <c r="AG182" s="4"/>
      <c r="AH182" s="4"/>
      <c r="AI182" s="4"/>
      <c r="AJ182" s="4"/>
      <c r="AK182" s="4"/>
      <c r="AL182" s="4"/>
      <c r="AM182" s="4"/>
      <c r="AN182" s="4"/>
      <c r="AO182" s="4"/>
      <c r="AP182" s="4"/>
      <c r="AQ182" s="4"/>
      <c r="AR182" s="4"/>
      <c r="AS182" s="10"/>
      <c r="AT182" s="4"/>
      <c r="AU182" s="4"/>
      <c r="AV182" s="4"/>
      <c r="AW182" s="4"/>
      <c r="AX182" s="4"/>
      <c r="AY182" s="4"/>
      <c r="AZ182" s="4"/>
      <c r="BA182" s="4"/>
      <c r="BB182" s="4"/>
      <c r="BC182" s="4"/>
      <c r="BD182" s="4"/>
      <c r="BE182" s="4"/>
      <c r="BF182" s="10"/>
      <c r="BG182" s="4"/>
      <c r="BH182" s="4"/>
      <c r="BI182" s="4"/>
      <c r="BJ182" s="4"/>
      <c r="BK182" s="4"/>
      <c r="BL182" s="4"/>
      <c r="BM182" s="4"/>
      <c r="BN182" s="4"/>
      <c r="BO182" s="4"/>
      <c r="BP182" s="4"/>
      <c r="BQ182" s="4"/>
      <c r="BR182" s="4"/>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row>
    <row r="183" spans="2:129" ht="15.75" x14ac:dyDescent="0.5">
      <c r="B183" s="4"/>
      <c r="C183" s="4"/>
      <c r="D183" s="4"/>
      <c r="E183" s="4"/>
      <c r="F183" s="4"/>
      <c r="G183" s="4"/>
      <c r="H183" s="4"/>
      <c r="I183" s="4"/>
      <c r="J183" s="10"/>
      <c r="K183" s="4"/>
      <c r="L183" s="4"/>
      <c r="M183" s="4"/>
      <c r="N183" s="4"/>
      <c r="O183" s="4"/>
      <c r="P183" s="4"/>
      <c r="Q183" s="4"/>
      <c r="R183" s="4"/>
      <c r="S183" s="10"/>
      <c r="T183" s="4"/>
      <c r="U183" s="4"/>
      <c r="V183" s="4"/>
      <c r="W183" s="4"/>
      <c r="X183" s="4"/>
      <c r="Y183" s="4"/>
      <c r="Z183" s="4"/>
      <c r="AA183" s="4"/>
      <c r="AB183" s="4"/>
      <c r="AC183" s="4"/>
      <c r="AD183" s="4"/>
      <c r="AE183" s="4"/>
      <c r="AF183" s="10"/>
      <c r="AG183" s="4"/>
      <c r="AH183" s="4"/>
      <c r="AI183" s="4"/>
      <c r="AJ183" s="4"/>
      <c r="AK183" s="4"/>
      <c r="AL183" s="4"/>
      <c r="AM183" s="4"/>
      <c r="AN183" s="4"/>
      <c r="AO183" s="4"/>
      <c r="AP183" s="4"/>
      <c r="AQ183" s="4"/>
      <c r="AR183" s="4"/>
      <c r="AS183" s="10"/>
      <c r="AT183" s="4"/>
      <c r="AU183" s="4"/>
      <c r="AV183" s="4"/>
      <c r="AW183" s="4"/>
      <c r="AX183" s="4"/>
      <c r="AY183" s="4"/>
      <c r="AZ183" s="4"/>
      <c r="BA183" s="4"/>
      <c r="BB183" s="4"/>
      <c r="BC183" s="4"/>
      <c r="BD183" s="4"/>
      <c r="BE183" s="4"/>
      <c r="BF183" s="10"/>
      <c r="BG183" s="4"/>
      <c r="BH183" s="4"/>
      <c r="BI183" s="4"/>
      <c r="BJ183" s="4"/>
      <c r="BK183" s="4"/>
      <c r="BL183" s="4"/>
      <c r="BM183" s="4"/>
      <c r="BN183" s="4"/>
      <c r="BO183" s="4"/>
      <c r="BP183" s="4"/>
      <c r="BQ183" s="4"/>
      <c r="BR183" s="4"/>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row>
    <row r="184" spans="2:129" ht="15.75" x14ac:dyDescent="0.5">
      <c r="B184" s="4"/>
      <c r="C184" s="4"/>
      <c r="D184" s="4"/>
      <c r="E184" s="4"/>
      <c r="F184" s="4"/>
      <c r="G184" s="4"/>
      <c r="H184" s="4"/>
      <c r="I184" s="4"/>
      <c r="J184" s="10"/>
      <c r="K184" s="4"/>
      <c r="L184" s="4"/>
      <c r="M184" s="4"/>
      <c r="N184" s="4"/>
      <c r="O184" s="4"/>
      <c r="P184" s="4"/>
      <c r="Q184" s="4"/>
      <c r="R184" s="4"/>
      <c r="S184" s="10"/>
      <c r="T184" s="4"/>
      <c r="U184" s="4"/>
      <c r="V184" s="4"/>
      <c r="W184" s="4"/>
      <c r="X184" s="4"/>
      <c r="Y184" s="4"/>
      <c r="Z184" s="4"/>
      <c r="AA184" s="4"/>
      <c r="AB184" s="4"/>
      <c r="AC184" s="4"/>
      <c r="AD184" s="4"/>
      <c r="AE184" s="4"/>
      <c r="AF184" s="10"/>
      <c r="AG184" s="4"/>
      <c r="AH184" s="4"/>
      <c r="AI184" s="4"/>
      <c r="AJ184" s="4"/>
      <c r="AK184" s="4"/>
      <c r="AL184" s="4"/>
      <c r="AM184" s="4"/>
      <c r="AN184" s="4"/>
      <c r="AO184" s="4"/>
      <c r="AP184" s="4"/>
      <c r="AQ184" s="4"/>
      <c r="AR184" s="4"/>
      <c r="AS184" s="10"/>
      <c r="AT184" s="4"/>
      <c r="AU184" s="4"/>
      <c r="AV184" s="4"/>
      <c r="AW184" s="4"/>
      <c r="AX184" s="4"/>
      <c r="AY184" s="4"/>
      <c r="AZ184" s="4"/>
      <c r="BA184" s="4"/>
      <c r="BB184" s="4"/>
      <c r="BC184" s="4"/>
      <c r="BD184" s="4"/>
      <c r="BE184" s="4"/>
      <c r="BF184" s="10"/>
      <c r="BG184" s="4"/>
      <c r="BH184" s="4"/>
      <c r="BI184" s="4"/>
      <c r="BJ184" s="4"/>
      <c r="BK184" s="4"/>
      <c r="BL184" s="4"/>
      <c r="BM184" s="4"/>
      <c r="BN184" s="4"/>
      <c r="BO184" s="4"/>
      <c r="BP184" s="4"/>
      <c r="BQ184" s="4"/>
      <c r="BR184" s="4"/>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row>
    <row r="185" spans="2:129" ht="15.75" x14ac:dyDescent="0.5">
      <c r="B185" s="4"/>
      <c r="C185" s="4"/>
      <c r="D185" s="4"/>
      <c r="E185" s="4"/>
      <c r="F185" s="4"/>
      <c r="G185" s="4"/>
      <c r="H185" s="4"/>
      <c r="I185" s="4"/>
      <c r="J185" s="10"/>
      <c r="K185" s="4"/>
      <c r="L185" s="4"/>
      <c r="M185" s="4"/>
      <c r="N185" s="4"/>
      <c r="O185" s="4"/>
      <c r="P185" s="4"/>
      <c r="Q185" s="4"/>
      <c r="R185" s="4"/>
      <c r="S185" s="10"/>
      <c r="T185" s="4"/>
      <c r="U185" s="4"/>
      <c r="V185" s="4"/>
      <c r="W185" s="4"/>
      <c r="X185" s="4"/>
      <c r="Y185" s="4"/>
      <c r="Z185" s="4"/>
      <c r="AA185" s="4"/>
      <c r="AB185" s="4"/>
      <c r="AC185" s="4"/>
      <c r="AD185" s="4"/>
      <c r="AE185" s="4"/>
      <c r="AF185" s="10"/>
      <c r="AG185" s="4"/>
      <c r="AH185" s="4"/>
      <c r="AI185" s="4"/>
      <c r="AJ185" s="4"/>
      <c r="AK185" s="4"/>
      <c r="AL185" s="4"/>
      <c r="AM185" s="4"/>
      <c r="AN185" s="4"/>
      <c r="AO185" s="4"/>
      <c r="AP185" s="4"/>
      <c r="AQ185" s="4"/>
      <c r="AR185" s="4"/>
      <c r="AS185" s="10"/>
      <c r="AT185" s="4"/>
      <c r="AU185" s="4"/>
      <c r="AV185" s="4"/>
      <c r="AW185" s="4"/>
      <c r="AX185" s="4"/>
      <c r="AY185" s="4"/>
      <c r="AZ185" s="4"/>
      <c r="BA185" s="4"/>
      <c r="BB185" s="4"/>
      <c r="BC185" s="4"/>
      <c r="BD185" s="4"/>
      <c r="BE185" s="4"/>
      <c r="BF185" s="10"/>
      <c r="BG185" s="4"/>
      <c r="BH185" s="4"/>
      <c r="BI185" s="4"/>
      <c r="BJ185" s="4"/>
      <c r="BK185" s="4"/>
      <c r="BL185" s="4"/>
      <c r="BM185" s="4"/>
      <c r="BN185" s="4"/>
      <c r="BO185" s="4"/>
      <c r="BP185" s="4"/>
      <c r="BQ185" s="4"/>
      <c r="BR185" s="4"/>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row>
    <row r="186" spans="2:129" ht="15.75" x14ac:dyDescent="0.5">
      <c r="B186" s="4"/>
      <c r="C186" s="4"/>
      <c r="D186" s="4"/>
      <c r="E186" s="4"/>
      <c r="F186" s="4"/>
      <c r="G186" s="4"/>
      <c r="H186" s="4"/>
      <c r="I186" s="4"/>
      <c r="J186" s="10"/>
      <c r="K186" s="4"/>
      <c r="L186" s="4"/>
      <c r="M186" s="4"/>
      <c r="N186" s="4"/>
      <c r="O186" s="4"/>
      <c r="P186" s="4"/>
      <c r="Q186" s="4"/>
      <c r="R186" s="4"/>
      <c r="S186" s="10"/>
      <c r="T186" s="4"/>
      <c r="U186" s="4"/>
      <c r="V186" s="4"/>
      <c r="W186" s="4"/>
      <c r="X186" s="4"/>
      <c r="Y186" s="4"/>
      <c r="Z186" s="4"/>
      <c r="AA186" s="4"/>
      <c r="AB186" s="4"/>
      <c r="AC186" s="4"/>
      <c r="AD186" s="4"/>
      <c r="AE186" s="4"/>
      <c r="AF186" s="10"/>
      <c r="AG186" s="4"/>
      <c r="AH186" s="4"/>
      <c r="AI186" s="4"/>
      <c r="AJ186" s="4"/>
      <c r="AK186" s="4"/>
      <c r="AL186" s="4"/>
      <c r="AM186" s="4"/>
      <c r="AN186" s="4"/>
      <c r="AO186" s="4"/>
      <c r="AP186" s="4"/>
      <c r="AQ186" s="4"/>
      <c r="AR186" s="4"/>
      <c r="AS186" s="10"/>
      <c r="AT186" s="4"/>
      <c r="AU186" s="4"/>
      <c r="AV186" s="4"/>
      <c r="AW186" s="4"/>
      <c r="AX186" s="4"/>
      <c r="AY186" s="4"/>
      <c r="AZ186" s="4"/>
      <c r="BA186" s="4"/>
      <c r="BB186" s="4"/>
      <c r="BC186" s="4"/>
      <c r="BD186" s="4"/>
      <c r="BE186" s="4"/>
      <c r="BF186" s="10"/>
      <c r="BG186" s="4"/>
      <c r="BH186" s="4"/>
      <c r="BI186" s="4"/>
      <c r="BJ186" s="4"/>
      <c r="BK186" s="4"/>
      <c r="BL186" s="4"/>
      <c r="BM186" s="4"/>
      <c r="BN186" s="4"/>
      <c r="BO186" s="4"/>
      <c r="BP186" s="4"/>
      <c r="BQ186" s="4"/>
      <c r="BR186" s="4"/>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row>
    <row r="187" spans="2:129" ht="15.75" x14ac:dyDescent="0.5">
      <c r="B187" s="4"/>
      <c r="C187" s="4"/>
      <c r="D187" s="4"/>
      <c r="E187" s="4"/>
      <c r="F187" s="4"/>
      <c r="G187" s="4"/>
      <c r="H187" s="4"/>
      <c r="I187" s="4"/>
      <c r="J187" s="10"/>
      <c r="K187" s="4"/>
      <c r="L187" s="4"/>
      <c r="M187" s="4"/>
      <c r="N187" s="4"/>
      <c r="O187" s="4"/>
      <c r="P187" s="4"/>
      <c r="Q187" s="4"/>
      <c r="R187" s="4"/>
      <c r="S187" s="10"/>
      <c r="T187" s="4"/>
      <c r="U187" s="4"/>
      <c r="V187" s="4"/>
      <c r="W187" s="4"/>
      <c r="X187" s="4"/>
      <c r="Y187" s="4"/>
      <c r="Z187" s="4"/>
      <c r="AA187" s="4"/>
      <c r="AB187" s="4"/>
      <c r="AC187" s="4"/>
      <c r="AD187" s="4"/>
      <c r="AE187" s="4"/>
      <c r="AF187" s="10"/>
      <c r="AG187" s="4"/>
      <c r="AH187" s="4"/>
      <c r="AI187" s="4"/>
      <c r="AJ187" s="4"/>
      <c r="AK187" s="4"/>
      <c r="AL187" s="4"/>
      <c r="AM187" s="4"/>
      <c r="AN187" s="4"/>
      <c r="AO187" s="4"/>
      <c r="AP187" s="4"/>
      <c r="AQ187" s="4"/>
      <c r="AR187" s="4"/>
      <c r="AS187" s="10"/>
      <c r="AT187" s="4"/>
      <c r="AU187" s="4"/>
      <c r="AV187" s="4"/>
      <c r="AW187" s="4"/>
      <c r="AX187" s="4"/>
      <c r="AY187" s="4"/>
      <c r="AZ187" s="4"/>
      <c r="BA187" s="4"/>
      <c r="BB187" s="4"/>
      <c r="BC187" s="4"/>
      <c r="BD187" s="4"/>
      <c r="BE187" s="4"/>
      <c r="BF187" s="10"/>
      <c r="BG187" s="4"/>
      <c r="BH187" s="4"/>
      <c r="BI187" s="4"/>
      <c r="BJ187" s="4"/>
      <c r="BK187" s="4"/>
      <c r="BL187" s="4"/>
      <c r="BM187" s="4"/>
      <c r="BN187" s="4"/>
      <c r="BO187" s="4"/>
      <c r="BP187" s="4"/>
      <c r="BQ187" s="4"/>
      <c r="BR187" s="4"/>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row>
    <row r="188" spans="2:129" ht="15.75" x14ac:dyDescent="0.5">
      <c r="B188" s="4"/>
      <c r="C188" s="4"/>
      <c r="D188" s="4"/>
      <c r="E188" s="4"/>
      <c r="F188" s="4"/>
      <c r="G188" s="4"/>
      <c r="H188" s="4"/>
      <c r="I188" s="4"/>
      <c r="J188" s="10"/>
      <c r="K188" s="4"/>
      <c r="L188" s="4"/>
      <c r="M188" s="4"/>
      <c r="N188" s="4"/>
      <c r="O188" s="4"/>
      <c r="P188" s="4"/>
      <c r="Q188" s="4"/>
      <c r="R188" s="4"/>
      <c r="S188" s="10"/>
      <c r="T188" s="4"/>
      <c r="U188" s="4"/>
      <c r="V188" s="4"/>
      <c r="W188" s="4"/>
      <c r="X188" s="4"/>
      <c r="Y188" s="4"/>
      <c r="Z188" s="4"/>
      <c r="AA188" s="4"/>
      <c r="AB188" s="4"/>
      <c r="AC188" s="4"/>
      <c r="AD188" s="4"/>
      <c r="AE188" s="4"/>
      <c r="AF188" s="10"/>
      <c r="AG188" s="4"/>
      <c r="AH188" s="4"/>
      <c r="AI188" s="4"/>
      <c r="AJ188" s="4"/>
      <c r="AK188" s="4"/>
      <c r="AL188" s="4"/>
      <c r="AM188" s="4"/>
      <c r="AN188" s="4"/>
      <c r="AO188" s="4"/>
      <c r="AP188" s="4"/>
      <c r="AQ188" s="4"/>
      <c r="AR188" s="4"/>
      <c r="AS188" s="10"/>
      <c r="AT188" s="4"/>
      <c r="AU188" s="4"/>
      <c r="AV188" s="4"/>
      <c r="AW188" s="4"/>
      <c r="AX188" s="4"/>
      <c r="AY188" s="4"/>
      <c r="AZ188" s="4"/>
      <c r="BA188" s="4"/>
      <c r="BB188" s="4"/>
      <c r="BC188" s="4"/>
      <c r="BD188" s="4"/>
      <c r="BE188" s="4"/>
      <c r="BF188" s="10"/>
      <c r="BG188" s="4"/>
      <c r="BH188" s="4"/>
      <c r="BI188" s="4"/>
      <c r="BJ188" s="4"/>
      <c r="BK188" s="4"/>
      <c r="BL188" s="4"/>
      <c r="BM188" s="4"/>
      <c r="BN188" s="4"/>
      <c r="BO188" s="4"/>
      <c r="BP188" s="4"/>
      <c r="BQ188" s="4"/>
      <c r="BR188" s="4"/>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row>
    <row r="189" spans="2:129" ht="15.75" x14ac:dyDescent="0.5">
      <c r="B189" s="4"/>
      <c r="C189" s="4"/>
      <c r="D189" s="4"/>
      <c r="E189" s="4"/>
      <c r="F189" s="4"/>
      <c r="G189" s="4"/>
      <c r="H189" s="4"/>
      <c r="I189" s="4"/>
      <c r="J189" s="10"/>
      <c r="K189" s="4"/>
      <c r="L189" s="4"/>
      <c r="M189" s="4"/>
      <c r="N189" s="4"/>
      <c r="O189" s="4"/>
      <c r="P189" s="4"/>
      <c r="Q189" s="4"/>
      <c r="R189" s="4"/>
      <c r="S189" s="10"/>
      <c r="T189" s="4"/>
      <c r="U189" s="4"/>
      <c r="V189" s="4"/>
      <c r="W189" s="4"/>
      <c r="X189" s="4"/>
      <c r="Y189" s="4"/>
      <c r="Z189" s="4"/>
      <c r="AA189" s="4"/>
      <c r="AB189" s="4"/>
      <c r="AC189" s="4"/>
      <c r="AD189" s="4"/>
      <c r="AE189" s="4"/>
      <c r="AF189" s="10"/>
      <c r="AG189" s="4"/>
      <c r="AH189" s="4"/>
      <c r="AI189" s="4"/>
      <c r="AJ189" s="4"/>
      <c r="AK189" s="4"/>
      <c r="AL189" s="4"/>
      <c r="AM189" s="4"/>
      <c r="AN189" s="4"/>
      <c r="AO189" s="4"/>
      <c r="AP189" s="4"/>
      <c r="AQ189" s="4"/>
      <c r="AR189" s="4"/>
      <c r="AS189" s="10"/>
      <c r="AT189" s="4"/>
      <c r="AU189" s="4"/>
      <c r="AV189" s="4"/>
      <c r="AW189" s="4"/>
      <c r="AX189" s="4"/>
      <c r="AY189" s="4"/>
      <c r="AZ189" s="4"/>
      <c r="BA189" s="4"/>
      <c r="BB189" s="4"/>
      <c r="BC189" s="4"/>
      <c r="BD189" s="4"/>
      <c r="BE189" s="4"/>
      <c r="BF189" s="10"/>
      <c r="BG189" s="4"/>
      <c r="BH189" s="4"/>
      <c r="BI189" s="4"/>
      <c r="BJ189" s="4"/>
      <c r="BK189" s="4"/>
      <c r="BL189" s="4"/>
      <c r="BM189" s="4"/>
      <c r="BN189" s="4"/>
      <c r="BO189" s="4"/>
      <c r="BP189" s="4"/>
      <c r="BQ189" s="4"/>
      <c r="BR189" s="4"/>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row>
    <row r="190" spans="2:129" ht="15.75" x14ac:dyDescent="0.5">
      <c r="B190" s="4"/>
      <c r="C190" s="4"/>
      <c r="D190" s="4"/>
      <c r="E190" s="4"/>
      <c r="F190" s="4"/>
      <c r="G190" s="4"/>
      <c r="H190" s="4"/>
      <c r="I190" s="4"/>
      <c r="J190" s="10"/>
      <c r="K190" s="4"/>
      <c r="L190" s="4"/>
      <c r="M190" s="4"/>
      <c r="N190" s="4"/>
      <c r="O190" s="4"/>
      <c r="P190" s="4"/>
      <c r="Q190" s="4"/>
      <c r="R190" s="4"/>
      <c r="S190" s="10"/>
      <c r="T190" s="4"/>
      <c r="U190" s="4"/>
      <c r="V190" s="4"/>
      <c r="W190" s="4"/>
      <c r="X190" s="4"/>
      <c r="Y190" s="4"/>
      <c r="Z190" s="4"/>
      <c r="AA190" s="4"/>
      <c r="AB190" s="4"/>
      <c r="AC190" s="4"/>
      <c r="AD190" s="4"/>
      <c r="AE190" s="4"/>
      <c r="AF190" s="10"/>
      <c r="AG190" s="4"/>
      <c r="AH190" s="4"/>
      <c r="AI190" s="4"/>
      <c r="AJ190" s="4"/>
      <c r="AK190" s="4"/>
      <c r="AL190" s="4"/>
      <c r="AM190" s="4"/>
      <c r="AN190" s="4"/>
      <c r="AO190" s="4"/>
      <c r="AP190" s="4"/>
      <c r="AQ190" s="4"/>
      <c r="AR190" s="4"/>
      <c r="AS190" s="10"/>
      <c r="AT190" s="4"/>
      <c r="AU190" s="4"/>
      <c r="AV190" s="4"/>
      <c r="AW190" s="4"/>
      <c r="AX190" s="4"/>
      <c r="AY190" s="4"/>
      <c r="AZ190" s="4"/>
      <c r="BA190" s="4"/>
      <c r="BB190" s="4"/>
      <c r="BC190" s="4"/>
      <c r="BD190" s="4"/>
      <c r="BE190" s="4"/>
      <c r="BF190" s="10"/>
      <c r="BG190" s="4"/>
      <c r="BH190" s="4"/>
      <c r="BI190" s="4"/>
      <c r="BJ190" s="4"/>
      <c r="BK190" s="4"/>
      <c r="BL190" s="4"/>
      <c r="BM190" s="4"/>
      <c r="BN190" s="4"/>
      <c r="BO190" s="4"/>
      <c r="BP190" s="4"/>
      <c r="BQ190" s="4"/>
      <c r="BR190" s="4"/>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row>
    <row r="191" spans="2:129" ht="15.75" x14ac:dyDescent="0.5">
      <c r="B191" s="4"/>
      <c r="C191" s="4"/>
      <c r="D191" s="4"/>
      <c r="E191" s="4"/>
      <c r="F191" s="4"/>
      <c r="G191" s="4"/>
      <c r="H191" s="4"/>
      <c r="I191" s="4"/>
      <c r="J191" s="10"/>
      <c r="K191" s="4"/>
      <c r="L191" s="4"/>
      <c r="M191" s="4"/>
      <c r="N191" s="4"/>
      <c r="O191" s="4"/>
      <c r="P191" s="4"/>
      <c r="Q191" s="4"/>
      <c r="R191" s="4"/>
      <c r="S191" s="10"/>
      <c r="T191" s="4"/>
      <c r="U191" s="4"/>
      <c r="V191" s="4"/>
      <c r="W191" s="4"/>
      <c r="X191" s="4"/>
      <c r="Y191" s="4"/>
      <c r="Z191" s="4"/>
      <c r="AA191" s="4"/>
      <c r="AB191" s="4"/>
      <c r="AC191" s="4"/>
      <c r="AD191" s="4"/>
      <c r="AE191" s="4"/>
      <c r="AF191" s="10"/>
      <c r="AG191" s="4"/>
      <c r="AH191" s="4"/>
      <c r="AI191" s="4"/>
      <c r="AJ191" s="4"/>
      <c r="AK191" s="4"/>
      <c r="AL191" s="4"/>
      <c r="AM191" s="4"/>
      <c r="AN191" s="4"/>
      <c r="AO191" s="4"/>
      <c r="AP191" s="4"/>
      <c r="AQ191" s="4"/>
      <c r="AR191" s="4"/>
      <c r="AS191" s="10"/>
      <c r="AT191" s="4"/>
      <c r="AU191" s="4"/>
      <c r="AV191" s="4"/>
      <c r="AW191" s="4"/>
      <c r="AX191" s="4"/>
      <c r="AY191" s="4"/>
      <c r="AZ191" s="4"/>
      <c r="BA191" s="4"/>
      <c r="BB191" s="4"/>
      <c r="BC191" s="4"/>
      <c r="BD191" s="4"/>
      <c r="BE191" s="4"/>
      <c r="BF191" s="10"/>
      <c r="BG191" s="4"/>
      <c r="BH191" s="4"/>
      <c r="BI191" s="4"/>
      <c r="BJ191" s="4"/>
      <c r="BK191" s="4"/>
      <c r="BL191" s="4"/>
      <c r="BM191" s="4"/>
      <c r="BN191" s="4"/>
      <c r="BO191" s="4"/>
      <c r="BP191" s="4"/>
      <c r="BQ191" s="4"/>
      <c r="BR191" s="4"/>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row>
    <row r="192" spans="2:129" ht="15.75" x14ac:dyDescent="0.5">
      <c r="B192" s="4"/>
      <c r="C192" s="4"/>
      <c r="D192" s="4"/>
      <c r="E192" s="4"/>
      <c r="F192" s="4"/>
      <c r="G192" s="4"/>
      <c r="H192" s="4"/>
      <c r="I192" s="4"/>
      <c r="J192" s="10"/>
      <c r="K192" s="4"/>
      <c r="L192" s="4"/>
      <c r="M192" s="4"/>
      <c r="N192" s="4"/>
      <c r="O192" s="4"/>
      <c r="P192" s="4"/>
      <c r="Q192" s="4"/>
      <c r="R192" s="4"/>
      <c r="S192" s="10"/>
      <c r="T192" s="4"/>
      <c r="U192" s="4"/>
      <c r="V192" s="4"/>
      <c r="W192" s="4"/>
      <c r="X192" s="4"/>
      <c r="Y192" s="4"/>
      <c r="Z192" s="4"/>
      <c r="AA192" s="4"/>
      <c r="AB192" s="4"/>
      <c r="AC192" s="4"/>
      <c r="AD192" s="4"/>
      <c r="AE192" s="4"/>
      <c r="AF192" s="10"/>
      <c r="AG192" s="4"/>
      <c r="AH192" s="4"/>
      <c r="AI192" s="4"/>
      <c r="AJ192" s="4"/>
      <c r="AK192" s="4"/>
      <c r="AL192" s="4"/>
      <c r="AM192" s="4"/>
      <c r="AN192" s="4"/>
      <c r="AO192" s="4"/>
      <c r="AP192" s="4"/>
      <c r="AQ192" s="4"/>
      <c r="AR192" s="4"/>
      <c r="AS192" s="10"/>
      <c r="AT192" s="4"/>
      <c r="AU192" s="4"/>
      <c r="AV192" s="4"/>
      <c r="AW192" s="4"/>
      <c r="AX192" s="4"/>
      <c r="AY192" s="4"/>
      <c r="AZ192" s="4"/>
      <c r="BA192" s="4"/>
      <c r="BB192" s="4"/>
      <c r="BC192" s="4"/>
      <c r="BD192" s="4"/>
      <c r="BE192" s="4"/>
      <c r="BF192" s="10"/>
      <c r="BG192" s="4"/>
      <c r="BH192" s="4"/>
      <c r="BI192" s="4"/>
      <c r="BJ192" s="4"/>
      <c r="BK192" s="4"/>
      <c r="BL192" s="4"/>
      <c r="BM192" s="4"/>
      <c r="BN192" s="4"/>
      <c r="BO192" s="4"/>
      <c r="BP192" s="4"/>
      <c r="BQ192" s="4"/>
      <c r="BR192" s="4"/>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row>
    <row r="193" spans="2:129" ht="15.75" x14ac:dyDescent="0.5">
      <c r="B193" s="4"/>
      <c r="C193" s="4"/>
      <c r="D193" s="4"/>
      <c r="E193" s="4"/>
      <c r="F193" s="4"/>
      <c r="G193" s="4"/>
      <c r="H193" s="4"/>
      <c r="I193" s="4"/>
      <c r="J193" s="10"/>
      <c r="K193" s="4"/>
      <c r="L193" s="4"/>
      <c r="M193" s="4"/>
      <c r="N193" s="4"/>
      <c r="O193" s="4"/>
      <c r="P193" s="4"/>
      <c r="Q193" s="4"/>
      <c r="R193" s="4"/>
      <c r="S193" s="10"/>
      <c r="T193" s="4"/>
      <c r="U193" s="4"/>
      <c r="V193" s="4"/>
      <c r="W193" s="4"/>
      <c r="X193" s="4"/>
      <c r="Y193" s="4"/>
      <c r="Z193" s="4"/>
      <c r="AA193" s="4"/>
      <c r="AB193" s="4"/>
      <c r="AC193" s="4"/>
      <c r="AD193" s="4"/>
      <c r="AE193" s="4"/>
      <c r="AF193" s="10"/>
      <c r="AG193" s="4"/>
      <c r="AH193" s="4"/>
      <c r="AI193" s="4"/>
      <c r="AJ193" s="4"/>
      <c r="AK193" s="4"/>
      <c r="AL193" s="4"/>
      <c r="AM193" s="4"/>
      <c r="AN193" s="4"/>
      <c r="AO193" s="4"/>
      <c r="AP193" s="4"/>
      <c r="AQ193" s="4"/>
      <c r="AR193" s="4"/>
      <c r="AS193" s="10"/>
      <c r="AT193" s="4"/>
      <c r="AU193" s="4"/>
      <c r="AV193" s="4"/>
      <c r="AW193" s="4"/>
      <c r="AX193" s="4"/>
      <c r="AY193" s="4"/>
      <c r="AZ193" s="4"/>
      <c r="BA193" s="4"/>
      <c r="BB193" s="4"/>
      <c r="BC193" s="4"/>
      <c r="BD193" s="4"/>
      <c r="BE193" s="4"/>
      <c r="BF193" s="10"/>
      <c r="BG193" s="4"/>
      <c r="BH193" s="4"/>
      <c r="BI193" s="4"/>
      <c r="BJ193" s="4"/>
      <c r="BK193" s="4"/>
      <c r="BL193" s="4"/>
      <c r="BM193" s="4"/>
      <c r="BN193" s="4"/>
      <c r="BO193" s="4"/>
      <c r="BP193" s="4"/>
      <c r="BQ193" s="4"/>
      <c r="BR193" s="4"/>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row>
    <row r="194" spans="2:129" ht="15.75" x14ac:dyDescent="0.5">
      <c r="B194" s="4"/>
      <c r="C194" s="4"/>
      <c r="D194" s="4"/>
      <c r="E194" s="4"/>
      <c r="F194" s="4"/>
      <c r="G194" s="4"/>
      <c r="H194" s="4"/>
      <c r="I194" s="4"/>
      <c r="J194" s="10"/>
      <c r="K194" s="4"/>
      <c r="L194" s="4"/>
      <c r="M194" s="4"/>
      <c r="N194" s="4"/>
      <c r="O194" s="4"/>
      <c r="P194" s="4"/>
      <c r="Q194" s="4"/>
      <c r="R194" s="4"/>
      <c r="S194" s="10"/>
      <c r="T194" s="4"/>
      <c r="U194" s="4"/>
      <c r="V194" s="4"/>
      <c r="W194" s="4"/>
      <c r="X194" s="4"/>
      <c r="Y194" s="4"/>
      <c r="Z194" s="4"/>
      <c r="AA194" s="4"/>
      <c r="AB194" s="4"/>
      <c r="AC194" s="4"/>
      <c r="AD194" s="4"/>
      <c r="AE194" s="4"/>
      <c r="AF194" s="10"/>
      <c r="AG194" s="4"/>
      <c r="AH194" s="4"/>
      <c r="AI194" s="4"/>
      <c r="AJ194" s="4"/>
      <c r="AK194" s="4"/>
      <c r="AL194" s="4"/>
      <c r="AM194" s="4"/>
      <c r="AN194" s="4"/>
      <c r="AO194" s="4"/>
      <c r="AP194" s="4"/>
      <c r="AQ194" s="4"/>
      <c r="AR194" s="4"/>
      <c r="AS194" s="10"/>
      <c r="AT194" s="4"/>
      <c r="AU194" s="4"/>
      <c r="AV194" s="4"/>
      <c r="AW194" s="4"/>
      <c r="AX194" s="4"/>
      <c r="AY194" s="4"/>
      <c r="AZ194" s="4"/>
      <c r="BA194" s="4"/>
      <c r="BB194" s="4"/>
      <c r="BC194" s="4"/>
      <c r="BD194" s="4"/>
      <c r="BE194" s="4"/>
      <c r="BF194" s="10"/>
      <c r="BG194" s="4"/>
      <c r="BH194" s="4"/>
      <c r="BI194" s="4"/>
      <c r="BJ194" s="4"/>
      <c r="BK194" s="4"/>
      <c r="BL194" s="4"/>
      <c r="BM194" s="4"/>
      <c r="BN194" s="4"/>
      <c r="BO194" s="4"/>
      <c r="BP194" s="4"/>
      <c r="BQ194" s="4"/>
      <c r="BR194" s="4"/>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row>
    <row r="195" spans="2:129" ht="15.75" x14ac:dyDescent="0.5">
      <c r="B195" s="4"/>
      <c r="C195" s="4"/>
      <c r="D195" s="4"/>
      <c r="E195" s="4"/>
      <c r="F195" s="4"/>
      <c r="G195" s="4"/>
      <c r="H195" s="4"/>
      <c r="I195" s="4"/>
      <c r="J195" s="10"/>
      <c r="K195" s="4"/>
      <c r="L195" s="4"/>
      <c r="M195" s="4"/>
      <c r="N195" s="4"/>
      <c r="O195" s="4"/>
      <c r="P195" s="4"/>
      <c r="Q195" s="4"/>
      <c r="R195" s="4"/>
      <c r="S195" s="10"/>
      <c r="T195" s="4"/>
      <c r="U195" s="4"/>
      <c r="V195" s="4"/>
      <c r="W195" s="4"/>
      <c r="X195" s="4"/>
      <c r="Y195" s="4"/>
      <c r="Z195" s="4"/>
      <c r="AA195" s="4"/>
      <c r="AB195" s="4"/>
      <c r="AC195" s="4"/>
      <c r="AD195" s="4"/>
      <c r="AE195" s="4"/>
      <c r="AF195" s="10"/>
      <c r="AG195" s="4"/>
      <c r="AH195" s="4"/>
      <c r="AI195" s="4"/>
      <c r="AJ195" s="4"/>
      <c r="AK195" s="4"/>
      <c r="AL195" s="4"/>
      <c r="AM195" s="4"/>
      <c r="AN195" s="4"/>
      <c r="AO195" s="4"/>
      <c r="AP195" s="4"/>
      <c r="AQ195" s="4"/>
      <c r="AR195" s="4"/>
      <c r="AS195" s="10"/>
      <c r="AT195" s="4"/>
      <c r="AU195" s="4"/>
      <c r="AV195" s="4"/>
      <c r="AW195" s="4"/>
      <c r="AX195" s="4"/>
      <c r="AY195" s="4"/>
      <c r="AZ195" s="4"/>
      <c r="BA195" s="4"/>
      <c r="BB195" s="4"/>
      <c r="BC195" s="4"/>
      <c r="BD195" s="4"/>
      <c r="BE195" s="4"/>
      <c r="BF195" s="10"/>
      <c r="BG195" s="4"/>
      <c r="BH195" s="4"/>
      <c r="BI195" s="4"/>
      <c r="BJ195" s="4"/>
      <c r="BK195" s="4"/>
      <c r="BL195" s="4"/>
      <c r="BM195" s="4"/>
      <c r="BN195" s="4"/>
      <c r="BO195" s="4"/>
      <c r="BP195" s="4"/>
      <c r="BQ195" s="4"/>
      <c r="BR195" s="4"/>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row>
    <row r="196" spans="2:129" ht="15.75" x14ac:dyDescent="0.5">
      <c r="B196" s="4"/>
      <c r="C196" s="4"/>
      <c r="D196" s="4"/>
      <c r="E196" s="4"/>
      <c r="F196" s="4"/>
      <c r="G196" s="4"/>
      <c r="H196" s="4"/>
      <c r="I196" s="4"/>
      <c r="J196" s="10"/>
      <c r="K196" s="4"/>
      <c r="L196" s="4"/>
      <c r="M196" s="4"/>
      <c r="N196" s="4"/>
      <c r="O196" s="4"/>
      <c r="P196" s="4"/>
      <c r="Q196" s="4"/>
      <c r="R196" s="4"/>
      <c r="S196" s="10"/>
      <c r="T196" s="4"/>
      <c r="U196" s="4"/>
      <c r="V196" s="4"/>
      <c r="W196" s="4"/>
      <c r="X196" s="4"/>
      <c r="Y196" s="4"/>
      <c r="Z196" s="4"/>
      <c r="AA196" s="4"/>
      <c r="AB196" s="4"/>
      <c r="AC196" s="4"/>
      <c r="AD196" s="4"/>
      <c r="AE196" s="4"/>
      <c r="AF196" s="10"/>
      <c r="AG196" s="4"/>
      <c r="AH196" s="4"/>
      <c r="AI196" s="4"/>
      <c r="AJ196" s="4"/>
      <c r="AK196" s="4"/>
      <c r="AL196" s="4"/>
      <c r="AM196" s="4"/>
      <c r="AN196" s="4"/>
      <c r="AO196" s="4"/>
      <c r="AP196" s="4"/>
      <c r="AQ196" s="4"/>
      <c r="AR196" s="4"/>
      <c r="AS196" s="10"/>
      <c r="AT196" s="4"/>
      <c r="AU196" s="4"/>
      <c r="AV196" s="4"/>
      <c r="AW196" s="4"/>
      <c r="AX196" s="4"/>
      <c r="AY196" s="4"/>
      <c r="AZ196" s="4"/>
      <c r="BA196" s="4"/>
      <c r="BB196" s="4"/>
      <c r="BC196" s="4"/>
      <c r="BD196" s="4"/>
      <c r="BE196" s="4"/>
      <c r="BF196" s="10"/>
      <c r="BG196" s="4"/>
      <c r="BH196" s="4"/>
      <c r="BI196" s="4"/>
      <c r="BJ196" s="4"/>
      <c r="BK196" s="4"/>
      <c r="BL196" s="4"/>
      <c r="BM196" s="4"/>
      <c r="BN196" s="4"/>
      <c r="BO196" s="4"/>
      <c r="BP196" s="4"/>
      <c r="BQ196" s="4"/>
      <c r="BR196" s="4"/>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row>
    <row r="197" spans="2:129" ht="15.75" x14ac:dyDescent="0.5">
      <c r="B197" s="4"/>
      <c r="C197" s="4"/>
      <c r="D197" s="4"/>
      <c r="E197" s="4"/>
      <c r="F197" s="4"/>
      <c r="G197" s="4"/>
      <c r="H197" s="4"/>
      <c r="I197" s="4"/>
      <c r="J197" s="10"/>
      <c r="K197" s="4"/>
      <c r="L197" s="4"/>
      <c r="M197" s="4"/>
      <c r="N197" s="4"/>
      <c r="O197" s="4"/>
      <c r="P197" s="4"/>
      <c r="Q197" s="4"/>
      <c r="R197" s="4"/>
      <c r="S197" s="10"/>
      <c r="T197" s="4"/>
      <c r="U197" s="4"/>
      <c r="V197" s="4"/>
      <c r="W197" s="4"/>
      <c r="X197" s="4"/>
      <c r="Y197" s="4"/>
      <c r="Z197" s="4"/>
      <c r="AA197" s="4"/>
      <c r="AB197" s="4"/>
      <c r="AC197" s="4"/>
      <c r="AD197" s="4"/>
      <c r="AE197" s="4"/>
      <c r="AF197" s="10"/>
      <c r="AG197" s="4"/>
      <c r="AH197" s="4"/>
      <c r="AI197" s="4"/>
      <c r="AJ197" s="4"/>
      <c r="AK197" s="4"/>
      <c r="AL197" s="4"/>
      <c r="AM197" s="4"/>
      <c r="AN197" s="4"/>
      <c r="AO197" s="4"/>
      <c r="AP197" s="4"/>
      <c r="AQ197" s="4"/>
      <c r="AR197" s="4"/>
      <c r="AS197" s="10"/>
      <c r="AT197" s="4"/>
      <c r="AU197" s="4"/>
      <c r="AV197" s="4"/>
      <c r="AW197" s="4"/>
      <c r="AX197" s="4"/>
      <c r="AY197" s="4"/>
      <c r="AZ197" s="4"/>
      <c r="BA197" s="4"/>
      <c r="BB197" s="4"/>
      <c r="BC197" s="4"/>
      <c r="BD197" s="4"/>
      <c r="BE197" s="4"/>
      <c r="BF197" s="10"/>
      <c r="BG197" s="4"/>
      <c r="BH197" s="4"/>
      <c r="BI197" s="4"/>
      <c r="BJ197" s="4"/>
      <c r="BK197" s="4"/>
      <c r="BL197" s="4"/>
      <c r="BM197" s="4"/>
      <c r="BN197" s="4"/>
      <c r="BO197" s="4"/>
      <c r="BP197" s="4"/>
      <c r="BQ197" s="4"/>
      <c r="BR197" s="4"/>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row>
    <row r="198" spans="2:129" ht="15.75" x14ac:dyDescent="0.5">
      <c r="B198" s="4"/>
      <c r="C198" s="4"/>
      <c r="D198" s="4"/>
      <c r="E198" s="4"/>
      <c r="F198" s="4"/>
      <c r="G198" s="4"/>
      <c r="H198" s="4"/>
      <c r="I198" s="4"/>
      <c r="J198" s="10"/>
      <c r="K198" s="4"/>
      <c r="L198" s="4"/>
      <c r="M198" s="4"/>
      <c r="N198" s="4"/>
      <c r="O198" s="4"/>
      <c r="P198" s="4"/>
      <c r="Q198" s="4"/>
      <c r="R198" s="4"/>
      <c r="S198" s="10"/>
      <c r="T198" s="4"/>
      <c r="U198" s="4"/>
      <c r="V198" s="4"/>
      <c r="W198" s="4"/>
      <c r="X198" s="4"/>
      <c r="Y198" s="4"/>
      <c r="Z198" s="4"/>
      <c r="AA198" s="4"/>
      <c r="AB198" s="4"/>
      <c r="AC198" s="4"/>
      <c r="AD198" s="4"/>
      <c r="AE198" s="4"/>
      <c r="AF198" s="10"/>
      <c r="AG198" s="4"/>
      <c r="AH198" s="4"/>
      <c r="AI198" s="4"/>
      <c r="AJ198" s="4"/>
      <c r="AK198" s="4"/>
      <c r="AL198" s="4"/>
      <c r="AM198" s="4"/>
      <c r="AN198" s="4"/>
      <c r="AO198" s="4"/>
      <c r="AP198" s="4"/>
      <c r="AQ198" s="4"/>
      <c r="AR198" s="4"/>
      <c r="AS198" s="10"/>
      <c r="AT198" s="4"/>
      <c r="AU198" s="4"/>
      <c r="AV198" s="4"/>
      <c r="AW198" s="4"/>
      <c r="AX198" s="4"/>
      <c r="AY198" s="4"/>
      <c r="AZ198" s="4"/>
      <c r="BA198" s="4"/>
      <c r="BB198" s="4"/>
      <c r="BC198" s="4"/>
      <c r="BD198" s="4"/>
      <c r="BE198" s="4"/>
      <c r="BF198" s="10"/>
      <c r="BG198" s="4"/>
      <c r="BH198" s="4"/>
      <c r="BI198" s="4"/>
      <c r="BJ198" s="4"/>
      <c r="BK198" s="4"/>
      <c r="BL198" s="4"/>
      <c r="BM198" s="4"/>
      <c r="BN198" s="4"/>
      <c r="BO198" s="4"/>
      <c r="BP198" s="4"/>
      <c r="BQ198" s="4"/>
      <c r="BR198" s="4"/>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row>
    <row r="199" spans="2:129" ht="15.75" x14ac:dyDescent="0.5">
      <c r="B199" s="4"/>
      <c r="C199" s="4"/>
      <c r="D199" s="4"/>
      <c r="E199" s="4"/>
      <c r="F199" s="4"/>
      <c r="G199" s="4"/>
      <c r="H199" s="4"/>
      <c r="I199" s="4"/>
      <c r="J199" s="10"/>
      <c r="K199" s="4"/>
      <c r="L199" s="4"/>
      <c r="M199" s="4"/>
      <c r="N199" s="4"/>
      <c r="O199" s="4"/>
      <c r="P199" s="4"/>
      <c r="Q199" s="4"/>
      <c r="R199" s="4"/>
      <c r="S199" s="10"/>
      <c r="T199" s="4"/>
      <c r="U199" s="4"/>
      <c r="V199" s="4"/>
      <c r="W199" s="4"/>
      <c r="X199" s="4"/>
      <c r="Y199" s="4"/>
      <c r="Z199" s="4"/>
      <c r="AA199" s="4"/>
      <c r="AB199" s="4"/>
      <c r="AC199" s="4"/>
      <c r="AD199" s="4"/>
      <c r="AE199" s="4"/>
      <c r="AF199" s="10"/>
      <c r="AG199" s="4"/>
      <c r="AH199" s="4"/>
      <c r="AI199" s="4"/>
      <c r="AJ199" s="4"/>
      <c r="AK199" s="4"/>
      <c r="AL199" s="4"/>
      <c r="AM199" s="4"/>
      <c r="AN199" s="4"/>
      <c r="AO199" s="4"/>
      <c r="AP199" s="4"/>
      <c r="AQ199" s="4"/>
      <c r="AR199" s="4"/>
      <c r="AS199" s="10"/>
      <c r="AT199" s="4"/>
      <c r="AU199" s="4"/>
      <c r="AV199" s="4"/>
      <c r="AW199" s="4"/>
      <c r="AX199" s="4"/>
      <c r="AY199" s="4"/>
      <c r="AZ199" s="4"/>
      <c r="BA199" s="4"/>
      <c r="BB199" s="4"/>
      <c r="BC199" s="4"/>
      <c r="BD199" s="4"/>
      <c r="BE199" s="4"/>
      <c r="BF199" s="10"/>
      <c r="BG199" s="4"/>
      <c r="BH199" s="4"/>
      <c r="BI199" s="4"/>
      <c r="BJ199" s="4"/>
      <c r="BK199" s="4"/>
      <c r="BL199" s="4"/>
      <c r="BM199" s="4"/>
      <c r="BN199" s="4"/>
      <c r="BO199" s="4"/>
      <c r="BP199" s="4"/>
      <c r="BQ199" s="4"/>
      <c r="BR199" s="4"/>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row>
    <row r="200" spans="2:129" ht="15.75" x14ac:dyDescent="0.5">
      <c r="B200" s="4"/>
      <c r="C200" s="4"/>
      <c r="D200" s="4"/>
      <c r="E200" s="4"/>
      <c r="F200" s="4"/>
      <c r="G200" s="4"/>
      <c r="H200" s="4"/>
      <c r="I200" s="4"/>
      <c r="J200" s="10"/>
      <c r="K200" s="4"/>
      <c r="L200" s="4"/>
      <c r="M200" s="4"/>
      <c r="N200" s="4"/>
      <c r="O200" s="4"/>
      <c r="P200" s="4"/>
      <c r="Q200" s="4"/>
      <c r="R200" s="4"/>
      <c r="S200" s="10"/>
      <c r="T200" s="4"/>
      <c r="U200" s="4"/>
      <c r="V200" s="4"/>
      <c r="W200" s="4"/>
      <c r="X200" s="4"/>
      <c r="Y200" s="4"/>
      <c r="Z200" s="4"/>
      <c r="AA200" s="4"/>
      <c r="AB200" s="4"/>
      <c r="AC200" s="4"/>
      <c r="AD200" s="4"/>
      <c r="AE200" s="4"/>
      <c r="AF200" s="10"/>
      <c r="AG200" s="4"/>
      <c r="AH200" s="4"/>
      <c r="AI200" s="4"/>
      <c r="AJ200" s="4"/>
      <c r="AK200" s="4"/>
      <c r="AL200" s="4"/>
      <c r="AM200" s="4"/>
      <c r="AN200" s="4"/>
      <c r="AO200" s="4"/>
      <c r="AP200" s="4"/>
      <c r="AQ200" s="4"/>
      <c r="AR200" s="4"/>
      <c r="AS200" s="10"/>
      <c r="AT200" s="4"/>
      <c r="AU200" s="4"/>
      <c r="AV200" s="4"/>
      <c r="AW200" s="4"/>
      <c r="AX200" s="4"/>
      <c r="AY200" s="4"/>
      <c r="AZ200" s="4"/>
      <c r="BA200" s="4"/>
      <c r="BB200" s="4"/>
      <c r="BC200" s="4"/>
      <c r="BD200" s="4"/>
      <c r="BE200" s="4"/>
      <c r="BF200" s="10"/>
      <c r="BG200" s="4"/>
      <c r="BH200" s="4"/>
      <c r="BI200" s="4"/>
      <c r="BJ200" s="4"/>
      <c r="BK200" s="4"/>
      <c r="BL200" s="4"/>
      <c r="BM200" s="4"/>
      <c r="BN200" s="4"/>
      <c r="BO200" s="4"/>
      <c r="BP200" s="4"/>
      <c r="BQ200" s="4"/>
      <c r="BR200" s="4"/>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row>
    <row r="201" spans="2:129" ht="15.75" x14ac:dyDescent="0.5">
      <c r="B201" s="4"/>
      <c r="C201" s="4"/>
      <c r="D201" s="4"/>
      <c r="E201" s="4"/>
      <c r="F201" s="4"/>
      <c r="G201" s="4"/>
      <c r="H201" s="4"/>
      <c r="I201" s="4"/>
      <c r="J201" s="10"/>
      <c r="K201" s="4"/>
      <c r="L201" s="4"/>
      <c r="M201" s="4"/>
      <c r="N201" s="4"/>
      <c r="O201" s="4"/>
      <c r="P201" s="4"/>
      <c r="Q201" s="4"/>
      <c r="R201" s="4"/>
      <c r="S201" s="10"/>
      <c r="T201" s="4"/>
      <c r="U201" s="4"/>
      <c r="V201" s="4"/>
      <c r="W201" s="4"/>
      <c r="X201" s="4"/>
      <c r="Y201" s="4"/>
      <c r="Z201" s="4"/>
      <c r="AA201" s="4"/>
      <c r="AB201" s="4"/>
      <c r="AC201" s="4"/>
      <c r="AD201" s="4"/>
      <c r="AE201" s="4"/>
      <c r="AF201" s="10"/>
      <c r="AG201" s="4"/>
      <c r="AH201" s="4"/>
      <c r="AI201" s="4"/>
      <c r="AJ201" s="4"/>
      <c r="AK201" s="4"/>
      <c r="AL201" s="4"/>
      <c r="AM201" s="4"/>
      <c r="AN201" s="4"/>
      <c r="AO201" s="4"/>
      <c r="AP201" s="4"/>
      <c r="AQ201" s="4"/>
      <c r="AR201" s="4"/>
      <c r="AS201" s="10"/>
      <c r="AT201" s="4"/>
      <c r="AU201" s="4"/>
      <c r="AV201" s="4"/>
      <c r="AW201" s="4"/>
      <c r="AX201" s="4"/>
      <c r="AY201" s="4"/>
      <c r="AZ201" s="4"/>
      <c r="BA201" s="4"/>
      <c r="BB201" s="4"/>
      <c r="BC201" s="4"/>
      <c r="BD201" s="4"/>
      <c r="BE201" s="4"/>
      <c r="BF201" s="10"/>
      <c r="BG201" s="4"/>
      <c r="BH201" s="4"/>
      <c r="BI201" s="4"/>
      <c r="BJ201" s="4"/>
      <c r="BK201" s="4"/>
      <c r="BL201" s="4"/>
      <c r="BM201" s="4"/>
      <c r="BN201" s="4"/>
      <c r="BO201" s="4"/>
      <c r="BP201" s="4"/>
      <c r="BQ201" s="4"/>
      <c r="BR201" s="4"/>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row>
    <row r="202" spans="2:129" ht="15.75" x14ac:dyDescent="0.5">
      <c r="B202" s="4"/>
      <c r="C202" s="4"/>
      <c r="D202" s="4"/>
      <c r="E202" s="4"/>
      <c r="F202" s="4"/>
      <c r="G202" s="4"/>
      <c r="H202" s="4"/>
      <c r="I202" s="4"/>
      <c r="J202" s="10"/>
      <c r="K202" s="4"/>
      <c r="L202" s="4"/>
      <c r="M202" s="4"/>
      <c r="N202" s="4"/>
      <c r="O202" s="4"/>
      <c r="P202" s="4"/>
      <c r="Q202" s="4"/>
      <c r="R202" s="4"/>
      <c r="S202" s="10"/>
      <c r="T202" s="4"/>
      <c r="U202" s="4"/>
      <c r="V202" s="4"/>
      <c r="W202" s="4"/>
      <c r="X202" s="4"/>
      <c r="Y202" s="4"/>
      <c r="Z202" s="4"/>
      <c r="AA202" s="4"/>
      <c r="AB202" s="4"/>
      <c r="AC202" s="4"/>
      <c r="AD202" s="4"/>
      <c r="AE202" s="4"/>
      <c r="AF202" s="10"/>
      <c r="AG202" s="4"/>
      <c r="AH202" s="4"/>
      <c r="AI202" s="4"/>
      <c r="AJ202" s="4"/>
      <c r="AK202" s="4"/>
      <c r="AL202" s="4"/>
      <c r="AM202" s="4"/>
      <c r="AN202" s="4"/>
      <c r="AO202" s="4"/>
      <c r="AP202" s="4"/>
      <c r="AQ202" s="4"/>
      <c r="AR202" s="4"/>
      <c r="AS202" s="10"/>
      <c r="AT202" s="4"/>
      <c r="AU202" s="4"/>
      <c r="AV202" s="4"/>
      <c r="AW202" s="4"/>
      <c r="AX202" s="4"/>
      <c r="AY202" s="4"/>
      <c r="AZ202" s="4"/>
      <c r="BA202" s="4"/>
      <c r="BB202" s="4"/>
      <c r="BC202" s="4"/>
      <c r="BD202" s="4"/>
      <c r="BE202" s="4"/>
      <c r="BF202" s="10"/>
      <c r="BG202" s="4"/>
      <c r="BH202" s="4"/>
      <c r="BI202" s="4"/>
      <c r="BJ202" s="4"/>
      <c r="BK202" s="4"/>
      <c r="BL202" s="4"/>
      <c r="BM202" s="4"/>
      <c r="BN202" s="4"/>
      <c r="BO202" s="4"/>
      <c r="BP202" s="4"/>
      <c r="BQ202" s="4"/>
      <c r="BR202" s="4"/>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row>
    <row r="203" spans="2:129" ht="15.75" x14ac:dyDescent="0.5">
      <c r="B203" s="4"/>
      <c r="C203" s="4"/>
      <c r="D203" s="4"/>
      <c r="E203" s="4"/>
      <c r="F203" s="4"/>
      <c r="G203" s="4"/>
      <c r="H203" s="4"/>
      <c r="I203" s="4"/>
      <c r="J203" s="10"/>
      <c r="K203" s="4"/>
      <c r="L203" s="4"/>
      <c r="M203" s="4"/>
      <c r="N203" s="4"/>
      <c r="O203" s="4"/>
      <c r="P203" s="4"/>
      <c r="Q203" s="4"/>
      <c r="R203" s="4"/>
      <c r="S203" s="10"/>
      <c r="T203" s="4"/>
      <c r="U203" s="4"/>
      <c r="V203" s="4"/>
      <c r="W203" s="4"/>
      <c r="X203" s="4"/>
      <c r="Y203" s="4"/>
      <c r="Z203" s="4"/>
      <c r="AA203" s="4"/>
      <c r="AB203" s="4"/>
      <c r="AC203" s="4"/>
      <c r="AD203" s="4"/>
      <c r="AE203" s="4"/>
      <c r="AF203" s="10"/>
      <c r="AG203" s="4"/>
      <c r="AH203" s="4"/>
      <c r="AI203" s="4"/>
      <c r="AJ203" s="4"/>
      <c r="AK203" s="4"/>
      <c r="AL203" s="4"/>
      <c r="AM203" s="4"/>
      <c r="AN203" s="4"/>
      <c r="AO203" s="4"/>
      <c r="AP203" s="4"/>
      <c r="AQ203" s="4"/>
      <c r="AR203" s="4"/>
      <c r="AS203" s="10"/>
      <c r="AT203" s="4"/>
      <c r="AU203" s="4"/>
      <c r="AV203" s="4"/>
      <c r="AW203" s="4"/>
      <c r="AX203" s="4"/>
      <c r="AY203" s="4"/>
      <c r="AZ203" s="4"/>
      <c r="BA203" s="4"/>
      <c r="BB203" s="4"/>
      <c r="BC203" s="4"/>
      <c r="BD203" s="4"/>
      <c r="BE203" s="4"/>
      <c r="BF203" s="10"/>
      <c r="BG203" s="4"/>
      <c r="BH203" s="4"/>
      <c r="BI203" s="4"/>
      <c r="BJ203" s="4"/>
      <c r="BK203" s="4"/>
      <c r="BL203" s="4"/>
      <c r="BM203" s="4"/>
      <c r="BN203" s="4"/>
      <c r="BO203" s="4"/>
      <c r="BP203" s="4"/>
      <c r="BQ203" s="4"/>
      <c r="BR203" s="4"/>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row>
    <row r="204" spans="2:129" ht="15.75" x14ac:dyDescent="0.5">
      <c r="B204" s="4"/>
      <c r="C204" s="4"/>
      <c r="D204" s="4"/>
      <c r="E204" s="4"/>
      <c r="F204" s="4"/>
      <c r="G204" s="4"/>
      <c r="H204" s="4"/>
      <c r="I204" s="4"/>
      <c r="J204" s="10"/>
      <c r="K204" s="4"/>
      <c r="L204" s="4"/>
      <c r="M204" s="4"/>
      <c r="N204" s="4"/>
      <c r="O204" s="4"/>
      <c r="P204" s="4"/>
      <c r="Q204" s="4"/>
      <c r="R204" s="4"/>
      <c r="S204" s="10"/>
      <c r="T204" s="4"/>
      <c r="U204" s="4"/>
      <c r="V204" s="4"/>
      <c r="W204" s="4"/>
      <c r="X204" s="4"/>
      <c r="Y204" s="4"/>
      <c r="Z204" s="4"/>
      <c r="AA204" s="4"/>
      <c r="AB204" s="4"/>
      <c r="AC204" s="4"/>
      <c r="AD204" s="4"/>
      <c r="AE204" s="4"/>
      <c r="AF204" s="10"/>
      <c r="AG204" s="4"/>
      <c r="AH204" s="4"/>
      <c r="AI204" s="4"/>
      <c r="AJ204" s="4"/>
      <c r="AK204" s="4"/>
      <c r="AL204" s="4"/>
      <c r="AM204" s="4"/>
      <c r="AN204" s="4"/>
      <c r="AO204" s="4"/>
      <c r="AP204" s="4"/>
      <c r="AQ204" s="4"/>
      <c r="AR204" s="4"/>
      <c r="AS204" s="10"/>
      <c r="AT204" s="4"/>
      <c r="AU204" s="4"/>
      <c r="AV204" s="4"/>
      <c r="AW204" s="4"/>
      <c r="AX204" s="4"/>
      <c r="AY204" s="4"/>
      <c r="AZ204" s="4"/>
      <c r="BA204" s="4"/>
      <c r="BB204" s="4"/>
      <c r="BC204" s="4"/>
      <c r="BD204" s="4"/>
      <c r="BE204" s="4"/>
      <c r="BF204" s="10"/>
      <c r="BG204" s="4"/>
      <c r="BH204" s="4"/>
      <c r="BI204" s="4"/>
      <c r="BJ204" s="4"/>
      <c r="BK204" s="4"/>
      <c r="BL204" s="4"/>
      <c r="BM204" s="4"/>
      <c r="BN204" s="4"/>
      <c r="BO204" s="4"/>
      <c r="BP204" s="4"/>
      <c r="BQ204" s="4"/>
      <c r="BR204" s="4"/>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row>
    <row r="205" spans="2:129" ht="15.75" x14ac:dyDescent="0.5">
      <c r="B205" s="4"/>
      <c r="C205" s="4"/>
      <c r="D205" s="4"/>
      <c r="E205" s="4"/>
      <c r="F205" s="4"/>
      <c r="G205" s="4"/>
      <c r="H205" s="4"/>
      <c r="I205" s="4"/>
      <c r="J205" s="10"/>
      <c r="K205" s="4"/>
      <c r="L205" s="4"/>
      <c r="M205" s="4"/>
      <c r="N205" s="4"/>
      <c r="O205" s="4"/>
      <c r="P205" s="4"/>
      <c r="Q205" s="4"/>
      <c r="R205" s="4"/>
      <c r="S205" s="10"/>
      <c r="T205" s="4"/>
      <c r="U205" s="4"/>
      <c r="V205" s="4"/>
      <c r="W205" s="4"/>
      <c r="X205" s="4"/>
      <c r="Y205" s="4"/>
      <c r="Z205" s="4"/>
      <c r="AA205" s="4"/>
      <c r="AB205" s="4"/>
      <c r="AC205" s="4"/>
      <c r="AD205" s="4"/>
      <c r="AE205" s="4"/>
      <c r="AF205" s="10"/>
      <c r="AG205" s="4"/>
      <c r="AH205" s="4"/>
      <c r="AI205" s="4"/>
      <c r="AJ205" s="4"/>
      <c r="AK205" s="4"/>
      <c r="AL205" s="4"/>
      <c r="AM205" s="4"/>
      <c r="AN205" s="4"/>
      <c r="AO205" s="4"/>
      <c r="AP205" s="4"/>
      <c r="AQ205" s="4"/>
      <c r="AR205" s="4"/>
      <c r="AS205" s="10"/>
      <c r="AT205" s="4"/>
      <c r="AU205" s="4"/>
      <c r="AV205" s="4"/>
      <c r="AW205" s="4"/>
      <c r="AX205" s="4"/>
      <c r="AY205" s="4"/>
      <c r="AZ205" s="4"/>
      <c r="BA205" s="4"/>
      <c r="BB205" s="4"/>
      <c r="BC205" s="4"/>
      <c r="BD205" s="4"/>
      <c r="BE205" s="4"/>
      <c r="BF205" s="10"/>
      <c r="BG205" s="4"/>
      <c r="BH205" s="4"/>
      <c r="BI205" s="4"/>
      <c r="BJ205" s="4"/>
      <c r="BK205" s="4"/>
      <c r="BL205" s="4"/>
      <c r="BM205" s="4"/>
      <c r="BN205" s="4"/>
      <c r="BO205" s="4"/>
      <c r="BP205" s="4"/>
      <c r="BQ205" s="4"/>
      <c r="BR205" s="4"/>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row>
    <row r="206" spans="2:129" ht="15.75" x14ac:dyDescent="0.5">
      <c r="B206" s="4"/>
      <c r="C206" s="4"/>
      <c r="D206" s="4"/>
      <c r="E206" s="4"/>
      <c r="F206" s="4"/>
      <c r="G206" s="4"/>
      <c r="H206" s="4"/>
      <c r="I206" s="4"/>
      <c r="J206" s="10"/>
      <c r="K206" s="4"/>
      <c r="L206" s="4"/>
      <c r="M206" s="4"/>
      <c r="N206" s="4"/>
      <c r="O206" s="4"/>
      <c r="P206" s="4"/>
      <c r="Q206" s="4"/>
      <c r="R206" s="4"/>
      <c r="S206" s="10"/>
      <c r="T206" s="4"/>
      <c r="U206" s="4"/>
      <c r="V206" s="4"/>
      <c r="W206" s="4"/>
      <c r="X206" s="4"/>
      <c r="Y206" s="4"/>
      <c r="Z206" s="4"/>
      <c r="AA206" s="4"/>
      <c r="AB206" s="4"/>
      <c r="AC206" s="4"/>
      <c r="AD206" s="4"/>
      <c r="AE206" s="4"/>
      <c r="AF206" s="10"/>
      <c r="AG206" s="4"/>
      <c r="AH206" s="4"/>
      <c r="AI206" s="4"/>
      <c r="AJ206" s="4"/>
      <c r="AK206" s="4"/>
      <c r="AL206" s="4"/>
      <c r="AM206" s="4"/>
      <c r="AN206" s="4"/>
      <c r="AO206" s="4"/>
      <c r="AP206" s="4"/>
      <c r="AQ206" s="4"/>
      <c r="AR206" s="4"/>
      <c r="AS206" s="10"/>
      <c r="AT206" s="4"/>
      <c r="AU206" s="4"/>
      <c r="AV206" s="4"/>
      <c r="AW206" s="4"/>
      <c r="AX206" s="4"/>
      <c r="AY206" s="4"/>
      <c r="AZ206" s="4"/>
      <c r="BA206" s="4"/>
      <c r="BB206" s="4"/>
      <c r="BC206" s="4"/>
      <c r="BD206" s="4"/>
      <c r="BE206" s="4"/>
      <c r="BF206" s="10"/>
      <c r="BG206" s="4"/>
      <c r="BH206" s="4"/>
      <c r="BI206" s="4"/>
      <c r="BJ206" s="4"/>
      <c r="BK206" s="4"/>
      <c r="BL206" s="4"/>
      <c r="BM206" s="4"/>
      <c r="BN206" s="4"/>
      <c r="BO206" s="4"/>
      <c r="BP206" s="4"/>
      <c r="BQ206" s="4"/>
      <c r="BR206" s="4"/>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row>
    <row r="207" spans="2:129" ht="15.75" x14ac:dyDescent="0.5">
      <c r="B207" s="4"/>
      <c r="C207" s="4"/>
      <c r="D207" s="4"/>
      <c r="E207" s="4"/>
      <c r="F207" s="4"/>
      <c r="G207" s="4"/>
      <c r="H207" s="4"/>
      <c r="I207" s="4"/>
      <c r="J207" s="10"/>
      <c r="K207" s="4"/>
      <c r="L207" s="4"/>
      <c r="M207" s="4"/>
      <c r="N207" s="4"/>
      <c r="O207" s="4"/>
      <c r="P207" s="4"/>
      <c r="Q207" s="4"/>
      <c r="R207" s="4"/>
      <c r="S207" s="10"/>
      <c r="T207" s="4"/>
      <c r="U207" s="4"/>
      <c r="V207" s="4"/>
      <c r="W207" s="4"/>
      <c r="X207" s="4"/>
      <c r="Y207" s="4"/>
      <c r="Z207" s="4"/>
      <c r="AA207" s="4"/>
      <c r="AB207" s="4"/>
      <c r="AC207" s="4"/>
      <c r="AD207" s="4"/>
      <c r="AE207" s="4"/>
      <c r="AF207" s="10"/>
      <c r="AG207" s="4"/>
      <c r="AH207" s="4"/>
      <c r="AI207" s="4"/>
      <c r="AJ207" s="4"/>
      <c r="AK207" s="4"/>
      <c r="AL207" s="4"/>
      <c r="AM207" s="4"/>
      <c r="AN207" s="4"/>
      <c r="AO207" s="4"/>
      <c r="AP207" s="4"/>
      <c r="AQ207" s="4"/>
      <c r="AR207" s="4"/>
      <c r="AS207" s="10"/>
      <c r="AT207" s="4"/>
      <c r="AU207" s="4"/>
      <c r="AV207" s="4"/>
      <c r="AW207" s="4"/>
      <c r="AX207" s="4"/>
      <c r="AY207" s="4"/>
      <c r="AZ207" s="4"/>
      <c r="BA207" s="4"/>
      <c r="BB207" s="4"/>
      <c r="BC207" s="4"/>
      <c r="BD207" s="4"/>
      <c r="BE207" s="4"/>
      <c r="BF207" s="10"/>
      <c r="BG207" s="4"/>
      <c r="BH207" s="4"/>
      <c r="BI207" s="4"/>
      <c r="BJ207" s="4"/>
      <c r="BK207" s="4"/>
      <c r="BL207" s="4"/>
      <c r="BM207" s="4"/>
      <c r="BN207" s="4"/>
      <c r="BO207" s="4"/>
      <c r="BP207" s="4"/>
      <c r="BQ207" s="4"/>
      <c r="BR207" s="4"/>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row>
    <row r="208" spans="2:129" ht="15.75" x14ac:dyDescent="0.5">
      <c r="B208" s="4"/>
      <c r="C208" s="4"/>
      <c r="D208" s="4"/>
      <c r="E208" s="4"/>
      <c r="F208" s="4"/>
      <c r="G208" s="4"/>
      <c r="H208" s="4"/>
      <c r="I208" s="4"/>
      <c r="J208" s="10"/>
      <c r="K208" s="4"/>
      <c r="L208" s="4"/>
      <c r="M208" s="4"/>
      <c r="N208" s="4"/>
      <c r="O208" s="4"/>
      <c r="P208" s="4"/>
      <c r="Q208" s="4"/>
      <c r="R208" s="4"/>
      <c r="S208" s="10"/>
      <c r="T208" s="4"/>
      <c r="U208" s="4"/>
      <c r="V208" s="4"/>
      <c r="W208" s="4"/>
      <c r="X208" s="4"/>
      <c r="Y208" s="4"/>
      <c r="Z208" s="4"/>
      <c r="AA208" s="4"/>
      <c r="AB208" s="4"/>
      <c r="AC208" s="4"/>
      <c r="AD208" s="4"/>
      <c r="AE208" s="4"/>
      <c r="AF208" s="10"/>
      <c r="AG208" s="4"/>
      <c r="AH208" s="4"/>
      <c r="AI208" s="4"/>
      <c r="AJ208" s="4"/>
      <c r="AK208" s="4"/>
      <c r="AL208" s="4"/>
      <c r="AM208" s="4"/>
      <c r="AN208" s="4"/>
      <c r="AO208" s="4"/>
      <c r="AP208" s="4"/>
      <c r="AQ208" s="4"/>
      <c r="AR208" s="4"/>
      <c r="AS208" s="10"/>
      <c r="AT208" s="4"/>
      <c r="AU208" s="4"/>
      <c r="AV208" s="4"/>
      <c r="AW208" s="4"/>
      <c r="AX208" s="4"/>
      <c r="AY208" s="4"/>
      <c r="AZ208" s="4"/>
      <c r="BA208" s="4"/>
      <c r="BB208" s="4"/>
      <c r="BC208" s="4"/>
      <c r="BD208" s="4"/>
      <c r="BE208" s="4"/>
      <c r="BF208" s="10"/>
      <c r="BG208" s="4"/>
      <c r="BH208" s="4"/>
      <c r="BI208" s="4"/>
      <c r="BJ208" s="4"/>
      <c r="BK208" s="4"/>
      <c r="BL208" s="4"/>
      <c r="BM208" s="4"/>
      <c r="BN208" s="4"/>
      <c r="BO208" s="4"/>
      <c r="BP208" s="4"/>
      <c r="BQ208" s="4"/>
      <c r="BR208" s="4"/>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row>
    <row r="209" spans="2:129" ht="15.75" x14ac:dyDescent="0.5">
      <c r="B209" s="4"/>
      <c r="C209" s="4"/>
      <c r="D209" s="4"/>
      <c r="E209" s="4"/>
      <c r="F209" s="4"/>
      <c r="G209" s="4"/>
      <c r="H209" s="4"/>
      <c r="I209" s="4"/>
      <c r="J209" s="10"/>
      <c r="K209" s="4"/>
      <c r="L209" s="4"/>
      <c r="M209" s="4"/>
      <c r="N209" s="4"/>
      <c r="O209" s="4"/>
      <c r="P209" s="4"/>
      <c r="Q209" s="4"/>
      <c r="R209" s="4"/>
      <c r="S209" s="10"/>
      <c r="T209" s="4"/>
      <c r="U209" s="4"/>
      <c r="V209" s="4"/>
      <c r="W209" s="4"/>
      <c r="X209" s="4"/>
      <c r="Y209" s="4"/>
      <c r="Z209" s="4"/>
      <c r="AA209" s="4"/>
      <c r="AB209" s="4"/>
      <c r="AC209" s="4"/>
      <c r="AD209" s="4"/>
      <c r="AE209" s="4"/>
      <c r="AF209" s="10"/>
      <c r="AG209" s="4"/>
      <c r="AH209" s="4"/>
      <c r="AI209" s="4"/>
      <c r="AJ209" s="4"/>
      <c r="AK209" s="4"/>
      <c r="AL209" s="4"/>
      <c r="AM209" s="4"/>
      <c r="AN209" s="4"/>
      <c r="AO209" s="4"/>
      <c r="AP209" s="4"/>
      <c r="AQ209" s="4"/>
      <c r="AR209" s="4"/>
      <c r="AS209" s="10"/>
      <c r="AT209" s="4"/>
      <c r="AU209" s="4"/>
      <c r="AV209" s="4"/>
      <c r="AW209" s="4"/>
      <c r="AX209" s="4"/>
      <c r="AY209" s="4"/>
      <c r="AZ209" s="4"/>
      <c r="BA209" s="4"/>
      <c r="BB209" s="4"/>
      <c r="BC209" s="4"/>
      <c r="BD209" s="4"/>
      <c r="BE209" s="4"/>
      <c r="BF209" s="10"/>
      <c r="BG209" s="4"/>
      <c r="BH209" s="4"/>
      <c r="BI209" s="4"/>
      <c r="BJ209" s="4"/>
      <c r="BK209" s="4"/>
      <c r="BL209" s="4"/>
      <c r="BM209" s="4"/>
      <c r="BN209" s="4"/>
      <c r="BO209" s="4"/>
      <c r="BP209" s="4"/>
      <c r="BQ209" s="4"/>
      <c r="BR209" s="4"/>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row>
    <row r="210" spans="2:129" ht="15.75" x14ac:dyDescent="0.5">
      <c r="B210" s="4"/>
      <c r="C210" s="4"/>
      <c r="D210" s="4"/>
      <c r="E210" s="4"/>
      <c r="F210" s="4"/>
      <c r="G210" s="4"/>
      <c r="H210" s="4"/>
      <c r="I210" s="4"/>
      <c r="J210" s="10"/>
      <c r="K210" s="4"/>
      <c r="L210" s="4"/>
      <c r="M210" s="4"/>
      <c r="N210" s="4"/>
      <c r="O210" s="4"/>
      <c r="P210" s="4"/>
      <c r="Q210" s="4"/>
      <c r="R210" s="4"/>
      <c r="S210" s="10"/>
      <c r="T210" s="4"/>
      <c r="U210" s="4"/>
      <c r="V210" s="4"/>
      <c r="W210" s="4"/>
      <c r="X210" s="4"/>
      <c r="Y210" s="4"/>
      <c r="Z210" s="4"/>
      <c r="AA210" s="4"/>
      <c r="AB210" s="4"/>
      <c r="AC210" s="4"/>
      <c r="AD210" s="4"/>
      <c r="AE210" s="4"/>
      <c r="AF210" s="10"/>
      <c r="AG210" s="4"/>
      <c r="AH210" s="4"/>
      <c r="AI210" s="4"/>
      <c r="AJ210" s="4"/>
      <c r="AK210" s="4"/>
      <c r="AL210" s="4"/>
      <c r="AM210" s="4"/>
      <c r="AN210" s="4"/>
      <c r="AO210" s="4"/>
      <c r="AP210" s="4"/>
      <c r="AQ210" s="4"/>
      <c r="AR210" s="4"/>
      <c r="AS210" s="10"/>
      <c r="AT210" s="4"/>
      <c r="AU210" s="4"/>
      <c r="AV210" s="4"/>
      <c r="AW210" s="4"/>
      <c r="AX210" s="4"/>
      <c r="AY210" s="4"/>
      <c r="AZ210" s="4"/>
      <c r="BA210" s="4"/>
      <c r="BB210" s="4"/>
      <c r="BC210" s="4"/>
      <c r="BD210" s="4"/>
      <c r="BE210" s="4"/>
      <c r="BF210" s="10"/>
      <c r="BG210" s="4"/>
      <c r="BH210" s="4"/>
      <c r="BI210" s="4"/>
      <c r="BJ210" s="4"/>
      <c r="BK210" s="4"/>
      <c r="BL210" s="4"/>
      <c r="BM210" s="4"/>
      <c r="BN210" s="4"/>
      <c r="BO210" s="4"/>
      <c r="BP210" s="4"/>
      <c r="BQ210" s="4"/>
      <c r="BR210" s="4"/>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row>
    <row r="211" spans="2:129" ht="15.75" x14ac:dyDescent="0.5">
      <c r="B211" s="4"/>
      <c r="C211" s="4"/>
      <c r="D211" s="4"/>
      <c r="E211" s="4"/>
      <c r="F211" s="4"/>
      <c r="G211" s="4"/>
      <c r="H211" s="4"/>
      <c r="I211" s="4"/>
      <c r="J211" s="10"/>
      <c r="K211" s="4"/>
      <c r="L211" s="4"/>
      <c r="M211" s="4"/>
      <c r="N211" s="4"/>
      <c r="O211" s="4"/>
      <c r="P211" s="4"/>
      <c r="Q211" s="4"/>
      <c r="R211" s="4"/>
      <c r="S211" s="10"/>
      <c r="T211" s="4"/>
      <c r="U211" s="4"/>
      <c r="V211" s="4"/>
      <c r="W211" s="4"/>
      <c r="X211" s="4"/>
      <c r="Y211" s="4"/>
      <c r="Z211" s="4"/>
      <c r="AA211" s="4"/>
      <c r="AB211" s="4"/>
      <c r="AC211" s="4"/>
      <c r="AD211" s="4"/>
      <c r="AE211" s="4"/>
      <c r="AF211" s="10"/>
      <c r="AG211" s="4"/>
      <c r="AH211" s="4"/>
      <c r="AI211" s="4"/>
      <c r="AJ211" s="4"/>
      <c r="AK211" s="4"/>
      <c r="AL211" s="4"/>
      <c r="AM211" s="4"/>
      <c r="AN211" s="4"/>
      <c r="AO211" s="4"/>
      <c r="AP211" s="4"/>
      <c r="AQ211" s="4"/>
      <c r="AR211" s="4"/>
      <c r="AS211" s="10"/>
      <c r="AT211" s="4"/>
      <c r="AU211" s="4"/>
      <c r="AV211" s="4"/>
      <c r="AW211" s="4"/>
      <c r="AX211" s="4"/>
      <c r="AY211" s="4"/>
      <c r="AZ211" s="4"/>
      <c r="BA211" s="4"/>
      <c r="BB211" s="4"/>
      <c r="BC211" s="4"/>
      <c r="BD211" s="4"/>
      <c r="BE211" s="4"/>
      <c r="BF211" s="10"/>
      <c r="BG211" s="4"/>
      <c r="BH211" s="4"/>
      <c r="BI211" s="4"/>
      <c r="BJ211" s="4"/>
      <c r="BK211" s="4"/>
      <c r="BL211" s="4"/>
      <c r="BM211" s="4"/>
      <c r="BN211" s="4"/>
      <c r="BO211" s="4"/>
      <c r="BP211" s="4"/>
      <c r="BQ211" s="4"/>
      <c r="BR211" s="4"/>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row>
    <row r="212" spans="2:129" ht="15.75" x14ac:dyDescent="0.5">
      <c r="B212" s="4"/>
      <c r="C212" s="4"/>
      <c r="D212" s="4"/>
      <c r="E212" s="4"/>
      <c r="F212" s="4"/>
      <c r="G212" s="4"/>
      <c r="H212" s="4"/>
      <c r="I212" s="4"/>
      <c r="J212" s="10"/>
      <c r="K212" s="4"/>
      <c r="L212" s="4"/>
      <c r="M212" s="4"/>
      <c r="N212" s="4"/>
      <c r="O212" s="4"/>
      <c r="P212" s="4"/>
      <c r="Q212" s="4"/>
      <c r="R212" s="4"/>
      <c r="S212" s="10"/>
      <c r="T212" s="4"/>
      <c r="U212" s="4"/>
      <c r="V212" s="4"/>
      <c r="W212" s="4"/>
      <c r="X212" s="4"/>
      <c r="Y212" s="4"/>
      <c r="Z212" s="4"/>
      <c r="AA212" s="4"/>
      <c r="AB212" s="4"/>
      <c r="AC212" s="4"/>
      <c r="AD212" s="4"/>
      <c r="AE212" s="4"/>
      <c r="AF212" s="10"/>
      <c r="AG212" s="4"/>
      <c r="AH212" s="4"/>
      <c r="AI212" s="4"/>
      <c r="AJ212" s="4"/>
      <c r="AK212" s="4"/>
      <c r="AL212" s="4"/>
      <c r="AM212" s="4"/>
      <c r="AN212" s="4"/>
      <c r="AO212" s="4"/>
      <c r="AP212" s="4"/>
      <c r="AQ212" s="4"/>
      <c r="AR212" s="4"/>
      <c r="AS212" s="10"/>
      <c r="AT212" s="4"/>
      <c r="AU212" s="4"/>
      <c r="AV212" s="4"/>
      <c r="AW212" s="4"/>
      <c r="AX212" s="4"/>
      <c r="AY212" s="4"/>
      <c r="AZ212" s="4"/>
      <c r="BA212" s="4"/>
      <c r="BB212" s="4"/>
      <c r="BC212" s="4"/>
      <c r="BD212" s="4"/>
      <c r="BE212" s="4"/>
      <c r="BF212" s="10"/>
      <c r="BG212" s="4"/>
      <c r="BH212" s="4"/>
      <c r="BI212" s="4"/>
      <c r="BJ212" s="4"/>
      <c r="BK212" s="4"/>
      <c r="BL212" s="4"/>
      <c r="BM212" s="4"/>
      <c r="BN212" s="4"/>
      <c r="BO212" s="4"/>
      <c r="BP212" s="4"/>
      <c r="BQ212" s="4"/>
      <c r="BR212" s="4"/>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row>
    <row r="213" spans="2:129" ht="15.75" x14ac:dyDescent="0.5">
      <c r="B213" s="4"/>
      <c r="C213" s="4"/>
      <c r="D213" s="4"/>
      <c r="E213" s="4"/>
      <c r="F213" s="4"/>
      <c r="G213" s="4"/>
      <c r="H213" s="4"/>
      <c r="I213" s="4"/>
      <c r="J213" s="10"/>
      <c r="K213" s="4"/>
      <c r="L213" s="4"/>
      <c r="M213" s="4"/>
      <c r="N213" s="4"/>
      <c r="O213" s="4"/>
      <c r="P213" s="4"/>
      <c r="Q213" s="4"/>
      <c r="R213" s="4"/>
      <c r="S213" s="10"/>
      <c r="T213" s="4"/>
      <c r="U213" s="4"/>
      <c r="V213" s="4"/>
      <c r="W213" s="4"/>
      <c r="X213" s="4"/>
      <c r="Y213" s="4"/>
      <c r="Z213" s="4"/>
      <c r="AA213" s="4"/>
      <c r="AB213" s="4"/>
      <c r="AC213" s="4"/>
      <c r="AD213" s="4"/>
      <c r="AE213" s="4"/>
      <c r="AF213" s="10"/>
      <c r="AG213" s="4"/>
      <c r="AH213" s="4"/>
      <c r="AI213" s="4"/>
      <c r="AJ213" s="4"/>
      <c r="AK213" s="4"/>
      <c r="AL213" s="4"/>
      <c r="AM213" s="4"/>
      <c r="AN213" s="4"/>
      <c r="AO213" s="4"/>
      <c r="AP213" s="4"/>
      <c r="AQ213" s="4"/>
      <c r="AR213" s="4"/>
      <c r="AS213" s="10"/>
      <c r="AT213" s="4"/>
      <c r="AU213" s="4"/>
      <c r="AV213" s="4"/>
      <c r="AW213" s="4"/>
      <c r="AX213" s="4"/>
      <c r="AY213" s="4"/>
      <c r="AZ213" s="4"/>
      <c r="BA213" s="4"/>
      <c r="BB213" s="4"/>
      <c r="BC213" s="4"/>
      <c r="BD213" s="4"/>
      <c r="BE213" s="4"/>
      <c r="BF213" s="10"/>
      <c r="BG213" s="4"/>
      <c r="BH213" s="4"/>
      <c r="BI213" s="4"/>
      <c r="BJ213" s="4"/>
      <c r="BK213" s="4"/>
      <c r="BL213" s="4"/>
      <c r="BM213" s="4"/>
      <c r="BN213" s="4"/>
      <c r="BO213" s="4"/>
      <c r="BP213" s="4"/>
      <c r="BQ213" s="4"/>
      <c r="BR213" s="4"/>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row>
    <row r="214" spans="2:129" ht="15.75" x14ac:dyDescent="0.5">
      <c r="B214" s="4"/>
      <c r="C214" s="4"/>
      <c r="D214" s="4"/>
      <c r="E214" s="4"/>
      <c r="F214" s="4"/>
      <c r="G214" s="4"/>
      <c r="H214" s="4"/>
      <c r="I214" s="4"/>
      <c r="J214" s="10"/>
      <c r="K214" s="4"/>
      <c r="L214" s="4"/>
      <c r="M214" s="4"/>
      <c r="N214" s="4"/>
      <c r="O214" s="4"/>
      <c r="P214" s="4"/>
      <c r="Q214" s="4"/>
      <c r="R214" s="4"/>
      <c r="S214" s="10"/>
      <c r="T214" s="4"/>
      <c r="U214" s="4"/>
      <c r="V214" s="4"/>
      <c r="W214" s="4"/>
      <c r="X214" s="4"/>
      <c r="Y214" s="4"/>
      <c r="Z214" s="4"/>
      <c r="AA214" s="4"/>
      <c r="AB214" s="4"/>
      <c r="AC214" s="4"/>
      <c r="AD214" s="4"/>
      <c r="AE214" s="4"/>
      <c r="AF214" s="10"/>
      <c r="AG214" s="4"/>
      <c r="AH214" s="4"/>
      <c r="AI214" s="4"/>
      <c r="AJ214" s="4"/>
      <c r="AK214" s="4"/>
      <c r="AL214" s="4"/>
      <c r="AM214" s="4"/>
      <c r="AN214" s="4"/>
      <c r="AO214" s="4"/>
      <c r="AP214" s="4"/>
      <c r="AQ214" s="4"/>
      <c r="AR214" s="4"/>
      <c r="AS214" s="10"/>
      <c r="AT214" s="4"/>
      <c r="AU214" s="4"/>
      <c r="AV214" s="4"/>
      <c r="AW214" s="4"/>
      <c r="AX214" s="4"/>
      <c r="AY214" s="4"/>
      <c r="AZ214" s="4"/>
      <c r="BA214" s="4"/>
      <c r="BB214" s="4"/>
      <c r="BC214" s="4"/>
      <c r="BD214" s="4"/>
      <c r="BE214" s="4"/>
      <c r="BF214" s="10"/>
      <c r="BG214" s="4"/>
      <c r="BH214" s="4"/>
      <c r="BI214" s="4"/>
      <c r="BJ214" s="4"/>
      <c r="BK214" s="4"/>
      <c r="BL214" s="4"/>
      <c r="BM214" s="4"/>
      <c r="BN214" s="4"/>
      <c r="BO214" s="4"/>
      <c r="BP214" s="4"/>
      <c r="BQ214" s="4"/>
      <c r="BR214" s="4"/>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row>
    <row r="215" spans="2:129" ht="15.75" x14ac:dyDescent="0.5">
      <c r="B215" s="4"/>
      <c r="C215" s="4"/>
      <c r="D215" s="4"/>
      <c r="E215" s="4"/>
      <c r="F215" s="4"/>
      <c r="G215" s="4"/>
      <c r="H215" s="4"/>
      <c r="I215" s="4"/>
      <c r="J215" s="10"/>
      <c r="K215" s="4"/>
      <c r="L215" s="4"/>
      <c r="M215" s="4"/>
      <c r="N215" s="4"/>
      <c r="O215" s="4"/>
      <c r="P215" s="4"/>
      <c r="Q215" s="4"/>
      <c r="R215" s="4"/>
      <c r="S215" s="10"/>
      <c r="T215" s="4"/>
      <c r="U215" s="4"/>
      <c r="V215" s="4"/>
      <c r="W215" s="4"/>
      <c r="X215" s="4"/>
      <c r="Y215" s="4"/>
      <c r="Z215" s="4"/>
      <c r="AA215" s="4"/>
      <c r="AB215" s="4"/>
      <c r="AC215" s="4"/>
      <c r="AD215" s="4"/>
      <c r="AE215" s="4"/>
      <c r="AF215" s="10"/>
      <c r="AG215" s="4"/>
      <c r="AH215" s="4"/>
      <c r="AI215" s="4"/>
      <c r="AJ215" s="4"/>
      <c r="AK215" s="4"/>
      <c r="AL215" s="4"/>
      <c r="AM215" s="4"/>
      <c r="AN215" s="4"/>
      <c r="AO215" s="4"/>
      <c r="AP215" s="4"/>
      <c r="AQ215" s="4"/>
      <c r="AR215" s="4"/>
      <c r="AS215" s="10"/>
      <c r="AT215" s="4"/>
      <c r="AU215" s="4"/>
      <c r="AV215" s="4"/>
      <c r="AW215" s="4"/>
      <c r="AX215" s="4"/>
      <c r="AY215" s="4"/>
      <c r="AZ215" s="4"/>
      <c r="BA215" s="4"/>
      <c r="BB215" s="4"/>
      <c r="BC215" s="4"/>
      <c r="BD215" s="4"/>
      <c r="BE215" s="4"/>
      <c r="BF215" s="10"/>
      <c r="BG215" s="4"/>
      <c r="BH215" s="4"/>
      <c r="BI215" s="4"/>
      <c r="BJ215" s="4"/>
      <c r="BK215" s="4"/>
      <c r="BL215" s="4"/>
      <c r="BM215" s="4"/>
      <c r="BN215" s="4"/>
      <c r="BO215" s="4"/>
      <c r="BP215" s="4"/>
      <c r="BQ215" s="4"/>
      <c r="BR215" s="4"/>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row>
    <row r="216" spans="2:129" ht="15.75" x14ac:dyDescent="0.5">
      <c r="B216" s="4"/>
      <c r="C216" s="4"/>
      <c r="D216" s="4"/>
      <c r="E216" s="4"/>
      <c r="F216" s="4"/>
      <c r="G216" s="4"/>
      <c r="H216" s="4"/>
      <c r="I216" s="4"/>
      <c r="J216" s="10"/>
      <c r="K216" s="4"/>
      <c r="L216" s="4"/>
      <c r="M216" s="4"/>
      <c r="N216" s="4"/>
      <c r="O216" s="4"/>
      <c r="P216" s="4"/>
      <c r="Q216" s="4"/>
      <c r="R216" s="4"/>
      <c r="S216" s="10"/>
      <c r="T216" s="4"/>
      <c r="U216" s="4"/>
      <c r="V216" s="4"/>
      <c r="W216" s="4"/>
      <c r="X216" s="4"/>
      <c r="Y216" s="4"/>
      <c r="Z216" s="4"/>
      <c r="AA216" s="4"/>
      <c r="AB216" s="4"/>
      <c r="AC216" s="4"/>
      <c r="AD216" s="4"/>
      <c r="AE216" s="4"/>
      <c r="AF216" s="10"/>
      <c r="AG216" s="4"/>
      <c r="AH216" s="4"/>
      <c r="AI216" s="4"/>
      <c r="AJ216" s="4"/>
      <c r="AK216" s="4"/>
      <c r="AL216" s="4"/>
      <c r="AM216" s="4"/>
      <c r="AN216" s="4"/>
      <c r="AO216" s="4"/>
      <c r="AP216" s="4"/>
      <c r="AQ216" s="4"/>
      <c r="AR216" s="4"/>
      <c r="AS216" s="10"/>
      <c r="AT216" s="4"/>
      <c r="AU216" s="4"/>
      <c r="AV216" s="4"/>
      <c r="AW216" s="4"/>
      <c r="AX216" s="4"/>
      <c r="AY216" s="4"/>
      <c r="AZ216" s="4"/>
      <c r="BA216" s="4"/>
      <c r="BB216" s="4"/>
      <c r="BC216" s="4"/>
      <c r="BD216" s="4"/>
      <c r="BE216" s="4"/>
      <c r="BF216" s="10"/>
      <c r="BG216" s="4"/>
      <c r="BH216" s="4"/>
      <c r="BI216" s="4"/>
      <c r="BJ216" s="4"/>
      <c r="BK216" s="4"/>
      <c r="BL216" s="4"/>
      <c r="BM216" s="4"/>
      <c r="BN216" s="4"/>
      <c r="BO216" s="4"/>
      <c r="BP216" s="4"/>
      <c r="BQ216" s="4"/>
      <c r="BR216" s="4"/>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row>
    <row r="217" spans="2:129" ht="15.75" x14ac:dyDescent="0.5">
      <c r="B217" s="4"/>
      <c r="C217" s="4"/>
      <c r="D217" s="4"/>
      <c r="E217" s="4"/>
      <c r="F217" s="4"/>
      <c r="G217" s="4"/>
      <c r="H217" s="4"/>
      <c r="I217" s="4"/>
      <c r="J217" s="10"/>
      <c r="K217" s="4"/>
      <c r="L217" s="4"/>
      <c r="M217" s="4"/>
      <c r="N217" s="4"/>
      <c r="O217" s="4"/>
      <c r="P217" s="4"/>
      <c r="Q217" s="4"/>
      <c r="R217" s="4"/>
      <c r="S217" s="10"/>
      <c r="T217" s="4"/>
      <c r="U217" s="4"/>
      <c r="V217" s="4"/>
      <c r="W217" s="4"/>
      <c r="X217" s="4"/>
      <c r="Y217" s="4"/>
      <c r="Z217" s="4"/>
      <c r="AA217" s="4"/>
      <c r="AB217" s="4"/>
      <c r="AC217" s="4"/>
      <c r="AD217" s="4"/>
      <c r="AE217" s="4"/>
      <c r="AF217" s="10"/>
      <c r="AG217" s="4"/>
      <c r="AH217" s="4"/>
      <c r="AI217" s="4"/>
      <c r="AJ217" s="4"/>
      <c r="AK217" s="4"/>
      <c r="AL217" s="4"/>
      <c r="AM217" s="4"/>
      <c r="AN217" s="4"/>
      <c r="AO217" s="4"/>
      <c r="AP217" s="4"/>
      <c r="AQ217" s="4"/>
      <c r="AR217" s="4"/>
      <c r="AS217" s="10"/>
      <c r="AT217" s="4"/>
      <c r="AU217" s="4"/>
      <c r="AV217" s="4"/>
      <c r="AW217" s="4"/>
      <c r="AX217" s="4"/>
      <c r="AY217" s="4"/>
      <c r="AZ217" s="4"/>
      <c r="BA217" s="4"/>
      <c r="BB217" s="4"/>
      <c r="BC217" s="4"/>
      <c r="BD217" s="4"/>
      <c r="BE217" s="4"/>
      <c r="BF217" s="10"/>
      <c r="BG217" s="4"/>
      <c r="BH217" s="4"/>
      <c r="BI217" s="4"/>
      <c r="BJ217" s="4"/>
      <c r="BK217" s="4"/>
      <c r="BL217" s="4"/>
      <c r="BM217" s="4"/>
      <c r="BN217" s="4"/>
      <c r="BO217" s="4"/>
      <c r="BP217" s="4"/>
      <c r="BQ217" s="4"/>
      <c r="BR217" s="4"/>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row>
    <row r="218" spans="2:129" ht="15.75" x14ac:dyDescent="0.5">
      <c r="B218" s="4"/>
      <c r="C218" s="4"/>
      <c r="D218" s="4"/>
      <c r="E218" s="4"/>
      <c r="F218" s="4"/>
      <c r="G218" s="4"/>
      <c r="H218" s="4"/>
      <c r="I218" s="4"/>
      <c r="J218" s="10"/>
      <c r="K218" s="4"/>
      <c r="L218" s="4"/>
      <c r="M218" s="4"/>
      <c r="N218" s="4"/>
      <c r="O218" s="4"/>
      <c r="P218" s="4"/>
      <c r="Q218" s="4"/>
      <c r="R218" s="4"/>
      <c r="S218" s="10"/>
      <c r="T218" s="4"/>
      <c r="U218" s="4"/>
      <c r="V218" s="4"/>
      <c r="W218" s="4"/>
      <c r="X218" s="4"/>
      <c r="Y218" s="4"/>
      <c r="Z218" s="4"/>
      <c r="AA218" s="4"/>
      <c r="AB218" s="4"/>
      <c r="AC218" s="4"/>
      <c r="AD218" s="4"/>
      <c r="AE218" s="4"/>
      <c r="AF218" s="10"/>
      <c r="AG218" s="4"/>
      <c r="AH218" s="4"/>
      <c r="AI218" s="4"/>
      <c r="AJ218" s="4"/>
      <c r="AK218" s="4"/>
      <c r="AL218" s="4"/>
      <c r="AM218" s="4"/>
      <c r="AN218" s="4"/>
      <c r="AO218" s="4"/>
      <c r="AP218" s="4"/>
      <c r="AQ218" s="4"/>
      <c r="AR218" s="4"/>
      <c r="AS218" s="10"/>
      <c r="AT218" s="4"/>
      <c r="AU218" s="4"/>
      <c r="AV218" s="4"/>
      <c r="AW218" s="4"/>
      <c r="AX218" s="4"/>
      <c r="AY218" s="4"/>
      <c r="AZ218" s="4"/>
      <c r="BA218" s="4"/>
      <c r="BB218" s="4"/>
      <c r="BC218" s="4"/>
      <c r="BD218" s="4"/>
      <c r="BE218" s="4"/>
      <c r="BF218" s="10"/>
      <c r="BG218" s="4"/>
      <c r="BH218" s="4"/>
      <c r="BI218" s="4"/>
      <c r="BJ218" s="4"/>
      <c r="BK218" s="4"/>
      <c r="BL218" s="4"/>
      <c r="BM218" s="4"/>
      <c r="BN218" s="4"/>
      <c r="BO218" s="4"/>
      <c r="BP218" s="4"/>
      <c r="BQ218" s="4"/>
      <c r="BR218" s="4"/>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row>
    <row r="219" spans="2:129" ht="15.75" x14ac:dyDescent="0.5">
      <c r="B219" s="4"/>
      <c r="C219" s="4"/>
      <c r="D219" s="4"/>
      <c r="E219" s="4"/>
      <c r="F219" s="4"/>
      <c r="G219" s="4"/>
      <c r="H219" s="4"/>
      <c r="I219" s="4"/>
      <c r="J219" s="10"/>
      <c r="K219" s="4"/>
      <c r="L219" s="4"/>
      <c r="M219" s="4"/>
      <c r="N219" s="4"/>
      <c r="O219" s="4"/>
      <c r="P219" s="4"/>
      <c r="Q219" s="4"/>
      <c r="R219" s="4"/>
      <c r="S219" s="10"/>
      <c r="T219" s="4"/>
      <c r="U219" s="4"/>
      <c r="V219" s="4"/>
      <c r="W219" s="4"/>
      <c r="X219" s="4"/>
      <c r="Y219" s="4"/>
      <c r="Z219" s="4"/>
      <c r="AA219" s="4"/>
      <c r="AB219" s="4"/>
      <c r="AC219" s="4"/>
      <c r="AD219" s="4"/>
      <c r="AE219" s="4"/>
      <c r="AF219" s="10"/>
      <c r="AG219" s="4"/>
      <c r="AH219" s="4"/>
      <c r="AI219" s="4"/>
      <c r="AJ219" s="4"/>
      <c r="AK219" s="4"/>
      <c r="AL219" s="4"/>
      <c r="AM219" s="4"/>
      <c r="AN219" s="4"/>
      <c r="AO219" s="4"/>
      <c r="AP219" s="4"/>
      <c r="AQ219" s="4"/>
      <c r="AR219" s="4"/>
      <c r="AS219" s="10"/>
      <c r="AT219" s="4"/>
      <c r="AU219" s="4"/>
      <c r="AV219" s="4"/>
      <c r="AW219" s="4"/>
      <c r="AX219" s="4"/>
      <c r="AY219" s="4"/>
      <c r="AZ219" s="4"/>
      <c r="BA219" s="4"/>
      <c r="BB219" s="4"/>
      <c r="BC219" s="4"/>
      <c r="BD219" s="4"/>
      <c r="BE219" s="4"/>
      <c r="BF219" s="10"/>
      <c r="BG219" s="4"/>
      <c r="BH219" s="4"/>
      <c r="BI219" s="4"/>
      <c r="BJ219" s="4"/>
      <c r="BK219" s="4"/>
      <c r="BL219" s="4"/>
      <c r="BM219" s="4"/>
      <c r="BN219" s="4"/>
      <c r="BO219" s="4"/>
      <c r="BP219" s="4"/>
      <c r="BQ219" s="4"/>
      <c r="BR219" s="4"/>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row>
    <row r="220" spans="2:129" ht="15.75" x14ac:dyDescent="0.5">
      <c r="B220" s="4"/>
      <c r="C220" s="4"/>
      <c r="D220" s="4"/>
      <c r="E220" s="4"/>
      <c r="F220" s="4"/>
      <c r="G220" s="4"/>
      <c r="H220" s="4"/>
      <c r="I220" s="4"/>
      <c r="J220" s="10"/>
      <c r="K220" s="4"/>
      <c r="L220" s="4"/>
      <c r="M220" s="4"/>
      <c r="N220" s="4"/>
      <c r="O220" s="4"/>
      <c r="P220" s="4"/>
      <c r="Q220" s="4"/>
      <c r="R220" s="4"/>
      <c r="S220" s="10"/>
      <c r="T220" s="4"/>
      <c r="U220" s="4"/>
      <c r="V220" s="4"/>
      <c r="W220" s="4"/>
      <c r="X220" s="4"/>
      <c r="Y220" s="4"/>
      <c r="Z220" s="4"/>
      <c r="AA220" s="4"/>
      <c r="AB220" s="4"/>
      <c r="AC220" s="4"/>
      <c r="AD220" s="4"/>
      <c r="AE220" s="4"/>
      <c r="AF220" s="10"/>
      <c r="AG220" s="4"/>
      <c r="AH220" s="4"/>
      <c r="AI220" s="4"/>
      <c r="AJ220" s="4"/>
      <c r="AK220" s="4"/>
      <c r="AL220" s="4"/>
      <c r="AM220" s="4"/>
      <c r="AN220" s="4"/>
      <c r="AO220" s="4"/>
      <c r="AP220" s="4"/>
      <c r="AQ220" s="4"/>
      <c r="AR220" s="4"/>
      <c r="AS220" s="10"/>
      <c r="AT220" s="4"/>
      <c r="AU220" s="4"/>
      <c r="AV220" s="4"/>
      <c r="AW220" s="4"/>
      <c r="AX220" s="4"/>
      <c r="AY220" s="4"/>
      <c r="AZ220" s="4"/>
      <c r="BA220" s="4"/>
      <c r="BB220" s="4"/>
      <c r="BC220" s="4"/>
      <c r="BD220" s="4"/>
      <c r="BE220" s="4"/>
      <c r="BF220" s="10"/>
      <c r="BG220" s="4"/>
      <c r="BH220" s="4"/>
      <c r="BI220" s="4"/>
      <c r="BJ220" s="4"/>
      <c r="BK220" s="4"/>
      <c r="BL220" s="4"/>
      <c r="BM220" s="4"/>
      <c r="BN220" s="4"/>
      <c r="BO220" s="4"/>
      <c r="BP220" s="4"/>
      <c r="BQ220" s="4"/>
      <c r="BR220" s="4"/>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row>
    <row r="221" spans="2:129" ht="15.75" x14ac:dyDescent="0.5">
      <c r="B221" s="4"/>
      <c r="C221" s="4"/>
      <c r="D221" s="4"/>
      <c r="E221" s="4"/>
      <c r="F221" s="4"/>
      <c r="G221" s="4"/>
      <c r="H221" s="4"/>
      <c r="I221" s="4"/>
      <c r="J221" s="10"/>
      <c r="K221" s="4"/>
      <c r="L221" s="4"/>
      <c r="M221" s="4"/>
      <c r="N221" s="4"/>
      <c r="O221" s="4"/>
      <c r="P221" s="4"/>
      <c r="Q221" s="4"/>
      <c r="R221" s="4"/>
      <c r="S221" s="10"/>
      <c r="T221" s="4"/>
      <c r="U221" s="4"/>
      <c r="V221" s="4"/>
      <c r="W221" s="4"/>
      <c r="X221" s="4"/>
      <c r="Y221" s="4"/>
      <c r="Z221" s="4"/>
      <c r="AA221" s="4"/>
      <c r="AB221" s="4"/>
      <c r="AC221" s="4"/>
      <c r="AD221" s="4"/>
      <c r="AE221" s="4"/>
      <c r="AF221" s="10"/>
      <c r="AG221" s="4"/>
      <c r="AH221" s="4"/>
      <c r="AI221" s="4"/>
      <c r="AJ221" s="4"/>
      <c r="AK221" s="4"/>
      <c r="AL221" s="4"/>
      <c r="AM221" s="4"/>
      <c r="AN221" s="4"/>
      <c r="AO221" s="4"/>
      <c r="AP221" s="4"/>
      <c r="AQ221" s="4"/>
      <c r="AR221" s="4"/>
      <c r="AS221" s="10"/>
      <c r="AT221" s="4"/>
      <c r="AU221" s="4"/>
      <c r="AV221" s="4"/>
      <c r="AW221" s="4"/>
      <c r="AX221" s="4"/>
      <c r="AY221" s="4"/>
      <c r="AZ221" s="4"/>
      <c r="BA221" s="4"/>
      <c r="BB221" s="4"/>
      <c r="BC221" s="4"/>
      <c r="BD221" s="4"/>
      <c r="BE221" s="4"/>
      <c r="BF221" s="10"/>
      <c r="BG221" s="4"/>
      <c r="BH221" s="4"/>
      <c r="BI221" s="4"/>
      <c r="BJ221" s="4"/>
      <c r="BK221" s="4"/>
      <c r="BL221" s="4"/>
      <c r="BM221" s="4"/>
      <c r="BN221" s="4"/>
      <c r="BO221" s="4"/>
      <c r="BP221" s="4"/>
      <c r="BQ221" s="4"/>
      <c r="BR221" s="4"/>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row>
    <row r="222" spans="2:129" ht="15.75" x14ac:dyDescent="0.5">
      <c r="B222" s="4"/>
      <c r="C222" s="4"/>
      <c r="D222" s="4"/>
      <c r="E222" s="4"/>
      <c r="F222" s="4"/>
      <c r="G222" s="4"/>
      <c r="H222" s="4"/>
      <c r="I222" s="4"/>
      <c r="J222" s="10"/>
      <c r="K222" s="4"/>
      <c r="L222" s="4"/>
      <c r="M222" s="4"/>
      <c r="N222" s="4"/>
      <c r="O222" s="4"/>
      <c r="P222" s="4"/>
      <c r="Q222" s="4"/>
      <c r="R222" s="4"/>
      <c r="S222" s="10"/>
      <c r="T222" s="4"/>
      <c r="U222" s="4"/>
      <c r="V222" s="4"/>
      <c r="W222" s="4"/>
      <c r="X222" s="4"/>
      <c r="Y222" s="4"/>
      <c r="Z222" s="4"/>
      <c r="AA222" s="4"/>
      <c r="AB222" s="4"/>
      <c r="AC222" s="4"/>
      <c r="AD222" s="4"/>
      <c r="AE222" s="4"/>
      <c r="AF222" s="10"/>
      <c r="AG222" s="4"/>
      <c r="AH222" s="4"/>
      <c r="AI222" s="4"/>
      <c r="AJ222" s="4"/>
      <c r="AK222" s="4"/>
      <c r="AL222" s="4"/>
      <c r="AM222" s="4"/>
      <c r="AN222" s="4"/>
      <c r="AO222" s="4"/>
      <c r="AP222" s="4"/>
      <c r="AQ222" s="4"/>
      <c r="AR222" s="4"/>
      <c r="AS222" s="10"/>
      <c r="AT222" s="4"/>
      <c r="AU222" s="4"/>
      <c r="AV222" s="4"/>
      <c r="AW222" s="4"/>
      <c r="AX222" s="4"/>
      <c r="AY222" s="4"/>
      <c r="AZ222" s="4"/>
      <c r="BA222" s="4"/>
      <c r="BB222" s="4"/>
      <c r="BC222" s="4"/>
      <c r="BD222" s="4"/>
      <c r="BE222" s="4"/>
      <c r="BF222" s="10"/>
      <c r="BG222" s="4"/>
      <c r="BH222" s="4"/>
      <c r="BI222" s="4"/>
      <c r="BJ222" s="4"/>
      <c r="BK222" s="4"/>
      <c r="BL222" s="4"/>
      <c r="BM222" s="4"/>
      <c r="BN222" s="4"/>
      <c r="BO222" s="4"/>
      <c r="BP222" s="4"/>
      <c r="BQ222" s="4"/>
      <c r="BR222" s="4"/>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row>
    <row r="223" spans="2:129" ht="15.75" x14ac:dyDescent="0.5">
      <c r="B223" s="4"/>
      <c r="C223" s="4"/>
      <c r="D223" s="4"/>
      <c r="E223" s="4"/>
      <c r="F223" s="4"/>
      <c r="G223" s="4"/>
      <c r="H223" s="4"/>
      <c r="I223" s="4"/>
      <c r="J223" s="10"/>
      <c r="K223" s="4"/>
      <c r="L223" s="4"/>
      <c r="M223" s="4"/>
      <c r="N223" s="4"/>
      <c r="O223" s="4"/>
      <c r="P223" s="4"/>
      <c r="Q223" s="4"/>
      <c r="R223" s="4"/>
      <c r="S223" s="10"/>
      <c r="T223" s="4"/>
      <c r="U223" s="4"/>
      <c r="V223" s="4"/>
      <c r="W223" s="4"/>
      <c r="X223" s="4"/>
      <c r="Y223" s="4"/>
      <c r="Z223" s="4"/>
      <c r="AA223" s="4"/>
      <c r="AB223" s="4"/>
      <c r="AC223" s="4"/>
      <c r="AD223" s="4"/>
      <c r="AE223" s="4"/>
      <c r="AF223" s="10"/>
      <c r="AG223" s="4"/>
      <c r="AH223" s="4"/>
      <c r="AI223" s="4"/>
      <c r="AJ223" s="4"/>
      <c r="AK223" s="4"/>
      <c r="AL223" s="4"/>
      <c r="AM223" s="4"/>
      <c r="AN223" s="4"/>
      <c r="AO223" s="4"/>
      <c r="AP223" s="4"/>
      <c r="AQ223" s="4"/>
      <c r="AR223" s="4"/>
      <c r="AS223" s="10"/>
      <c r="AT223" s="4"/>
      <c r="AU223" s="4"/>
      <c r="AV223" s="4"/>
      <c r="AW223" s="4"/>
      <c r="AX223" s="4"/>
      <c r="AY223" s="4"/>
      <c r="AZ223" s="4"/>
      <c r="BA223" s="4"/>
      <c r="BB223" s="4"/>
      <c r="BC223" s="4"/>
      <c r="BD223" s="4"/>
      <c r="BE223" s="4"/>
      <c r="BF223" s="10"/>
      <c r="BG223" s="4"/>
      <c r="BH223" s="4"/>
      <c r="BI223" s="4"/>
      <c r="BJ223" s="4"/>
      <c r="BK223" s="4"/>
      <c r="BL223" s="4"/>
      <c r="BM223" s="4"/>
      <c r="BN223" s="4"/>
      <c r="BO223" s="4"/>
      <c r="BP223" s="4"/>
      <c r="BQ223" s="4"/>
      <c r="BR223" s="4"/>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row>
    <row r="224" spans="2:129" ht="15.75" x14ac:dyDescent="0.5">
      <c r="B224" s="4"/>
      <c r="C224" s="4"/>
      <c r="D224" s="4"/>
      <c r="E224" s="4"/>
      <c r="F224" s="4"/>
      <c r="G224" s="4"/>
      <c r="H224" s="4"/>
      <c r="I224" s="4"/>
      <c r="J224" s="10"/>
      <c r="K224" s="4"/>
      <c r="L224" s="4"/>
      <c r="M224" s="4"/>
      <c r="N224" s="4"/>
      <c r="O224" s="4"/>
      <c r="P224" s="4"/>
      <c r="Q224" s="4"/>
      <c r="R224" s="4"/>
      <c r="S224" s="10"/>
      <c r="T224" s="4"/>
      <c r="U224" s="4"/>
      <c r="V224" s="4"/>
      <c r="W224" s="4"/>
      <c r="X224" s="4"/>
      <c r="Y224" s="4"/>
      <c r="Z224" s="4"/>
      <c r="AA224" s="4"/>
      <c r="AB224" s="4"/>
      <c r="AC224" s="4"/>
      <c r="AD224" s="4"/>
      <c r="AE224" s="4"/>
      <c r="AF224" s="10"/>
      <c r="AG224" s="4"/>
      <c r="AH224" s="4"/>
      <c r="AI224" s="4"/>
      <c r="AJ224" s="4"/>
      <c r="AK224" s="4"/>
      <c r="AL224" s="4"/>
      <c r="AM224" s="4"/>
      <c r="AN224" s="4"/>
      <c r="AO224" s="4"/>
      <c r="AP224" s="4"/>
      <c r="AQ224" s="4"/>
      <c r="AR224" s="4"/>
      <c r="AS224" s="10"/>
      <c r="AT224" s="4"/>
      <c r="AU224" s="4"/>
      <c r="AV224" s="4"/>
      <c r="AW224" s="4"/>
      <c r="AX224" s="4"/>
      <c r="AY224" s="4"/>
      <c r="AZ224" s="4"/>
      <c r="BA224" s="4"/>
      <c r="BB224" s="4"/>
      <c r="BC224" s="4"/>
      <c r="BD224" s="4"/>
      <c r="BE224" s="4"/>
      <c r="BF224" s="10"/>
      <c r="BG224" s="4"/>
      <c r="BH224" s="4"/>
      <c r="BI224" s="4"/>
      <c r="BJ224" s="4"/>
      <c r="BK224" s="4"/>
      <c r="BL224" s="4"/>
      <c r="BM224" s="4"/>
      <c r="BN224" s="4"/>
      <c r="BO224" s="4"/>
      <c r="BP224" s="4"/>
      <c r="BQ224" s="4"/>
      <c r="BR224" s="4"/>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row>
    <row r="225" spans="2:129" ht="15.75" x14ac:dyDescent="0.5">
      <c r="B225" s="4"/>
      <c r="C225" s="4"/>
      <c r="D225" s="4"/>
      <c r="E225" s="4"/>
      <c r="F225" s="4"/>
      <c r="G225" s="4"/>
      <c r="H225" s="4"/>
      <c r="I225" s="4"/>
      <c r="J225" s="10"/>
      <c r="K225" s="4"/>
      <c r="L225" s="4"/>
      <c r="M225" s="4"/>
      <c r="N225" s="4"/>
      <c r="O225" s="4"/>
      <c r="P225" s="4"/>
      <c r="Q225" s="4"/>
      <c r="R225" s="4"/>
      <c r="S225" s="10"/>
      <c r="T225" s="4"/>
      <c r="U225" s="4"/>
      <c r="V225" s="4"/>
      <c r="W225" s="4"/>
      <c r="X225" s="4"/>
      <c r="Y225" s="4"/>
      <c r="Z225" s="4"/>
      <c r="AA225" s="4"/>
      <c r="AB225" s="4"/>
      <c r="AC225" s="4"/>
      <c r="AD225" s="4"/>
      <c r="AE225" s="4"/>
      <c r="AF225" s="10"/>
      <c r="AG225" s="4"/>
      <c r="AH225" s="4"/>
      <c r="AI225" s="4"/>
      <c r="AJ225" s="4"/>
      <c r="AK225" s="4"/>
      <c r="AL225" s="4"/>
      <c r="AM225" s="4"/>
      <c r="AN225" s="4"/>
      <c r="AO225" s="4"/>
      <c r="AP225" s="4"/>
      <c r="AQ225" s="4"/>
      <c r="AR225" s="4"/>
      <c r="AS225" s="10"/>
      <c r="AT225" s="4"/>
      <c r="AU225" s="4"/>
      <c r="AV225" s="4"/>
      <c r="AW225" s="4"/>
      <c r="AX225" s="4"/>
      <c r="AY225" s="4"/>
      <c r="AZ225" s="4"/>
      <c r="BA225" s="4"/>
      <c r="BB225" s="4"/>
      <c r="BC225" s="4"/>
      <c r="BD225" s="4"/>
      <c r="BE225" s="4"/>
      <c r="BF225" s="10"/>
      <c r="BG225" s="4"/>
      <c r="BH225" s="4"/>
      <c r="BI225" s="4"/>
      <c r="BJ225" s="4"/>
      <c r="BK225" s="4"/>
      <c r="BL225" s="4"/>
      <c r="BM225" s="4"/>
      <c r="BN225" s="4"/>
      <c r="BO225" s="4"/>
      <c r="BP225" s="4"/>
      <c r="BQ225" s="4"/>
      <c r="BR225" s="4"/>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row>
    <row r="226" spans="2:129" ht="15.75" x14ac:dyDescent="0.5">
      <c r="B226" s="4"/>
      <c r="C226" s="4"/>
      <c r="D226" s="4"/>
      <c r="E226" s="4"/>
      <c r="F226" s="4"/>
      <c r="G226" s="4"/>
      <c r="H226" s="4"/>
      <c r="I226" s="4"/>
      <c r="J226" s="10"/>
      <c r="K226" s="4"/>
      <c r="L226" s="4"/>
      <c r="M226" s="4"/>
      <c r="N226" s="4"/>
      <c r="O226" s="4"/>
      <c r="P226" s="4"/>
      <c r="Q226" s="4"/>
      <c r="R226" s="4"/>
      <c r="S226" s="10"/>
      <c r="T226" s="4"/>
      <c r="U226" s="4"/>
      <c r="V226" s="4"/>
      <c r="W226" s="4"/>
      <c r="X226" s="4"/>
      <c r="Y226" s="4"/>
      <c r="Z226" s="4"/>
      <c r="AA226" s="4"/>
      <c r="AB226" s="4"/>
      <c r="AC226" s="4"/>
      <c r="AD226" s="4"/>
      <c r="AE226" s="4"/>
      <c r="AF226" s="10"/>
      <c r="AG226" s="4"/>
      <c r="AH226" s="4"/>
      <c r="AI226" s="4"/>
      <c r="AJ226" s="4"/>
      <c r="AK226" s="4"/>
      <c r="AL226" s="4"/>
      <c r="AM226" s="4"/>
      <c r="AN226" s="4"/>
      <c r="AO226" s="4"/>
      <c r="AP226" s="4"/>
      <c r="AQ226" s="4"/>
      <c r="AR226" s="4"/>
      <c r="AS226" s="10"/>
      <c r="AT226" s="4"/>
      <c r="AU226" s="4"/>
      <c r="AV226" s="4"/>
      <c r="AW226" s="4"/>
      <c r="AX226" s="4"/>
      <c r="AY226" s="4"/>
      <c r="AZ226" s="4"/>
      <c r="BA226" s="4"/>
      <c r="BB226" s="4"/>
      <c r="BC226" s="4"/>
      <c r="BD226" s="4"/>
      <c r="BE226" s="4"/>
      <c r="BF226" s="10"/>
      <c r="BG226" s="4"/>
      <c r="BH226" s="4"/>
      <c r="BI226" s="4"/>
      <c r="BJ226" s="4"/>
      <c r="BK226" s="4"/>
      <c r="BL226" s="4"/>
      <c r="BM226" s="4"/>
      <c r="BN226" s="4"/>
      <c r="BO226" s="4"/>
      <c r="BP226" s="4"/>
      <c r="BQ226" s="4"/>
      <c r="BR226" s="4"/>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row>
    <row r="227" spans="2:129" ht="15.75" x14ac:dyDescent="0.5">
      <c r="B227" s="4"/>
      <c r="C227" s="4"/>
      <c r="D227" s="4"/>
      <c r="E227" s="4"/>
      <c r="F227" s="4"/>
      <c r="G227" s="4"/>
      <c r="H227" s="4"/>
      <c r="I227" s="4"/>
      <c r="J227" s="10"/>
      <c r="K227" s="4"/>
      <c r="L227" s="4"/>
      <c r="M227" s="4"/>
      <c r="N227" s="4"/>
      <c r="O227" s="4"/>
      <c r="P227" s="4"/>
      <c r="Q227" s="4"/>
      <c r="R227" s="4"/>
      <c r="S227" s="10"/>
      <c r="T227" s="4"/>
      <c r="U227" s="4"/>
      <c r="V227" s="4"/>
      <c r="W227" s="4"/>
      <c r="X227" s="4"/>
      <c r="Y227" s="4"/>
      <c r="Z227" s="4"/>
      <c r="AA227" s="4"/>
      <c r="AB227" s="4"/>
      <c r="AC227" s="4"/>
      <c r="AD227" s="4"/>
      <c r="AE227" s="4"/>
      <c r="AF227" s="10"/>
      <c r="AG227" s="4"/>
      <c r="AH227" s="4"/>
      <c r="AI227" s="4"/>
      <c r="AJ227" s="4"/>
      <c r="AK227" s="4"/>
      <c r="AL227" s="4"/>
      <c r="AM227" s="4"/>
      <c r="AN227" s="4"/>
      <c r="AO227" s="4"/>
      <c r="AP227" s="4"/>
      <c r="AQ227" s="4"/>
      <c r="AR227" s="4"/>
      <c r="AS227" s="10"/>
      <c r="AT227" s="4"/>
      <c r="AU227" s="4"/>
      <c r="AV227" s="4"/>
      <c r="AW227" s="4"/>
      <c r="AX227" s="4"/>
      <c r="AY227" s="4"/>
      <c r="AZ227" s="4"/>
      <c r="BA227" s="4"/>
      <c r="BB227" s="4"/>
      <c r="BC227" s="4"/>
      <c r="BD227" s="4"/>
      <c r="BE227" s="4"/>
      <c r="BF227" s="10"/>
      <c r="BG227" s="4"/>
      <c r="BH227" s="4"/>
      <c r="BI227" s="4"/>
      <c r="BJ227" s="4"/>
      <c r="BK227" s="4"/>
      <c r="BL227" s="4"/>
      <c r="BM227" s="4"/>
      <c r="BN227" s="4"/>
      <c r="BO227" s="4"/>
      <c r="BP227" s="4"/>
      <c r="BQ227" s="4"/>
      <c r="BR227" s="4"/>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row>
    <row r="228" spans="2:129" ht="15.75" x14ac:dyDescent="0.5">
      <c r="B228" s="4"/>
      <c r="C228" s="4"/>
      <c r="D228" s="4"/>
      <c r="E228" s="4"/>
      <c r="F228" s="4"/>
      <c r="G228" s="4"/>
      <c r="H228" s="4"/>
      <c r="I228" s="4"/>
      <c r="J228" s="10"/>
      <c r="K228" s="4"/>
      <c r="L228" s="4"/>
      <c r="M228" s="4"/>
      <c r="N228" s="4"/>
      <c r="O228" s="4"/>
      <c r="P228" s="4"/>
      <c r="Q228" s="4"/>
      <c r="R228" s="4"/>
      <c r="S228" s="10"/>
      <c r="T228" s="4"/>
      <c r="U228" s="4"/>
      <c r="V228" s="4"/>
      <c r="W228" s="4"/>
      <c r="X228" s="4"/>
      <c r="Y228" s="4"/>
      <c r="Z228" s="4"/>
      <c r="AA228" s="4"/>
      <c r="AB228" s="4"/>
      <c r="AC228" s="4"/>
      <c r="AD228" s="4"/>
      <c r="AE228" s="4"/>
      <c r="AF228" s="10"/>
      <c r="AG228" s="4"/>
      <c r="AH228" s="4"/>
      <c r="AI228" s="4"/>
      <c r="AJ228" s="4"/>
      <c r="AK228" s="4"/>
      <c r="AL228" s="4"/>
      <c r="AM228" s="4"/>
      <c r="AN228" s="4"/>
      <c r="AO228" s="4"/>
      <c r="AP228" s="4"/>
      <c r="AQ228" s="4"/>
      <c r="AR228" s="4"/>
      <c r="AS228" s="10"/>
      <c r="AT228" s="4"/>
      <c r="AU228" s="4"/>
      <c r="AV228" s="4"/>
      <c r="AW228" s="4"/>
      <c r="AX228" s="4"/>
      <c r="AY228" s="4"/>
      <c r="AZ228" s="4"/>
      <c r="BA228" s="4"/>
      <c r="BB228" s="4"/>
      <c r="BC228" s="4"/>
      <c r="BD228" s="4"/>
      <c r="BE228" s="4"/>
      <c r="BF228" s="10"/>
      <c r="BG228" s="4"/>
      <c r="BH228" s="4"/>
      <c r="BI228" s="4"/>
      <c r="BJ228" s="4"/>
      <c r="BK228" s="4"/>
      <c r="BL228" s="4"/>
      <c r="BM228" s="4"/>
      <c r="BN228" s="4"/>
      <c r="BO228" s="4"/>
      <c r="BP228" s="4"/>
      <c r="BQ228" s="4"/>
      <c r="BR228" s="4"/>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row>
    <row r="229" spans="2:129" ht="15.75" x14ac:dyDescent="0.5">
      <c r="B229" s="4"/>
      <c r="C229" s="4"/>
      <c r="D229" s="4"/>
      <c r="E229" s="4"/>
      <c r="F229" s="4"/>
      <c r="G229" s="4"/>
      <c r="H229" s="4"/>
      <c r="I229" s="4"/>
      <c r="J229" s="10"/>
      <c r="K229" s="4"/>
      <c r="L229" s="4"/>
      <c r="M229" s="4"/>
      <c r="N229" s="4"/>
      <c r="O229" s="4"/>
      <c r="P229" s="4"/>
      <c r="Q229" s="4"/>
      <c r="R229" s="4"/>
      <c r="S229" s="10"/>
      <c r="T229" s="4"/>
      <c r="U229" s="4"/>
      <c r="V229" s="4"/>
      <c r="W229" s="4"/>
      <c r="X229" s="4"/>
      <c r="Y229" s="4"/>
      <c r="Z229" s="4"/>
      <c r="AA229" s="4"/>
      <c r="AB229" s="4"/>
      <c r="AC229" s="4"/>
      <c r="AD229" s="4"/>
      <c r="AE229" s="4"/>
      <c r="AF229" s="10"/>
      <c r="AG229" s="4"/>
      <c r="AH229" s="4"/>
      <c r="AI229" s="4"/>
      <c r="AJ229" s="4"/>
      <c r="AK229" s="4"/>
      <c r="AL229" s="4"/>
      <c r="AM229" s="4"/>
      <c r="AN229" s="4"/>
      <c r="AO229" s="4"/>
      <c r="AP229" s="4"/>
      <c r="AQ229" s="4"/>
      <c r="AR229" s="4"/>
      <c r="AS229" s="10"/>
      <c r="AT229" s="4"/>
      <c r="AU229" s="4"/>
      <c r="AV229" s="4"/>
      <c r="AW229" s="4"/>
      <c r="AX229" s="4"/>
      <c r="AY229" s="4"/>
      <c r="AZ229" s="4"/>
      <c r="BA229" s="4"/>
      <c r="BB229" s="4"/>
      <c r="BC229" s="4"/>
      <c r="BD229" s="4"/>
      <c r="BE229" s="4"/>
      <c r="BF229" s="10"/>
      <c r="BG229" s="4"/>
      <c r="BH229" s="4"/>
      <c r="BI229" s="4"/>
      <c r="BJ229" s="4"/>
      <c r="BK229" s="4"/>
      <c r="BL229" s="4"/>
      <c r="BM229" s="4"/>
      <c r="BN229" s="4"/>
      <c r="BO229" s="4"/>
      <c r="BP229" s="4"/>
      <c r="BQ229" s="4"/>
      <c r="BR229" s="4"/>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row>
    <row r="230" spans="2:129" ht="15.75" x14ac:dyDescent="0.5">
      <c r="B230" s="4"/>
      <c r="C230" s="4"/>
      <c r="D230" s="4"/>
      <c r="E230" s="4"/>
      <c r="F230" s="4"/>
      <c r="G230" s="4"/>
      <c r="H230" s="4"/>
      <c r="I230" s="4"/>
      <c r="J230" s="10"/>
      <c r="K230" s="4"/>
      <c r="L230" s="4"/>
      <c r="M230" s="4"/>
      <c r="N230" s="4"/>
      <c r="O230" s="4"/>
      <c r="P230" s="4"/>
      <c r="Q230" s="4"/>
      <c r="R230" s="4"/>
      <c r="S230" s="10"/>
      <c r="T230" s="4"/>
      <c r="U230" s="4"/>
      <c r="V230" s="4"/>
      <c r="W230" s="4"/>
      <c r="X230" s="4"/>
      <c r="Y230" s="4"/>
      <c r="Z230" s="4"/>
      <c r="AA230" s="4"/>
      <c r="AB230" s="4"/>
      <c r="AC230" s="4"/>
      <c r="AD230" s="4"/>
      <c r="AE230" s="4"/>
      <c r="AF230" s="10"/>
      <c r="AG230" s="4"/>
      <c r="AH230" s="4"/>
      <c r="AI230" s="4"/>
      <c r="AJ230" s="4"/>
      <c r="AK230" s="4"/>
      <c r="AL230" s="4"/>
      <c r="AM230" s="4"/>
      <c r="AN230" s="4"/>
      <c r="AO230" s="4"/>
      <c r="AP230" s="4"/>
      <c r="AQ230" s="4"/>
      <c r="AR230" s="4"/>
      <c r="AS230" s="10"/>
      <c r="AT230" s="4"/>
      <c r="AU230" s="4"/>
      <c r="AV230" s="4"/>
      <c r="AW230" s="4"/>
      <c r="AX230" s="4"/>
      <c r="AY230" s="4"/>
      <c r="AZ230" s="4"/>
      <c r="BA230" s="4"/>
      <c r="BB230" s="4"/>
      <c r="BC230" s="4"/>
      <c r="BD230" s="4"/>
      <c r="BE230" s="4"/>
      <c r="BF230" s="10"/>
      <c r="BG230" s="4"/>
      <c r="BH230" s="4"/>
      <c r="BI230" s="4"/>
      <c r="BJ230" s="4"/>
      <c r="BK230" s="4"/>
      <c r="BL230" s="4"/>
      <c r="BM230" s="4"/>
      <c r="BN230" s="4"/>
      <c r="BO230" s="4"/>
      <c r="BP230" s="4"/>
      <c r="BQ230" s="4"/>
      <c r="BR230" s="4"/>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row>
    <row r="231" spans="2:129" ht="15.75" x14ac:dyDescent="0.5">
      <c r="B231" s="4"/>
      <c r="C231" s="4"/>
      <c r="D231" s="4"/>
      <c r="E231" s="4"/>
      <c r="F231" s="4"/>
      <c r="G231" s="4"/>
      <c r="H231" s="4"/>
      <c r="I231" s="4"/>
      <c r="J231" s="10"/>
      <c r="K231" s="4"/>
      <c r="L231" s="4"/>
      <c r="M231" s="4"/>
      <c r="N231" s="4"/>
      <c r="O231" s="4"/>
      <c r="P231" s="4"/>
      <c r="Q231" s="4"/>
      <c r="R231" s="4"/>
      <c r="S231" s="10"/>
      <c r="T231" s="4"/>
      <c r="U231" s="4"/>
      <c r="V231" s="4"/>
      <c r="W231" s="4"/>
      <c r="X231" s="4"/>
      <c r="Y231" s="4"/>
      <c r="Z231" s="4"/>
      <c r="AA231" s="4"/>
      <c r="AB231" s="4"/>
      <c r="AC231" s="4"/>
      <c r="AD231" s="4"/>
      <c r="AE231" s="4"/>
      <c r="AF231" s="10"/>
      <c r="AG231" s="4"/>
      <c r="AH231" s="4"/>
      <c r="AI231" s="4"/>
      <c r="AJ231" s="4"/>
      <c r="AK231" s="4"/>
      <c r="AL231" s="4"/>
      <c r="AM231" s="4"/>
      <c r="AN231" s="4"/>
      <c r="AO231" s="4"/>
      <c r="AP231" s="4"/>
      <c r="AQ231" s="4"/>
      <c r="AR231" s="4"/>
      <c r="AS231" s="10"/>
      <c r="AT231" s="4"/>
      <c r="AU231" s="4"/>
      <c r="AV231" s="4"/>
      <c r="AW231" s="4"/>
      <c r="AX231" s="4"/>
      <c r="AY231" s="4"/>
      <c r="AZ231" s="4"/>
      <c r="BA231" s="4"/>
      <c r="BB231" s="4"/>
      <c r="BC231" s="4"/>
      <c r="BD231" s="4"/>
      <c r="BE231" s="4"/>
      <c r="BF231" s="10"/>
      <c r="BG231" s="4"/>
      <c r="BH231" s="4"/>
      <c r="BI231" s="4"/>
      <c r="BJ231" s="4"/>
      <c r="BK231" s="4"/>
      <c r="BL231" s="4"/>
      <c r="BM231" s="4"/>
      <c r="BN231" s="4"/>
      <c r="BO231" s="4"/>
      <c r="BP231" s="4"/>
      <c r="BQ231" s="4"/>
      <c r="BR231" s="4"/>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row>
    <row r="232" spans="2:129" ht="15.75" x14ac:dyDescent="0.5">
      <c r="B232" s="4"/>
      <c r="C232" s="4"/>
      <c r="D232" s="4"/>
      <c r="E232" s="4"/>
      <c r="F232" s="4"/>
      <c r="G232" s="4"/>
      <c r="H232" s="4"/>
      <c r="I232" s="4"/>
      <c r="J232" s="10"/>
      <c r="K232" s="4"/>
      <c r="L232" s="4"/>
      <c r="M232" s="4"/>
      <c r="N232" s="4"/>
      <c r="O232" s="4"/>
      <c r="P232" s="4"/>
      <c r="Q232" s="4"/>
      <c r="R232" s="4"/>
      <c r="S232" s="10"/>
      <c r="T232" s="4"/>
      <c r="U232" s="4"/>
      <c r="V232" s="4"/>
      <c r="W232" s="4"/>
      <c r="X232" s="4"/>
      <c r="Y232" s="4"/>
      <c r="Z232" s="4"/>
      <c r="AA232" s="4"/>
      <c r="AB232" s="4"/>
      <c r="AC232" s="4"/>
      <c r="AD232" s="4"/>
      <c r="AE232" s="4"/>
      <c r="AF232" s="10"/>
      <c r="AG232" s="4"/>
      <c r="AH232" s="4"/>
      <c r="AI232" s="4"/>
      <c r="AJ232" s="4"/>
      <c r="AK232" s="4"/>
      <c r="AL232" s="4"/>
      <c r="AM232" s="4"/>
      <c r="AN232" s="4"/>
      <c r="AO232" s="4"/>
      <c r="AP232" s="4"/>
      <c r="AQ232" s="4"/>
      <c r="AR232" s="4"/>
      <c r="AS232" s="10"/>
      <c r="AT232" s="4"/>
      <c r="AU232" s="4"/>
      <c r="AV232" s="4"/>
      <c r="AW232" s="4"/>
      <c r="AX232" s="4"/>
      <c r="AY232" s="4"/>
      <c r="AZ232" s="4"/>
      <c r="BA232" s="4"/>
      <c r="BB232" s="4"/>
      <c r="BC232" s="4"/>
      <c r="BD232" s="4"/>
      <c r="BE232" s="4"/>
      <c r="BF232" s="10"/>
      <c r="BG232" s="4"/>
      <c r="BH232" s="4"/>
      <c r="BI232" s="4"/>
      <c r="BJ232" s="4"/>
      <c r="BK232" s="4"/>
      <c r="BL232" s="4"/>
      <c r="BM232" s="4"/>
      <c r="BN232" s="4"/>
      <c r="BO232" s="4"/>
      <c r="BP232" s="4"/>
      <c r="BQ232" s="4"/>
      <c r="BR232" s="4"/>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row>
    <row r="233" spans="2:129" ht="15.75" x14ac:dyDescent="0.5">
      <c r="B233" s="4"/>
      <c r="C233" s="4"/>
      <c r="D233" s="4"/>
      <c r="E233" s="4"/>
      <c r="F233" s="4"/>
      <c r="G233" s="4"/>
      <c r="H233" s="4"/>
      <c r="I233" s="4"/>
      <c r="J233" s="10"/>
      <c r="K233" s="4"/>
      <c r="L233" s="4"/>
      <c r="M233" s="4"/>
      <c r="N233" s="4"/>
      <c r="O233" s="4"/>
      <c r="P233" s="4"/>
      <c r="Q233" s="4"/>
      <c r="R233" s="4"/>
      <c r="S233" s="10"/>
      <c r="T233" s="4"/>
      <c r="U233" s="4"/>
      <c r="V233" s="4"/>
      <c r="W233" s="4"/>
      <c r="X233" s="4"/>
      <c r="Y233" s="4"/>
      <c r="Z233" s="4"/>
      <c r="AA233" s="4"/>
      <c r="AB233" s="4"/>
      <c r="AC233" s="4"/>
      <c r="AD233" s="4"/>
      <c r="AE233" s="4"/>
      <c r="AF233" s="10"/>
      <c r="AG233" s="4"/>
      <c r="AH233" s="4"/>
      <c r="AI233" s="4"/>
      <c r="AJ233" s="4"/>
      <c r="AK233" s="4"/>
      <c r="AL233" s="4"/>
      <c r="AM233" s="4"/>
      <c r="AN233" s="4"/>
      <c r="AO233" s="4"/>
      <c r="AP233" s="4"/>
      <c r="AQ233" s="4"/>
      <c r="AR233" s="4"/>
      <c r="AS233" s="10"/>
      <c r="AT233" s="4"/>
      <c r="AU233" s="4"/>
      <c r="AV233" s="4"/>
      <c r="AW233" s="4"/>
      <c r="AX233" s="4"/>
      <c r="AY233" s="4"/>
      <c r="AZ233" s="4"/>
      <c r="BA233" s="4"/>
      <c r="BB233" s="4"/>
      <c r="BC233" s="4"/>
      <c r="BD233" s="4"/>
      <c r="BE233" s="4"/>
      <c r="BF233" s="10"/>
      <c r="BG233" s="4"/>
      <c r="BH233" s="4"/>
      <c r="BI233" s="4"/>
      <c r="BJ233" s="4"/>
      <c r="BK233" s="4"/>
      <c r="BL233" s="4"/>
      <c r="BM233" s="4"/>
      <c r="BN233" s="4"/>
      <c r="BO233" s="4"/>
      <c r="BP233" s="4"/>
      <c r="BQ233" s="4"/>
      <c r="BR233" s="4"/>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row>
    <row r="234" spans="2:129" ht="15.75" x14ac:dyDescent="0.5">
      <c r="B234" s="4"/>
      <c r="C234" s="4"/>
      <c r="D234" s="4"/>
      <c r="E234" s="4"/>
      <c r="F234" s="4"/>
      <c r="G234" s="4"/>
      <c r="H234" s="4"/>
      <c r="I234" s="4"/>
      <c r="J234" s="10"/>
      <c r="K234" s="4"/>
      <c r="L234" s="4"/>
      <c r="M234" s="4"/>
      <c r="N234" s="4"/>
      <c r="O234" s="4"/>
      <c r="P234" s="4"/>
      <c r="Q234" s="4"/>
      <c r="R234" s="4"/>
      <c r="S234" s="10"/>
      <c r="T234" s="4"/>
      <c r="U234" s="4"/>
      <c r="V234" s="4"/>
      <c r="W234" s="4"/>
      <c r="X234" s="4"/>
      <c r="Y234" s="4"/>
      <c r="Z234" s="4"/>
      <c r="AA234" s="4"/>
      <c r="AB234" s="4"/>
      <c r="AC234" s="4"/>
      <c r="AD234" s="4"/>
      <c r="AE234" s="4"/>
      <c r="AF234" s="10"/>
      <c r="AG234" s="4"/>
      <c r="AH234" s="4"/>
      <c r="AI234" s="4"/>
      <c r="AJ234" s="4"/>
      <c r="AK234" s="4"/>
      <c r="AL234" s="4"/>
      <c r="AM234" s="4"/>
      <c r="AN234" s="4"/>
      <c r="AO234" s="4"/>
      <c r="AP234" s="4"/>
      <c r="AQ234" s="4"/>
      <c r="AR234" s="4"/>
      <c r="AS234" s="10"/>
      <c r="AT234" s="4"/>
      <c r="AU234" s="4"/>
      <c r="AV234" s="4"/>
      <c r="AW234" s="4"/>
      <c r="AX234" s="4"/>
      <c r="AY234" s="4"/>
      <c r="AZ234" s="4"/>
      <c r="BA234" s="4"/>
      <c r="BB234" s="4"/>
      <c r="BC234" s="4"/>
      <c r="BD234" s="4"/>
      <c r="BE234" s="4"/>
      <c r="BF234" s="10"/>
      <c r="BG234" s="4"/>
      <c r="BH234" s="4"/>
      <c r="BI234" s="4"/>
      <c r="BJ234" s="4"/>
      <c r="BK234" s="4"/>
      <c r="BL234" s="4"/>
      <c r="BM234" s="4"/>
      <c r="BN234" s="4"/>
      <c r="BO234" s="4"/>
      <c r="BP234" s="4"/>
      <c r="BQ234" s="4"/>
      <c r="BR234" s="4"/>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row>
    <row r="235" spans="2:129" ht="15.75" x14ac:dyDescent="0.5">
      <c r="B235" s="4"/>
      <c r="C235" s="4"/>
      <c r="D235" s="4"/>
      <c r="E235" s="4"/>
      <c r="F235" s="4"/>
      <c r="G235" s="4"/>
      <c r="H235" s="4"/>
      <c r="I235" s="4"/>
      <c r="J235" s="10"/>
      <c r="K235" s="4"/>
      <c r="L235" s="4"/>
      <c r="M235" s="4"/>
      <c r="N235" s="4"/>
      <c r="O235" s="4"/>
      <c r="P235" s="4"/>
      <c r="Q235" s="4"/>
      <c r="R235" s="4"/>
      <c r="S235" s="10"/>
      <c r="T235" s="4"/>
      <c r="U235" s="4"/>
      <c r="V235" s="4"/>
      <c r="W235" s="4"/>
      <c r="X235" s="4"/>
      <c r="Y235" s="4"/>
      <c r="Z235" s="4"/>
      <c r="AA235" s="4"/>
      <c r="AB235" s="4"/>
      <c r="AC235" s="4"/>
      <c r="AD235" s="4"/>
      <c r="AE235" s="4"/>
      <c r="AF235" s="10"/>
      <c r="AG235" s="4"/>
      <c r="AH235" s="4"/>
      <c r="AI235" s="4"/>
      <c r="AJ235" s="4"/>
      <c r="AK235" s="4"/>
      <c r="AL235" s="4"/>
      <c r="AM235" s="4"/>
      <c r="AN235" s="4"/>
      <c r="AO235" s="4"/>
      <c r="AP235" s="4"/>
      <c r="AQ235" s="4"/>
      <c r="AR235" s="4"/>
      <c r="AS235" s="10"/>
      <c r="AT235" s="4"/>
      <c r="AU235" s="4"/>
      <c r="AV235" s="4"/>
      <c r="AW235" s="4"/>
      <c r="AX235" s="4"/>
      <c r="AY235" s="4"/>
      <c r="AZ235" s="4"/>
      <c r="BA235" s="4"/>
      <c r="BB235" s="4"/>
      <c r="BC235" s="4"/>
      <c r="BD235" s="4"/>
      <c r="BE235" s="4"/>
      <c r="BF235" s="10"/>
      <c r="BG235" s="4"/>
      <c r="BH235" s="4"/>
      <c r="BI235" s="4"/>
      <c r="BJ235" s="4"/>
      <c r="BK235" s="4"/>
      <c r="BL235" s="4"/>
      <c r="BM235" s="4"/>
      <c r="BN235" s="4"/>
      <c r="BO235" s="4"/>
      <c r="BP235" s="4"/>
      <c r="BQ235" s="4"/>
      <c r="BR235" s="4"/>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row>
    <row r="236" spans="2:129" ht="15.75" x14ac:dyDescent="0.5">
      <c r="B236" s="4"/>
      <c r="C236" s="4"/>
      <c r="D236" s="4"/>
      <c r="E236" s="4"/>
      <c r="F236" s="4"/>
      <c r="G236" s="4"/>
      <c r="H236" s="4"/>
      <c r="I236" s="4"/>
      <c r="J236" s="10"/>
      <c r="K236" s="4"/>
      <c r="L236" s="4"/>
      <c r="M236" s="4"/>
      <c r="N236" s="4"/>
      <c r="O236" s="4"/>
      <c r="P236" s="4"/>
      <c r="Q236" s="4"/>
      <c r="R236" s="4"/>
      <c r="S236" s="10"/>
      <c r="T236" s="4"/>
      <c r="U236" s="4"/>
      <c r="V236" s="4"/>
      <c r="W236" s="4"/>
      <c r="X236" s="4"/>
      <c r="Y236" s="4"/>
      <c r="Z236" s="4"/>
      <c r="AA236" s="4"/>
      <c r="AB236" s="4"/>
      <c r="AC236" s="4"/>
      <c r="AD236" s="4"/>
      <c r="AE236" s="4"/>
      <c r="AF236" s="10"/>
      <c r="AG236" s="4"/>
      <c r="AH236" s="4"/>
      <c r="AI236" s="4"/>
      <c r="AJ236" s="4"/>
      <c r="AK236" s="4"/>
      <c r="AL236" s="4"/>
      <c r="AM236" s="4"/>
      <c r="AN236" s="4"/>
      <c r="AO236" s="4"/>
      <c r="AP236" s="4"/>
      <c r="AQ236" s="4"/>
      <c r="AR236" s="4"/>
      <c r="AS236" s="10"/>
      <c r="AT236" s="4"/>
      <c r="AU236" s="4"/>
      <c r="AV236" s="4"/>
      <c r="AW236" s="4"/>
      <c r="AX236" s="4"/>
      <c r="AY236" s="4"/>
      <c r="AZ236" s="4"/>
      <c r="BA236" s="4"/>
      <c r="BB236" s="4"/>
      <c r="BC236" s="4"/>
      <c r="BD236" s="4"/>
      <c r="BE236" s="4"/>
      <c r="BF236" s="10"/>
      <c r="BG236" s="4"/>
      <c r="BH236" s="4"/>
      <c r="BI236" s="4"/>
      <c r="BJ236" s="4"/>
      <c r="BK236" s="4"/>
      <c r="BL236" s="4"/>
      <c r="BM236" s="4"/>
      <c r="BN236" s="4"/>
      <c r="BO236" s="4"/>
      <c r="BP236" s="4"/>
      <c r="BQ236" s="4"/>
      <c r="BR236" s="4"/>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row>
    <row r="237" spans="2:129" ht="15.75" x14ac:dyDescent="0.5">
      <c r="B237" s="4"/>
      <c r="C237" s="4"/>
      <c r="D237" s="4"/>
      <c r="E237" s="4"/>
      <c r="F237" s="4"/>
      <c r="G237" s="4"/>
      <c r="H237" s="4"/>
      <c r="I237" s="4"/>
      <c r="J237" s="10"/>
      <c r="K237" s="4"/>
      <c r="L237" s="4"/>
      <c r="M237" s="4"/>
      <c r="N237" s="4"/>
      <c r="O237" s="4"/>
      <c r="P237" s="4"/>
      <c r="Q237" s="4"/>
      <c r="R237" s="4"/>
      <c r="S237" s="10"/>
      <c r="T237" s="4"/>
      <c r="U237" s="4"/>
      <c r="V237" s="4"/>
      <c r="W237" s="4"/>
      <c r="X237" s="4"/>
      <c r="Y237" s="4"/>
      <c r="Z237" s="4"/>
      <c r="AA237" s="4"/>
      <c r="AB237" s="4"/>
      <c r="AC237" s="4"/>
      <c r="AD237" s="4"/>
      <c r="AE237" s="4"/>
      <c r="AF237" s="10"/>
      <c r="AG237" s="4"/>
      <c r="AH237" s="4"/>
      <c r="AI237" s="4"/>
      <c r="AJ237" s="4"/>
      <c r="AK237" s="4"/>
      <c r="AL237" s="4"/>
      <c r="AM237" s="4"/>
      <c r="AN237" s="4"/>
      <c r="AO237" s="4"/>
      <c r="AP237" s="4"/>
      <c r="AQ237" s="4"/>
      <c r="AR237" s="4"/>
      <c r="AS237" s="10"/>
      <c r="AT237" s="4"/>
      <c r="AU237" s="4"/>
      <c r="AV237" s="4"/>
      <c r="AW237" s="4"/>
      <c r="AX237" s="4"/>
      <c r="AY237" s="4"/>
      <c r="AZ237" s="4"/>
      <c r="BA237" s="4"/>
      <c r="BB237" s="4"/>
      <c r="BC237" s="4"/>
      <c r="BD237" s="4"/>
      <c r="BE237" s="4"/>
      <c r="BF237" s="10"/>
      <c r="BG237" s="4"/>
      <c r="BH237" s="4"/>
      <c r="BI237" s="4"/>
      <c r="BJ237" s="4"/>
      <c r="BK237" s="4"/>
      <c r="BL237" s="4"/>
      <c r="BM237" s="4"/>
      <c r="BN237" s="4"/>
      <c r="BO237" s="4"/>
      <c r="BP237" s="4"/>
      <c r="BQ237" s="4"/>
      <c r="BR237" s="4"/>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row>
    <row r="238" spans="2:129" ht="15.75" x14ac:dyDescent="0.5">
      <c r="B238" s="4"/>
      <c r="C238" s="4"/>
      <c r="D238" s="4"/>
      <c r="E238" s="4"/>
      <c r="F238" s="4"/>
      <c r="G238" s="4"/>
      <c r="H238" s="4"/>
      <c r="I238" s="4"/>
      <c r="J238" s="10"/>
      <c r="K238" s="4"/>
      <c r="L238" s="4"/>
      <c r="M238" s="4"/>
      <c r="N238" s="4"/>
      <c r="O238" s="4"/>
      <c r="P238" s="4"/>
      <c r="Q238" s="4"/>
      <c r="R238" s="4"/>
      <c r="S238" s="10"/>
      <c r="T238" s="4"/>
      <c r="U238" s="4"/>
      <c r="V238" s="4"/>
      <c r="W238" s="4"/>
      <c r="X238" s="4"/>
      <c r="Y238" s="4"/>
      <c r="Z238" s="4"/>
      <c r="AA238" s="4"/>
      <c r="AB238" s="4"/>
      <c r="AC238" s="4"/>
      <c r="AD238" s="4"/>
      <c r="AE238" s="4"/>
      <c r="AF238" s="10"/>
      <c r="AG238" s="4"/>
      <c r="AH238" s="4"/>
      <c r="AI238" s="4"/>
      <c r="AJ238" s="4"/>
      <c r="AK238" s="4"/>
      <c r="AL238" s="4"/>
      <c r="AM238" s="4"/>
      <c r="AN238" s="4"/>
      <c r="AO238" s="4"/>
      <c r="AP238" s="4"/>
      <c r="AQ238" s="4"/>
      <c r="AR238" s="4"/>
      <c r="AS238" s="10"/>
      <c r="AT238" s="4"/>
      <c r="AU238" s="4"/>
      <c r="AV238" s="4"/>
      <c r="AW238" s="4"/>
      <c r="AX238" s="4"/>
      <c r="AY238" s="4"/>
      <c r="AZ238" s="4"/>
      <c r="BA238" s="4"/>
      <c r="BB238" s="4"/>
      <c r="BC238" s="4"/>
      <c r="BD238" s="4"/>
      <c r="BE238" s="4"/>
      <c r="BF238" s="10"/>
      <c r="BG238" s="4"/>
      <c r="BH238" s="4"/>
      <c r="BI238" s="4"/>
      <c r="BJ238" s="4"/>
      <c r="BK238" s="4"/>
      <c r="BL238" s="4"/>
      <c r="BM238" s="4"/>
      <c r="BN238" s="4"/>
      <c r="BO238" s="4"/>
      <c r="BP238" s="4"/>
      <c r="BQ238" s="4"/>
      <c r="BR238" s="4"/>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row>
    <row r="239" spans="2:129" ht="15.75" x14ac:dyDescent="0.5">
      <c r="B239" s="4"/>
      <c r="C239" s="4"/>
      <c r="D239" s="4"/>
      <c r="E239" s="4"/>
      <c r="F239" s="4"/>
      <c r="G239" s="4"/>
      <c r="H239" s="4"/>
      <c r="I239" s="4"/>
      <c r="J239" s="10"/>
      <c r="K239" s="4"/>
      <c r="L239" s="4"/>
      <c r="M239" s="4"/>
      <c r="N239" s="4"/>
      <c r="O239" s="4"/>
      <c r="P239" s="4"/>
      <c r="Q239" s="4"/>
      <c r="R239" s="4"/>
      <c r="S239" s="10"/>
      <c r="T239" s="4"/>
      <c r="U239" s="4"/>
      <c r="V239" s="4"/>
      <c r="W239" s="4"/>
      <c r="X239" s="4"/>
      <c r="Y239" s="4"/>
      <c r="Z239" s="4"/>
      <c r="AA239" s="4"/>
      <c r="AB239" s="4"/>
      <c r="AC239" s="4"/>
      <c r="AD239" s="4"/>
      <c r="AE239" s="4"/>
      <c r="AF239" s="10"/>
      <c r="AG239" s="4"/>
      <c r="AH239" s="4"/>
      <c r="AI239" s="4"/>
      <c r="AJ239" s="4"/>
      <c r="AK239" s="4"/>
      <c r="AL239" s="4"/>
      <c r="AM239" s="4"/>
      <c r="AN239" s="4"/>
      <c r="AO239" s="4"/>
      <c r="AP239" s="4"/>
      <c r="AQ239" s="4"/>
      <c r="AR239" s="4"/>
      <c r="AS239" s="10"/>
      <c r="AT239" s="4"/>
      <c r="AU239" s="4"/>
      <c r="AV239" s="4"/>
      <c r="AW239" s="4"/>
      <c r="AX239" s="4"/>
      <c r="AY239" s="4"/>
      <c r="AZ239" s="4"/>
      <c r="BA239" s="4"/>
      <c r="BB239" s="4"/>
      <c r="BC239" s="4"/>
      <c r="BD239" s="4"/>
      <c r="BE239" s="4"/>
      <c r="BF239" s="10"/>
      <c r="BG239" s="4"/>
      <c r="BH239" s="4"/>
      <c r="BI239" s="4"/>
      <c r="BJ239" s="4"/>
      <c r="BK239" s="4"/>
      <c r="BL239" s="4"/>
      <c r="BM239" s="4"/>
      <c r="BN239" s="4"/>
      <c r="BO239" s="4"/>
      <c r="BP239" s="4"/>
      <c r="BQ239" s="4"/>
      <c r="BR239" s="4"/>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row>
    <row r="240" spans="2:129" ht="15.75" x14ac:dyDescent="0.5">
      <c r="B240" s="4"/>
      <c r="C240" s="4"/>
      <c r="D240" s="4"/>
      <c r="E240" s="4"/>
      <c r="F240" s="4"/>
      <c r="G240" s="4"/>
      <c r="H240" s="4"/>
      <c r="I240" s="4"/>
      <c r="J240" s="10"/>
      <c r="K240" s="4"/>
      <c r="L240" s="4"/>
      <c r="M240" s="4"/>
      <c r="N240" s="4"/>
      <c r="O240" s="4"/>
      <c r="P240" s="4"/>
      <c r="Q240" s="4"/>
      <c r="R240" s="4"/>
      <c r="S240" s="10"/>
      <c r="T240" s="4"/>
      <c r="U240" s="4"/>
      <c r="V240" s="4"/>
      <c r="W240" s="4"/>
      <c r="X240" s="4"/>
      <c r="Y240" s="4"/>
      <c r="Z240" s="4"/>
      <c r="AA240" s="4"/>
      <c r="AB240" s="4"/>
      <c r="AC240" s="4"/>
      <c r="AD240" s="4"/>
      <c r="AE240" s="4"/>
      <c r="AF240" s="10"/>
      <c r="AG240" s="4"/>
      <c r="AH240" s="4"/>
      <c r="AI240" s="4"/>
      <c r="AJ240" s="4"/>
      <c r="AK240" s="4"/>
      <c r="AL240" s="4"/>
      <c r="AM240" s="4"/>
      <c r="AN240" s="4"/>
      <c r="AO240" s="4"/>
      <c r="AP240" s="4"/>
      <c r="AQ240" s="4"/>
      <c r="AR240" s="4"/>
      <c r="AS240" s="10"/>
      <c r="AT240" s="4"/>
      <c r="AU240" s="4"/>
      <c r="AV240" s="4"/>
      <c r="AW240" s="4"/>
      <c r="AX240" s="4"/>
      <c r="AY240" s="4"/>
      <c r="AZ240" s="4"/>
      <c r="BA240" s="4"/>
      <c r="BB240" s="4"/>
      <c r="BC240" s="4"/>
      <c r="BD240" s="4"/>
      <c r="BE240" s="4"/>
      <c r="BF240" s="10"/>
      <c r="BG240" s="4"/>
      <c r="BH240" s="4"/>
      <c r="BI240" s="4"/>
      <c r="BJ240" s="4"/>
      <c r="BK240" s="4"/>
      <c r="BL240" s="4"/>
      <c r="BM240" s="4"/>
      <c r="BN240" s="4"/>
      <c r="BO240" s="4"/>
      <c r="BP240" s="4"/>
      <c r="BQ240" s="4"/>
      <c r="BR240" s="4"/>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row>
    <row r="241" spans="2:129" ht="15.75" x14ac:dyDescent="0.5">
      <c r="B241" s="4"/>
      <c r="C241" s="4"/>
      <c r="D241" s="4"/>
      <c r="E241" s="4"/>
      <c r="F241" s="4"/>
      <c r="G241" s="4"/>
      <c r="H241" s="4"/>
      <c r="I241" s="4"/>
      <c r="J241" s="10"/>
      <c r="K241" s="4"/>
      <c r="L241" s="4"/>
      <c r="M241" s="4"/>
      <c r="N241" s="4"/>
      <c r="O241" s="4"/>
      <c r="P241" s="4"/>
      <c r="Q241" s="4"/>
      <c r="R241" s="4"/>
      <c r="S241" s="10"/>
      <c r="T241" s="4"/>
      <c r="U241" s="4"/>
      <c r="V241" s="4"/>
      <c r="W241" s="4"/>
      <c r="X241" s="4"/>
      <c r="Y241" s="4"/>
      <c r="Z241" s="4"/>
      <c r="AA241" s="4"/>
      <c r="AB241" s="4"/>
      <c r="AC241" s="4"/>
      <c r="AD241" s="4"/>
      <c r="AE241" s="4"/>
      <c r="AF241" s="10"/>
      <c r="AG241" s="4"/>
      <c r="AH241" s="4"/>
      <c r="AI241" s="4"/>
      <c r="AJ241" s="4"/>
      <c r="AK241" s="4"/>
      <c r="AL241" s="4"/>
      <c r="AM241" s="4"/>
      <c r="AN241" s="4"/>
      <c r="AO241" s="4"/>
      <c r="AP241" s="4"/>
      <c r="AQ241" s="4"/>
      <c r="AR241" s="4"/>
      <c r="AS241" s="10"/>
      <c r="AT241" s="4"/>
      <c r="AU241" s="4"/>
      <c r="AV241" s="4"/>
      <c r="AW241" s="4"/>
      <c r="AX241" s="4"/>
      <c r="AY241" s="4"/>
      <c r="AZ241" s="4"/>
      <c r="BA241" s="4"/>
      <c r="BB241" s="4"/>
      <c r="BC241" s="4"/>
      <c r="BD241" s="4"/>
      <c r="BE241" s="4"/>
      <c r="BF241" s="10"/>
      <c r="BG241" s="4"/>
      <c r="BH241" s="4"/>
      <c r="BI241" s="4"/>
      <c r="BJ241" s="4"/>
      <c r="BK241" s="4"/>
      <c r="BL241" s="4"/>
      <c r="BM241" s="4"/>
      <c r="BN241" s="4"/>
      <c r="BO241" s="4"/>
      <c r="BP241" s="4"/>
      <c r="BQ241" s="4"/>
      <c r="BR241" s="4"/>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row>
    <row r="242" spans="2:129" ht="15.75" x14ac:dyDescent="0.5">
      <c r="B242" s="4"/>
      <c r="C242" s="4"/>
      <c r="D242" s="4"/>
      <c r="E242" s="4"/>
      <c r="F242" s="4"/>
      <c r="G242" s="4"/>
      <c r="H242" s="4"/>
      <c r="I242" s="4"/>
      <c r="J242" s="10"/>
      <c r="K242" s="4"/>
      <c r="L242" s="4"/>
      <c r="M242" s="4"/>
      <c r="N242" s="4"/>
      <c r="O242" s="4"/>
      <c r="P242" s="4"/>
      <c r="Q242" s="4"/>
      <c r="R242" s="4"/>
      <c r="S242" s="10"/>
      <c r="T242" s="4"/>
      <c r="U242" s="4"/>
      <c r="V242" s="4"/>
      <c r="W242" s="4"/>
      <c r="X242" s="4"/>
      <c r="Y242" s="4"/>
      <c r="Z242" s="4"/>
      <c r="AA242" s="4"/>
      <c r="AB242" s="4"/>
      <c r="AC242" s="4"/>
      <c r="AD242" s="4"/>
      <c r="AE242" s="4"/>
      <c r="AF242" s="10"/>
      <c r="AG242" s="4"/>
      <c r="AH242" s="4"/>
      <c r="AI242" s="4"/>
      <c r="AJ242" s="4"/>
      <c r="AK242" s="4"/>
      <c r="AL242" s="4"/>
      <c r="AM242" s="4"/>
      <c r="AN242" s="4"/>
      <c r="AO242" s="4"/>
      <c r="AP242" s="4"/>
      <c r="AQ242" s="4"/>
      <c r="AR242" s="4"/>
      <c r="AS242" s="10"/>
      <c r="AT242" s="4"/>
      <c r="AU242" s="4"/>
      <c r="AV242" s="4"/>
      <c r="AW242" s="4"/>
      <c r="AX242" s="4"/>
      <c r="AY242" s="4"/>
      <c r="AZ242" s="4"/>
      <c r="BA242" s="4"/>
      <c r="BB242" s="4"/>
      <c r="BC242" s="4"/>
      <c r="BD242" s="4"/>
      <c r="BE242" s="4"/>
      <c r="BF242" s="10"/>
      <c r="BG242" s="4"/>
      <c r="BH242" s="4"/>
      <c r="BI242" s="4"/>
      <c r="BJ242" s="4"/>
      <c r="BK242" s="4"/>
      <c r="BL242" s="4"/>
      <c r="BM242" s="4"/>
      <c r="BN242" s="4"/>
      <c r="BO242" s="4"/>
      <c r="BP242" s="4"/>
      <c r="BQ242" s="4"/>
      <c r="BR242" s="4"/>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row>
    <row r="243" spans="2:129" ht="15.75" x14ac:dyDescent="0.5">
      <c r="B243" s="4"/>
      <c r="C243" s="4"/>
      <c r="D243" s="4"/>
      <c r="E243" s="4"/>
      <c r="F243" s="4"/>
      <c r="G243" s="4"/>
      <c r="H243" s="4"/>
      <c r="I243" s="4"/>
      <c r="J243" s="10"/>
      <c r="K243" s="4"/>
      <c r="L243" s="4"/>
      <c r="M243" s="4"/>
      <c r="N243" s="4"/>
      <c r="O243" s="4"/>
      <c r="P243" s="4"/>
      <c r="Q243" s="4"/>
      <c r="R243" s="4"/>
      <c r="S243" s="10"/>
      <c r="T243" s="4"/>
      <c r="U243" s="4"/>
      <c r="V243" s="4"/>
      <c r="W243" s="4"/>
      <c r="X243" s="4"/>
      <c r="Y243" s="4"/>
      <c r="Z243" s="4"/>
      <c r="AA243" s="4"/>
      <c r="AB243" s="4"/>
      <c r="AC243" s="4"/>
      <c r="AD243" s="4"/>
      <c r="AE243" s="4"/>
      <c r="AF243" s="10"/>
      <c r="AG243" s="4"/>
      <c r="AH243" s="4"/>
      <c r="AI243" s="4"/>
      <c r="AJ243" s="4"/>
      <c r="AK243" s="4"/>
      <c r="AL243" s="4"/>
      <c r="AM243" s="4"/>
      <c r="AN243" s="4"/>
      <c r="AO243" s="4"/>
      <c r="AP243" s="4"/>
      <c r="AQ243" s="4"/>
      <c r="AR243" s="4"/>
      <c r="AS243" s="10"/>
      <c r="AT243" s="4"/>
      <c r="AU243" s="4"/>
      <c r="AV243" s="4"/>
      <c r="AW243" s="4"/>
      <c r="AX243" s="4"/>
      <c r="AY243" s="4"/>
      <c r="AZ243" s="4"/>
      <c r="BA243" s="4"/>
      <c r="BB243" s="4"/>
      <c r="BC243" s="4"/>
      <c r="BD243" s="4"/>
      <c r="BE243" s="4"/>
      <c r="BF243" s="10"/>
      <c r="BG243" s="4"/>
      <c r="BH243" s="4"/>
      <c r="BI243" s="4"/>
      <c r="BJ243" s="4"/>
      <c r="BK243" s="4"/>
      <c r="BL243" s="4"/>
      <c r="BM243" s="4"/>
      <c r="BN243" s="4"/>
      <c r="BO243" s="4"/>
      <c r="BP243" s="4"/>
      <c r="BQ243" s="4"/>
      <c r="BR243" s="4"/>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row>
    <row r="244" spans="2:129" ht="15.75" x14ac:dyDescent="0.5">
      <c r="B244" s="4"/>
      <c r="C244" s="4"/>
      <c r="D244" s="4"/>
      <c r="E244" s="4"/>
      <c r="F244" s="4"/>
      <c r="G244" s="4"/>
      <c r="H244" s="4"/>
      <c r="I244" s="4"/>
      <c r="J244" s="10"/>
      <c r="K244" s="4"/>
      <c r="L244" s="4"/>
      <c r="M244" s="4"/>
      <c r="N244" s="4"/>
      <c r="O244" s="4"/>
      <c r="P244" s="4"/>
      <c r="Q244" s="4"/>
      <c r="R244" s="4"/>
      <c r="S244" s="10"/>
      <c r="T244" s="4"/>
      <c r="U244" s="4"/>
      <c r="V244" s="4"/>
      <c r="W244" s="4"/>
      <c r="X244" s="4"/>
      <c r="Y244" s="4"/>
      <c r="Z244" s="4"/>
      <c r="AA244" s="4"/>
      <c r="AB244" s="4"/>
      <c r="AC244" s="4"/>
      <c r="AD244" s="4"/>
      <c r="AE244" s="4"/>
      <c r="AF244" s="10"/>
      <c r="AG244" s="4"/>
      <c r="AH244" s="4"/>
      <c r="AI244" s="4"/>
      <c r="AJ244" s="4"/>
      <c r="AK244" s="4"/>
      <c r="AL244" s="4"/>
      <c r="AM244" s="4"/>
      <c r="AN244" s="4"/>
      <c r="AO244" s="4"/>
      <c r="AP244" s="4"/>
      <c r="AQ244" s="4"/>
      <c r="AR244" s="4"/>
      <c r="AS244" s="10"/>
      <c r="AT244" s="4"/>
      <c r="AU244" s="4"/>
      <c r="AV244" s="4"/>
      <c r="AW244" s="4"/>
      <c r="AX244" s="4"/>
      <c r="AY244" s="4"/>
      <c r="AZ244" s="4"/>
      <c r="BA244" s="4"/>
      <c r="BB244" s="4"/>
      <c r="BC244" s="4"/>
      <c r="BD244" s="4"/>
      <c r="BE244" s="4"/>
      <c r="BF244" s="10"/>
      <c r="BG244" s="4"/>
      <c r="BH244" s="4"/>
      <c r="BI244" s="4"/>
      <c r="BJ244" s="4"/>
      <c r="BK244" s="4"/>
      <c r="BL244" s="4"/>
      <c r="BM244" s="4"/>
      <c r="BN244" s="4"/>
      <c r="BO244" s="4"/>
      <c r="BP244" s="4"/>
      <c r="BQ244" s="4"/>
      <c r="BR244" s="4"/>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row>
    <row r="245" spans="2:129" ht="15.75" x14ac:dyDescent="0.5">
      <c r="B245" s="4"/>
      <c r="C245" s="4"/>
      <c r="D245" s="4"/>
      <c r="E245" s="4"/>
      <c r="F245" s="4"/>
      <c r="G245" s="4"/>
      <c r="H245" s="4"/>
      <c r="I245" s="4"/>
      <c r="J245" s="10"/>
      <c r="K245" s="4"/>
      <c r="L245" s="4"/>
      <c r="M245" s="4"/>
      <c r="N245" s="4"/>
      <c r="O245" s="4"/>
      <c r="P245" s="4"/>
      <c r="Q245" s="4"/>
      <c r="R245" s="4"/>
      <c r="S245" s="10"/>
      <c r="T245" s="4"/>
      <c r="U245" s="4"/>
      <c r="V245" s="4"/>
      <c r="W245" s="4"/>
      <c r="X245" s="4"/>
      <c r="Y245" s="4"/>
      <c r="Z245" s="4"/>
      <c r="AA245" s="4"/>
      <c r="AB245" s="4"/>
      <c r="AC245" s="4"/>
      <c r="AD245" s="4"/>
      <c r="AE245" s="4"/>
      <c r="AF245" s="10"/>
      <c r="AG245" s="4"/>
      <c r="AH245" s="4"/>
      <c r="AI245" s="4"/>
      <c r="AJ245" s="4"/>
      <c r="AK245" s="4"/>
      <c r="AL245" s="4"/>
      <c r="AM245" s="4"/>
      <c r="AN245" s="4"/>
      <c r="AO245" s="4"/>
      <c r="AP245" s="4"/>
      <c r="AQ245" s="4"/>
      <c r="AR245" s="4"/>
      <c r="AS245" s="10"/>
      <c r="AT245" s="4"/>
      <c r="AU245" s="4"/>
      <c r="AV245" s="4"/>
      <c r="AW245" s="4"/>
      <c r="AX245" s="4"/>
      <c r="AY245" s="4"/>
      <c r="AZ245" s="4"/>
      <c r="BA245" s="4"/>
      <c r="BB245" s="4"/>
      <c r="BC245" s="4"/>
      <c r="BD245" s="4"/>
      <c r="BE245" s="4"/>
      <c r="BF245" s="10"/>
      <c r="BG245" s="4"/>
      <c r="BH245" s="4"/>
      <c r="BI245" s="4"/>
      <c r="BJ245" s="4"/>
      <c r="BK245" s="4"/>
      <c r="BL245" s="4"/>
      <c r="BM245" s="4"/>
      <c r="BN245" s="4"/>
      <c r="BO245" s="4"/>
      <c r="BP245" s="4"/>
      <c r="BQ245" s="4"/>
      <c r="BR245" s="4"/>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row>
    <row r="246" spans="2:129" ht="15.75" x14ac:dyDescent="0.5">
      <c r="B246" s="4"/>
      <c r="C246" s="4"/>
      <c r="D246" s="4"/>
      <c r="E246" s="4"/>
      <c r="F246" s="4"/>
      <c r="G246" s="4"/>
      <c r="H246" s="4"/>
      <c r="I246" s="4"/>
      <c r="J246" s="10"/>
      <c r="K246" s="4"/>
      <c r="L246" s="4"/>
      <c r="M246" s="4"/>
      <c r="N246" s="4"/>
      <c r="O246" s="4"/>
      <c r="P246" s="4"/>
      <c r="Q246" s="4"/>
      <c r="R246" s="4"/>
      <c r="S246" s="10"/>
      <c r="T246" s="4"/>
      <c r="U246" s="4"/>
      <c r="V246" s="4"/>
      <c r="W246" s="4"/>
      <c r="X246" s="4"/>
      <c r="Y246" s="4"/>
      <c r="Z246" s="4"/>
      <c r="AA246" s="4"/>
      <c r="AB246" s="4"/>
      <c r="AC246" s="4"/>
      <c r="AD246" s="4"/>
      <c r="AE246" s="4"/>
      <c r="AF246" s="10"/>
      <c r="AG246" s="4"/>
      <c r="AH246" s="4"/>
      <c r="AI246" s="4"/>
      <c r="AJ246" s="4"/>
      <c r="AK246" s="4"/>
      <c r="AL246" s="4"/>
      <c r="AM246" s="4"/>
      <c r="AN246" s="4"/>
      <c r="AO246" s="4"/>
      <c r="AP246" s="4"/>
      <c r="AQ246" s="4"/>
      <c r="AR246" s="4"/>
      <c r="AS246" s="10"/>
      <c r="AT246" s="4"/>
      <c r="AU246" s="4"/>
      <c r="AV246" s="4"/>
      <c r="AW246" s="4"/>
      <c r="AX246" s="4"/>
      <c r="AY246" s="4"/>
      <c r="AZ246" s="4"/>
      <c r="BA246" s="4"/>
      <c r="BB246" s="4"/>
      <c r="BC246" s="4"/>
      <c r="BD246" s="4"/>
      <c r="BE246" s="4"/>
      <c r="BF246" s="10"/>
      <c r="BG246" s="4"/>
      <c r="BH246" s="4"/>
      <c r="BI246" s="4"/>
      <c r="BJ246" s="4"/>
      <c r="BK246" s="4"/>
      <c r="BL246" s="4"/>
      <c r="BM246" s="4"/>
      <c r="BN246" s="4"/>
      <c r="BO246" s="4"/>
      <c r="BP246" s="4"/>
      <c r="BQ246" s="4"/>
      <c r="BR246" s="4"/>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row>
    <row r="247" spans="2:129" ht="15.75" x14ac:dyDescent="0.5">
      <c r="B247" s="4"/>
      <c r="C247" s="4"/>
      <c r="D247" s="4"/>
      <c r="E247" s="4"/>
      <c r="F247" s="4"/>
      <c r="G247" s="4"/>
      <c r="H247" s="4"/>
      <c r="I247" s="4"/>
      <c r="J247" s="10"/>
      <c r="K247" s="4"/>
      <c r="L247" s="4"/>
      <c r="M247" s="4"/>
      <c r="N247" s="4"/>
      <c r="O247" s="4"/>
      <c r="P247" s="4"/>
      <c r="Q247" s="4"/>
      <c r="R247" s="4"/>
      <c r="S247" s="10"/>
      <c r="T247" s="4"/>
      <c r="U247" s="4"/>
      <c r="V247" s="4"/>
      <c r="W247" s="4"/>
      <c r="X247" s="4"/>
      <c r="Y247" s="4"/>
      <c r="Z247" s="4"/>
      <c r="AA247" s="4"/>
      <c r="AB247" s="4"/>
      <c r="AC247" s="4"/>
      <c r="AD247" s="4"/>
      <c r="AE247" s="4"/>
      <c r="AF247" s="10"/>
      <c r="AG247" s="4"/>
      <c r="AH247" s="4"/>
      <c r="AI247" s="4"/>
      <c r="AJ247" s="4"/>
      <c r="AK247" s="4"/>
      <c r="AL247" s="4"/>
      <c r="AM247" s="4"/>
      <c r="AN247" s="4"/>
      <c r="AO247" s="4"/>
      <c r="AP247" s="4"/>
      <c r="AQ247" s="4"/>
      <c r="AR247" s="4"/>
      <c r="AS247" s="10"/>
      <c r="AT247" s="4"/>
      <c r="AU247" s="4"/>
      <c r="AV247" s="4"/>
      <c r="AW247" s="4"/>
      <c r="AX247" s="4"/>
      <c r="AY247" s="4"/>
      <c r="AZ247" s="4"/>
      <c r="BA247" s="4"/>
      <c r="BB247" s="4"/>
      <c r="BC247" s="4"/>
      <c r="BD247" s="4"/>
      <c r="BE247" s="4"/>
      <c r="BF247" s="10"/>
      <c r="BG247" s="4"/>
      <c r="BH247" s="4"/>
      <c r="BI247" s="4"/>
      <c r="BJ247" s="4"/>
      <c r="BK247" s="4"/>
      <c r="BL247" s="4"/>
      <c r="BM247" s="4"/>
      <c r="BN247" s="4"/>
      <c r="BO247" s="4"/>
      <c r="BP247" s="4"/>
      <c r="BQ247" s="4"/>
      <c r="BR247" s="4"/>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row>
    <row r="248" spans="2:129" ht="15.75" x14ac:dyDescent="0.5">
      <c r="B248" s="4"/>
      <c r="C248" s="4"/>
      <c r="D248" s="4"/>
      <c r="E248" s="4"/>
      <c r="F248" s="4"/>
      <c r="G248" s="4"/>
      <c r="H248" s="4"/>
      <c r="I248" s="4"/>
      <c r="J248" s="10"/>
      <c r="K248" s="4"/>
      <c r="L248" s="4"/>
      <c r="M248" s="4"/>
      <c r="N248" s="4"/>
      <c r="O248" s="4"/>
      <c r="P248" s="4"/>
      <c r="Q248" s="4"/>
      <c r="R248" s="4"/>
      <c r="S248" s="10"/>
      <c r="T248" s="4"/>
      <c r="U248" s="4"/>
      <c r="V248" s="4"/>
      <c r="W248" s="4"/>
      <c r="X248" s="4"/>
      <c r="Y248" s="4"/>
      <c r="Z248" s="4"/>
      <c r="AA248" s="4"/>
      <c r="AB248" s="4"/>
      <c r="AC248" s="4"/>
      <c r="AD248" s="4"/>
      <c r="AE248" s="4"/>
      <c r="AF248" s="10"/>
      <c r="AG248" s="4"/>
      <c r="AH248" s="4"/>
      <c r="AI248" s="4"/>
      <c r="AJ248" s="4"/>
      <c r="AK248" s="4"/>
      <c r="AL248" s="4"/>
      <c r="AM248" s="4"/>
      <c r="AN248" s="4"/>
      <c r="AO248" s="4"/>
      <c r="AP248" s="4"/>
      <c r="AQ248" s="4"/>
      <c r="AR248" s="4"/>
      <c r="AS248" s="10"/>
      <c r="AT248" s="4"/>
      <c r="AU248" s="4"/>
      <c r="AV248" s="4"/>
      <c r="AW248" s="4"/>
      <c r="AX248" s="4"/>
      <c r="AY248" s="4"/>
      <c r="AZ248" s="4"/>
      <c r="BA248" s="4"/>
      <c r="BB248" s="4"/>
      <c r="BC248" s="4"/>
      <c r="BD248" s="4"/>
      <c r="BE248" s="4"/>
      <c r="BF248" s="10"/>
      <c r="BG248" s="4"/>
      <c r="BH248" s="4"/>
      <c r="BI248" s="4"/>
      <c r="BJ248" s="4"/>
      <c r="BK248" s="4"/>
      <c r="BL248" s="4"/>
      <c r="BM248" s="4"/>
      <c r="BN248" s="4"/>
      <c r="BO248" s="4"/>
      <c r="BP248" s="4"/>
      <c r="BQ248" s="4"/>
      <c r="BR248" s="4"/>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row>
    <row r="249" spans="2:129" ht="15.75" x14ac:dyDescent="0.5">
      <c r="B249" s="4"/>
      <c r="C249" s="4"/>
      <c r="D249" s="4"/>
      <c r="E249" s="4"/>
      <c r="F249" s="4"/>
      <c r="G249" s="4"/>
      <c r="H249" s="4"/>
      <c r="I249" s="4"/>
      <c r="J249" s="10"/>
      <c r="K249" s="4"/>
      <c r="L249" s="4"/>
      <c r="M249" s="4"/>
      <c r="N249" s="4"/>
      <c r="O249" s="4"/>
      <c r="P249" s="4"/>
      <c r="Q249" s="4"/>
      <c r="R249" s="4"/>
      <c r="S249" s="10"/>
      <c r="T249" s="4"/>
      <c r="U249" s="4"/>
      <c r="V249" s="4"/>
      <c r="W249" s="4"/>
      <c r="X249" s="4"/>
      <c r="Y249" s="4"/>
      <c r="Z249" s="4"/>
      <c r="AA249" s="4"/>
      <c r="AB249" s="4"/>
      <c r="AC249" s="4"/>
      <c r="AD249" s="4"/>
      <c r="AE249" s="4"/>
      <c r="AF249" s="10"/>
      <c r="AG249" s="4"/>
      <c r="AH249" s="4"/>
      <c r="AI249" s="4"/>
      <c r="AJ249" s="4"/>
      <c r="AK249" s="4"/>
      <c r="AL249" s="4"/>
      <c r="AM249" s="4"/>
      <c r="AN249" s="4"/>
      <c r="AO249" s="4"/>
      <c r="AP249" s="4"/>
      <c r="AQ249" s="4"/>
      <c r="AR249" s="4"/>
      <c r="AS249" s="10"/>
      <c r="AT249" s="4"/>
      <c r="AU249" s="4"/>
      <c r="AV249" s="4"/>
      <c r="AW249" s="4"/>
      <c r="AX249" s="4"/>
      <c r="AY249" s="4"/>
      <c r="AZ249" s="4"/>
      <c r="BA249" s="4"/>
      <c r="BB249" s="4"/>
      <c r="BC249" s="4"/>
      <c r="BD249" s="4"/>
      <c r="BE249" s="4"/>
      <c r="BF249" s="10"/>
      <c r="BG249" s="4"/>
      <c r="BH249" s="4"/>
      <c r="BI249" s="4"/>
      <c r="BJ249" s="4"/>
      <c r="BK249" s="4"/>
      <c r="BL249" s="4"/>
      <c r="BM249" s="4"/>
      <c r="BN249" s="4"/>
      <c r="BO249" s="4"/>
      <c r="BP249" s="4"/>
      <c r="BQ249" s="4"/>
      <c r="BR249" s="4"/>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row>
    <row r="250" spans="2:129" ht="15.75" x14ac:dyDescent="0.5">
      <c r="B250" s="4"/>
      <c r="C250" s="4"/>
      <c r="D250" s="4"/>
      <c r="E250" s="4"/>
      <c r="F250" s="4"/>
      <c r="G250" s="4"/>
      <c r="H250" s="4"/>
      <c r="I250" s="4"/>
      <c r="J250" s="10"/>
      <c r="K250" s="4"/>
      <c r="L250" s="4"/>
      <c r="M250" s="4"/>
      <c r="N250" s="4"/>
      <c r="O250" s="4"/>
      <c r="P250" s="4"/>
      <c r="Q250" s="4"/>
      <c r="R250" s="4"/>
      <c r="S250" s="10"/>
      <c r="T250" s="4"/>
      <c r="U250" s="4"/>
      <c r="V250" s="4"/>
      <c r="W250" s="4"/>
      <c r="X250" s="4"/>
      <c r="Y250" s="4"/>
      <c r="Z250" s="4"/>
      <c r="AA250" s="4"/>
      <c r="AB250" s="4"/>
      <c r="AC250" s="4"/>
      <c r="AD250" s="4"/>
      <c r="AE250" s="4"/>
      <c r="AF250" s="10"/>
      <c r="AG250" s="4"/>
      <c r="AH250" s="4"/>
      <c r="AI250" s="4"/>
      <c r="AJ250" s="4"/>
      <c r="AK250" s="4"/>
      <c r="AL250" s="4"/>
      <c r="AM250" s="4"/>
      <c r="AN250" s="4"/>
      <c r="AO250" s="4"/>
      <c r="AP250" s="4"/>
      <c r="AQ250" s="4"/>
      <c r="AR250" s="4"/>
      <c r="AS250" s="10"/>
      <c r="AT250" s="4"/>
      <c r="AU250" s="4"/>
      <c r="AV250" s="4"/>
      <c r="AW250" s="4"/>
      <c r="AX250" s="4"/>
      <c r="AY250" s="4"/>
      <c r="AZ250" s="4"/>
      <c r="BA250" s="4"/>
      <c r="BB250" s="4"/>
      <c r="BC250" s="4"/>
      <c r="BD250" s="4"/>
      <c r="BE250" s="4"/>
      <c r="BF250" s="10"/>
      <c r="BG250" s="4"/>
      <c r="BH250" s="4"/>
      <c r="BI250" s="4"/>
      <c r="BJ250" s="4"/>
      <c r="BK250" s="4"/>
      <c r="BL250" s="4"/>
      <c r="BM250" s="4"/>
      <c r="BN250" s="4"/>
      <c r="BO250" s="4"/>
      <c r="BP250" s="4"/>
      <c r="BQ250" s="4"/>
      <c r="BR250" s="4"/>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row>
    <row r="251" spans="2:129" ht="15.75" x14ac:dyDescent="0.5">
      <c r="B251" s="4"/>
      <c r="C251" s="4"/>
      <c r="D251" s="4"/>
      <c r="E251" s="4"/>
      <c r="F251" s="4"/>
      <c r="G251" s="4"/>
      <c r="H251" s="4"/>
      <c r="I251" s="4"/>
      <c r="J251" s="10"/>
      <c r="K251" s="4"/>
      <c r="L251" s="4"/>
      <c r="M251" s="4"/>
      <c r="N251" s="4"/>
      <c r="O251" s="4"/>
      <c r="P251" s="4"/>
      <c r="Q251" s="4"/>
      <c r="R251" s="4"/>
      <c r="S251" s="10"/>
      <c r="T251" s="4"/>
      <c r="U251" s="4"/>
      <c r="V251" s="4"/>
      <c r="W251" s="4"/>
      <c r="X251" s="4"/>
      <c r="Y251" s="4"/>
      <c r="Z251" s="4"/>
      <c r="AA251" s="4"/>
      <c r="AB251" s="4"/>
      <c r="AC251" s="4"/>
      <c r="AD251" s="4"/>
      <c r="AE251" s="4"/>
      <c r="AF251" s="10"/>
      <c r="AG251" s="4"/>
      <c r="AH251" s="4"/>
      <c r="AI251" s="4"/>
      <c r="AJ251" s="4"/>
      <c r="AK251" s="4"/>
      <c r="AL251" s="4"/>
      <c r="AM251" s="4"/>
      <c r="AN251" s="4"/>
      <c r="AO251" s="4"/>
      <c r="AP251" s="4"/>
      <c r="AQ251" s="4"/>
      <c r="AR251" s="4"/>
      <c r="AS251" s="10"/>
      <c r="AT251" s="4"/>
      <c r="AU251" s="4"/>
      <c r="AV251" s="4"/>
      <c r="AW251" s="4"/>
      <c r="AX251" s="4"/>
      <c r="AY251" s="4"/>
      <c r="AZ251" s="4"/>
      <c r="BA251" s="4"/>
      <c r="BB251" s="4"/>
      <c r="BC251" s="4"/>
      <c r="BD251" s="4"/>
      <c r="BE251" s="4"/>
      <c r="BF251" s="10"/>
      <c r="BG251" s="4"/>
      <c r="BH251" s="4"/>
      <c r="BI251" s="4"/>
      <c r="BJ251" s="4"/>
      <c r="BK251" s="4"/>
      <c r="BL251" s="4"/>
      <c r="BM251" s="4"/>
      <c r="BN251" s="4"/>
      <c r="BO251" s="4"/>
      <c r="BP251" s="4"/>
      <c r="BQ251" s="4"/>
      <c r="BR251" s="4"/>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row>
    <row r="252" spans="2:129" ht="15.75" x14ac:dyDescent="0.5">
      <c r="B252" s="4"/>
      <c r="C252" s="4"/>
      <c r="D252" s="4"/>
      <c r="E252" s="4"/>
      <c r="F252" s="4"/>
      <c r="G252" s="4"/>
      <c r="H252" s="4"/>
      <c r="I252" s="4"/>
      <c r="J252" s="10"/>
      <c r="K252" s="4"/>
      <c r="L252" s="4"/>
      <c r="M252" s="4"/>
      <c r="N252" s="4"/>
      <c r="O252" s="4"/>
      <c r="P252" s="4"/>
      <c r="Q252" s="4"/>
      <c r="R252" s="4"/>
      <c r="S252" s="10"/>
      <c r="T252" s="4"/>
      <c r="U252" s="4"/>
      <c r="V252" s="4"/>
      <c r="W252" s="4"/>
      <c r="X252" s="4"/>
      <c r="Y252" s="4"/>
      <c r="Z252" s="4"/>
      <c r="AA252" s="4"/>
      <c r="AB252" s="4"/>
      <c r="AC252" s="4"/>
      <c r="AD252" s="4"/>
      <c r="AE252" s="4"/>
      <c r="AF252" s="10"/>
      <c r="AG252" s="4"/>
      <c r="AH252" s="4"/>
      <c r="AI252" s="4"/>
      <c r="AJ252" s="4"/>
      <c r="AK252" s="4"/>
      <c r="AL252" s="4"/>
      <c r="AM252" s="4"/>
      <c r="AN252" s="4"/>
      <c r="AO252" s="4"/>
      <c r="AP252" s="4"/>
      <c r="AQ252" s="4"/>
      <c r="AR252" s="4"/>
      <c r="AS252" s="10"/>
      <c r="AT252" s="4"/>
      <c r="AU252" s="4"/>
      <c r="AV252" s="4"/>
      <c r="AW252" s="4"/>
      <c r="AX252" s="4"/>
      <c r="AY252" s="4"/>
      <c r="AZ252" s="4"/>
      <c r="BA252" s="4"/>
      <c r="BB252" s="4"/>
      <c r="BC252" s="4"/>
      <c r="BD252" s="4"/>
      <c r="BE252" s="4"/>
      <c r="BF252" s="10"/>
      <c r="BG252" s="4"/>
      <c r="BH252" s="4"/>
      <c r="BI252" s="4"/>
      <c r="BJ252" s="4"/>
      <c r="BK252" s="4"/>
      <c r="BL252" s="4"/>
      <c r="BM252" s="4"/>
      <c r="BN252" s="4"/>
      <c r="BO252" s="4"/>
      <c r="BP252" s="4"/>
      <c r="BQ252" s="4"/>
      <c r="BR252" s="4"/>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row>
    <row r="253" spans="2:129" ht="15.75" x14ac:dyDescent="0.5">
      <c r="B253" s="4"/>
      <c r="C253" s="4"/>
      <c r="D253" s="4"/>
      <c r="E253" s="4"/>
      <c r="F253" s="4"/>
      <c r="G253" s="4"/>
      <c r="H253" s="4"/>
      <c r="I253" s="4"/>
      <c r="J253" s="10"/>
      <c r="K253" s="4"/>
      <c r="L253" s="4"/>
      <c r="M253" s="4"/>
      <c r="N253" s="4"/>
      <c r="O253" s="4"/>
      <c r="P253" s="4"/>
      <c r="Q253" s="4"/>
      <c r="R253" s="4"/>
      <c r="S253" s="10"/>
      <c r="T253" s="4"/>
      <c r="U253" s="4"/>
      <c r="V253" s="4"/>
      <c r="W253" s="4"/>
      <c r="X253" s="4"/>
      <c r="Y253" s="4"/>
      <c r="Z253" s="4"/>
      <c r="AA253" s="4"/>
      <c r="AB253" s="4"/>
      <c r="AC253" s="4"/>
      <c r="AD253" s="4"/>
      <c r="AE253" s="4"/>
      <c r="AF253" s="10"/>
      <c r="AG253" s="4"/>
      <c r="AH253" s="4"/>
      <c r="AI253" s="4"/>
      <c r="AJ253" s="4"/>
      <c r="AK253" s="4"/>
      <c r="AL253" s="4"/>
      <c r="AM253" s="4"/>
      <c r="AN253" s="4"/>
      <c r="AO253" s="4"/>
      <c r="AP253" s="4"/>
      <c r="AQ253" s="4"/>
      <c r="AR253" s="4"/>
      <c r="AS253" s="10"/>
      <c r="AT253" s="4"/>
      <c r="AU253" s="4"/>
      <c r="AV253" s="4"/>
      <c r="AW253" s="4"/>
      <c r="AX253" s="4"/>
      <c r="AY253" s="4"/>
      <c r="AZ253" s="4"/>
      <c r="BA253" s="4"/>
      <c r="BB253" s="4"/>
      <c r="BC253" s="4"/>
      <c r="BD253" s="4"/>
      <c r="BE253" s="4"/>
      <c r="BF253" s="10"/>
      <c r="BG253" s="4"/>
      <c r="BH253" s="4"/>
      <c r="BI253" s="4"/>
      <c r="BJ253" s="4"/>
      <c r="BK253" s="4"/>
      <c r="BL253" s="4"/>
      <c r="BM253" s="4"/>
      <c r="BN253" s="4"/>
      <c r="BO253" s="4"/>
      <c r="BP253" s="4"/>
      <c r="BQ253" s="4"/>
      <c r="BR253" s="4"/>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row>
    <row r="254" spans="2:129" ht="15.75" x14ac:dyDescent="0.5">
      <c r="B254" s="4"/>
      <c r="C254" s="4"/>
      <c r="D254" s="4"/>
      <c r="E254" s="4"/>
      <c r="F254" s="4"/>
      <c r="G254" s="4"/>
      <c r="H254" s="4"/>
      <c r="I254" s="4"/>
      <c r="J254" s="10"/>
      <c r="K254" s="4"/>
      <c r="L254" s="4"/>
      <c r="M254" s="4"/>
      <c r="N254" s="4"/>
      <c r="O254" s="4"/>
      <c r="P254" s="4"/>
      <c r="Q254" s="4"/>
      <c r="R254" s="4"/>
      <c r="S254" s="10"/>
      <c r="T254" s="4"/>
      <c r="U254" s="4"/>
      <c r="V254" s="4"/>
      <c r="W254" s="4"/>
      <c r="X254" s="4"/>
      <c r="Y254" s="4"/>
      <c r="Z254" s="4"/>
      <c r="AA254" s="4"/>
      <c r="AB254" s="4"/>
      <c r="AC254" s="4"/>
      <c r="AD254" s="4"/>
      <c r="AE254" s="4"/>
      <c r="AF254" s="10"/>
      <c r="AG254" s="4"/>
      <c r="AH254" s="4"/>
      <c r="AI254" s="4"/>
      <c r="AJ254" s="4"/>
      <c r="AK254" s="4"/>
      <c r="AL254" s="4"/>
      <c r="AM254" s="4"/>
      <c r="AN254" s="4"/>
      <c r="AO254" s="4"/>
      <c r="AP254" s="4"/>
      <c r="AQ254" s="4"/>
      <c r="AR254" s="4"/>
      <c r="AS254" s="10"/>
      <c r="AT254" s="4"/>
      <c r="AU254" s="4"/>
      <c r="AV254" s="4"/>
      <c r="AW254" s="4"/>
      <c r="AX254" s="4"/>
      <c r="AY254" s="4"/>
      <c r="AZ254" s="4"/>
      <c r="BA254" s="4"/>
      <c r="BB254" s="4"/>
      <c r="BC254" s="4"/>
      <c r="BD254" s="4"/>
      <c r="BE254" s="4"/>
      <c r="BF254" s="10"/>
      <c r="BG254" s="4"/>
      <c r="BH254" s="4"/>
      <c r="BI254" s="4"/>
      <c r="BJ254" s="4"/>
      <c r="BK254" s="4"/>
      <c r="BL254" s="4"/>
      <c r="BM254" s="4"/>
      <c r="BN254" s="4"/>
      <c r="BO254" s="4"/>
      <c r="BP254" s="4"/>
      <c r="BQ254" s="4"/>
      <c r="BR254" s="4"/>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row>
    <row r="255" spans="2:129" ht="15.75" x14ac:dyDescent="0.5">
      <c r="B255" s="4"/>
      <c r="C255" s="4"/>
      <c r="D255" s="4"/>
      <c r="E255" s="4"/>
      <c r="F255" s="4"/>
      <c r="G255" s="4"/>
      <c r="H255" s="4"/>
      <c r="I255" s="4"/>
      <c r="J255" s="10"/>
      <c r="K255" s="4"/>
      <c r="L255" s="4"/>
      <c r="M255" s="4"/>
      <c r="N255" s="4"/>
      <c r="O255" s="4"/>
      <c r="P255" s="4"/>
      <c r="Q255" s="4"/>
      <c r="R255" s="4"/>
      <c r="S255" s="10"/>
      <c r="T255" s="4"/>
      <c r="U255" s="4"/>
      <c r="V255" s="4"/>
      <c r="W255" s="4"/>
      <c r="X255" s="4"/>
      <c r="Y255" s="4"/>
      <c r="Z255" s="4"/>
      <c r="AA255" s="4"/>
      <c r="AB255" s="4"/>
      <c r="AC255" s="4"/>
      <c r="AD255" s="4"/>
      <c r="AE255" s="4"/>
      <c r="AF255" s="10"/>
      <c r="AG255" s="4"/>
      <c r="AH255" s="4"/>
      <c r="AI255" s="4"/>
      <c r="AJ255" s="4"/>
      <c r="AK255" s="4"/>
      <c r="AL255" s="4"/>
      <c r="AM255" s="4"/>
      <c r="AN255" s="4"/>
      <c r="AO255" s="4"/>
      <c r="AP255" s="4"/>
      <c r="AQ255" s="4"/>
      <c r="AR255" s="4"/>
      <c r="AS255" s="10"/>
      <c r="AT255" s="4"/>
      <c r="AU255" s="4"/>
      <c r="AV255" s="4"/>
      <c r="AW255" s="4"/>
      <c r="AX255" s="4"/>
      <c r="AY255" s="4"/>
      <c r="AZ255" s="4"/>
      <c r="BA255" s="4"/>
      <c r="BB255" s="4"/>
      <c r="BC255" s="4"/>
      <c r="BD255" s="4"/>
      <c r="BE255" s="4"/>
      <c r="BF255" s="10"/>
      <c r="BG255" s="4"/>
      <c r="BH255" s="4"/>
      <c r="BI255" s="4"/>
      <c r="BJ255" s="4"/>
      <c r="BK255" s="4"/>
      <c r="BL255" s="4"/>
      <c r="BM255" s="4"/>
      <c r="BN255" s="4"/>
      <c r="BO255" s="4"/>
      <c r="BP255" s="4"/>
      <c r="BQ255" s="4"/>
      <c r="BR255" s="4"/>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row>
    <row r="256" spans="2:129" ht="15.75" x14ac:dyDescent="0.5">
      <c r="B256" s="4"/>
      <c r="C256" s="4"/>
      <c r="D256" s="4"/>
      <c r="E256" s="4"/>
      <c r="F256" s="4"/>
      <c r="G256" s="4"/>
      <c r="H256" s="4"/>
      <c r="I256" s="4"/>
      <c r="J256" s="10"/>
      <c r="K256" s="4"/>
      <c r="L256" s="4"/>
      <c r="M256" s="4"/>
      <c r="N256" s="4"/>
      <c r="O256" s="4"/>
      <c r="P256" s="4"/>
      <c r="Q256" s="4"/>
      <c r="R256" s="4"/>
      <c r="S256" s="10"/>
      <c r="T256" s="4"/>
      <c r="U256" s="4"/>
      <c r="V256" s="4"/>
      <c r="W256" s="4"/>
      <c r="X256" s="4"/>
      <c r="Y256" s="4"/>
      <c r="Z256" s="4"/>
      <c r="AA256" s="4"/>
      <c r="AB256" s="4"/>
      <c r="AC256" s="4"/>
      <c r="AD256" s="4"/>
      <c r="AE256" s="4"/>
      <c r="AF256" s="10"/>
      <c r="AG256" s="4"/>
      <c r="AH256" s="4"/>
      <c r="AI256" s="4"/>
      <c r="AJ256" s="4"/>
      <c r="AK256" s="4"/>
      <c r="AL256" s="4"/>
      <c r="AM256" s="4"/>
      <c r="AN256" s="4"/>
      <c r="AO256" s="4"/>
      <c r="AP256" s="4"/>
      <c r="AQ256" s="4"/>
      <c r="AR256" s="4"/>
      <c r="AS256" s="10"/>
      <c r="AT256" s="4"/>
      <c r="AU256" s="4"/>
      <c r="AV256" s="4"/>
      <c r="AW256" s="4"/>
      <c r="AX256" s="4"/>
      <c r="AY256" s="4"/>
      <c r="AZ256" s="4"/>
      <c r="BA256" s="4"/>
      <c r="BB256" s="4"/>
      <c r="BC256" s="4"/>
      <c r="BD256" s="4"/>
      <c r="BE256" s="4"/>
      <c r="BF256" s="10"/>
      <c r="BG256" s="4"/>
      <c r="BH256" s="4"/>
      <c r="BI256" s="4"/>
      <c r="BJ256" s="4"/>
      <c r="BK256" s="4"/>
      <c r="BL256" s="4"/>
      <c r="BM256" s="4"/>
      <c r="BN256" s="4"/>
      <c r="BO256" s="4"/>
      <c r="BP256" s="4"/>
      <c r="BQ256" s="4"/>
      <c r="BR256" s="4"/>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row>
    <row r="257" spans="2:129" ht="15.75" x14ac:dyDescent="0.5">
      <c r="B257" s="4"/>
      <c r="C257" s="4"/>
      <c r="D257" s="4"/>
      <c r="E257" s="4"/>
      <c r="F257" s="4"/>
      <c r="G257" s="4"/>
      <c r="H257" s="4"/>
      <c r="I257" s="4"/>
      <c r="J257" s="10"/>
      <c r="K257" s="4"/>
      <c r="L257" s="4"/>
      <c r="M257" s="4"/>
      <c r="N257" s="4"/>
      <c r="O257" s="4"/>
      <c r="P257" s="4"/>
      <c r="Q257" s="4"/>
      <c r="R257" s="4"/>
      <c r="S257" s="10"/>
      <c r="T257" s="4"/>
      <c r="U257" s="4"/>
      <c r="V257" s="4"/>
      <c r="W257" s="4"/>
      <c r="X257" s="4"/>
      <c r="Y257" s="4"/>
      <c r="Z257" s="4"/>
      <c r="AA257" s="4"/>
      <c r="AB257" s="4"/>
      <c r="AC257" s="4"/>
      <c r="AD257" s="4"/>
      <c r="AE257" s="4"/>
      <c r="AF257" s="10"/>
      <c r="AG257" s="4"/>
      <c r="AH257" s="4"/>
      <c r="AI257" s="4"/>
      <c r="AJ257" s="4"/>
      <c r="AK257" s="4"/>
      <c r="AL257" s="4"/>
      <c r="AM257" s="4"/>
      <c r="AN257" s="4"/>
      <c r="AO257" s="4"/>
      <c r="AP257" s="4"/>
      <c r="AQ257" s="4"/>
      <c r="AR257" s="4"/>
      <c r="AS257" s="10"/>
      <c r="AT257" s="4"/>
      <c r="AU257" s="4"/>
      <c r="AV257" s="4"/>
      <c r="AW257" s="4"/>
      <c r="AX257" s="4"/>
      <c r="AY257" s="4"/>
      <c r="AZ257" s="4"/>
      <c r="BA257" s="4"/>
      <c r="BB257" s="4"/>
      <c r="BC257" s="4"/>
      <c r="BD257" s="4"/>
      <c r="BE257" s="4"/>
      <c r="BF257" s="10"/>
      <c r="BG257" s="4"/>
      <c r="BH257" s="4"/>
      <c r="BI257" s="4"/>
      <c r="BJ257" s="4"/>
      <c r="BK257" s="4"/>
      <c r="BL257" s="4"/>
      <c r="BM257" s="4"/>
      <c r="BN257" s="4"/>
      <c r="BO257" s="4"/>
      <c r="BP257" s="4"/>
      <c r="BQ257" s="4"/>
      <c r="BR257" s="4"/>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row>
    <row r="258" spans="2:129" ht="15.75" x14ac:dyDescent="0.5">
      <c r="B258" s="4"/>
      <c r="C258" s="4"/>
      <c r="D258" s="4"/>
      <c r="E258" s="4"/>
      <c r="F258" s="4"/>
      <c r="G258" s="4"/>
      <c r="H258" s="4"/>
      <c r="I258" s="4"/>
      <c r="J258" s="10"/>
      <c r="K258" s="4"/>
      <c r="L258" s="4"/>
      <c r="M258" s="4"/>
      <c r="N258" s="4"/>
      <c r="O258" s="4"/>
      <c r="P258" s="4"/>
      <c r="Q258" s="4"/>
      <c r="R258" s="4"/>
      <c r="S258" s="10"/>
      <c r="T258" s="4"/>
      <c r="U258" s="4"/>
      <c r="V258" s="4"/>
      <c r="W258" s="4"/>
      <c r="X258" s="4"/>
      <c r="Y258" s="4"/>
      <c r="Z258" s="4"/>
      <c r="AA258" s="4"/>
      <c r="AB258" s="4"/>
      <c r="AC258" s="4"/>
      <c r="AD258" s="4"/>
      <c r="AE258" s="4"/>
      <c r="AF258" s="10"/>
      <c r="AG258" s="4"/>
      <c r="AH258" s="4"/>
      <c r="AI258" s="4"/>
      <c r="AJ258" s="4"/>
      <c r="AK258" s="4"/>
      <c r="AL258" s="4"/>
      <c r="AM258" s="4"/>
      <c r="AN258" s="4"/>
      <c r="AO258" s="4"/>
      <c r="AP258" s="4"/>
      <c r="AQ258" s="4"/>
      <c r="AR258" s="4"/>
      <c r="AS258" s="10"/>
      <c r="AT258" s="4"/>
      <c r="AU258" s="4"/>
      <c r="AV258" s="4"/>
      <c r="AW258" s="4"/>
      <c r="AX258" s="4"/>
      <c r="AY258" s="4"/>
      <c r="AZ258" s="4"/>
      <c r="BA258" s="4"/>
      <c r="BB258" s="4"/>
      <c r="BC258" s="4"/>
      <c r="BD258" s="4"/>
      <c r="BE258" s="4"/>
      <c r="BF258" s="10"/>
      <c r="BG258" s="4"/>
      <c r="BH258" s="4"/>
      <c r="BI258" s="4"/>
      <c r="BJ258" s="4"/>
      <c r="BK258" s="4"/>
      <c r="BL258" s="4"/>
      <c r="BM258" s="4"/>
      <c r="BN258" s="4"/>
      <c r="BO258" s="4"/>
      <c r="BP258" s="4"/>
      <c r="BQ258" s="4"/>
      <c r="BR258" s="4"/>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row>
    <row r="259" spans="2:129" ht="15.75" x14ac:dyDescent="0.5">
      <c r="B259" s="4"/>
      <c r="C259" s="4"/>
      <c r="D259" s="4"/>
      <c r="E259" s="4"/>
      <c r="F259" s="4"/>
      <c r="G259" s="4"/>
      <c r="H259" s="4"/>
      <c r="I259" s="4"/>
      <c r="J259" s="10"/>
      <c r="K259" s="4"/>
      <c r="L259" s="4"/>
      <c r="M259" s="4"/>
      <c r="N259" s="4"/>
      <c r="O259" s="4"/>
      <c r="P259" s="4"/>
      <c r="Q259" s="4"/>
      <c r="R259" s="4"/>
      <c r="S259" s="10"/>
      <c r="T259" s="4"/>
      <c r="U259" s="4"/>
      <c r="V259" s="4"/>
      <c r="W259" s="4"/>
      <c r="X259" s="4"/>
      <c r="Y259" s="4"/>
      <c r="Z259" s="4"/>
      <c r="AA259" s="4"/>
      <c r="AB259" s="4"/>
      <c r="AC259" s="4"/>
      <c r="AD259" s="4"/>
      <c r="AE259" s="4"/>
      <c r="AF259" s="10"/>
      <c r="AG259" s="4"/>
      <c r="AH259" s="4"/>
      <c r="AI259" s="4"/>
      <c r="AJ259" s="4"/>
      <c r="AK259" s="4"/>
      <c r="AL259" s="4"/>
      <c r="AM259" s="4"/>
      <c r="AN259" s="4"/>
      <c r="AO259" s="4"/>
      <c r="AP259" s="4"/>
      <c r="AQ259" s="4"/>
      <c r="AR259" s="4"/>
      <c r="AS259" s="10"/>
      <c r="AT259" s="4"/>
      <c r="AU259" s="4"/>
      <c r="AV259" s="4"/>
      <c r="AW259" s="4"/>
      <c r="AX259" s="4"/>
      <c r="AY259" s="4"/>
      <c r="AZ259" s="4"/>
      <c r="BA259" s="4"/>
      <c r="BB259" s="4"/>
      <c r="BC259" s="4"/>
      <c r="BD259" s="4"/>
      <c r="BE259" s="4"/>
      <c r="BF259" s="10"/>
      <c r="BG259" s="4"/>
      <c r="BH259" s="4"/>
      <c r="BI259" s="4"/>
      <c r="BJ259" s="4"/>
      <c r="BK259" s="4"/>
      <c r="BL259" s="4"/>
      <c r="BM259" s="4"/>
      <c r="BN259" s="4"/>
      <c r="BO259" s="4"/>
      <c r="BP259" s="4"/>
      <c r="BQ259" s="4"/>
      <c r="BR259" s="4"/>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row>
    <row r="260" spans="2:129" ht="15.75" x14ac:dyDescent="0.5">
      <c r="B260" s="4"/>
      <c r="C260" s="4"/>
      <c r="D260" s="4"/>
      <c r="E260" s="4"/>
      <c r="F260" s="4"/>
      <c r="G260" s="4"/>
      <c r="H260" s="4"/>
      <c r="I260" s="4"/>
      <c r="J260" s="10"/>
      <c r="K260" s="4"/>
      <c r="L260" s="4"/>
      <c r="M260" s="4"/>
      <c r="N260" s="4"/>
      <c r="O260" s="4"/>
      <c r="P260" s="4"/>
      <c r="Q260" s="4"/>
      <c r="R260" s="4"/>
      <c r="S260" s="10"/>
      <c r="T260" s="4"/>
      <c r="U260" s="4"/>
      <c r="V260" s="4"/>
      <c r="W260" s="4"/>
      <c r="X260" s="4"/>
      <c r="Y260" s="4"/>
      <c r="Z260" s="4"/>
      <c r="AA260" s="4"/>
      <c r="AB260" s="4"/>
      <c r="AC260" s="4"/>
      <c r="AD260" s="4"/>
      <c r="AE260" s="4"/>
      <c r="AF260" s="10"/>
      <c r="AG260" s="4"/>
      <c r="AH260" s="4"/>
      <c r="AI260" s="4"/>
      <c r="AJ260" s="4"/>
      <c r="AK260" s="4"/>
      <c r="AL260" s="4"/>
      <c r="AM260" s="4"/>
      <c r="AN260" s="4"/>
      <c r="AO260" s="4"/>
      <c r="AP260" s="4"/>
      <c r="AQ260" s="4"/>
      <c r="AR260" s="4"/>
      <c r="AS260" s="10"/>
      <c r="AT260" s="4"/>
      <c r="AU260" s="4"/>
      <c r="AV260" s="4"/>
      <c r="AW260" s="4"/>
      <c r="AX260" s="4"/>
      <c r="AY260" s="4"/>
      <c r="AZ260" s="4"/>
      <c r="BA260" s="4"/>
      <c r="BB260" s="4"/>
      <c r="BC260" s="4"/>
      <c r="BD260" s="4"/>
      <c r="BE260" s="4"/>
      <c r="BF260" s="10"/>
      <c r="BG260" s="4"/>
      <c r="BH260" s="4"/>
      <c r="BI260" s="4"/>
      <c r="BJ260" s="4"/>
      <c r="BK260" s="4"/>
      <c r="BL260" s="4"/>
      <c r="BM260" s="4"/>
      <c r="BN260" s="4"/>
      <c r="BO260" s="4"/>
      <c r="BP260" s="4"/>
      <c r="BQ260" s="4"/>
      <c r="BR260" s="4"/>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row>
    <row r="261" spans="2:129" ht="15.75" x14ac:dyDescent="0.5">
      <c r="B261" s="4"/>
      <c r="C261" s="4"/>
      <c r="D261" s="4"/>
      <c r="E261" s="4"/>
      <c r="F261" s="4"/>
      <c r="G261" s="4"/>
      <c r="H261" s="4"/>
      <c r="I261" s="4"/>
      <c r="J261" s="10"/>
      <c r="K261" s="4"/>
      <c r="L261" s="4"/>
      <c r="M261" s="4"/>
      <c r="N261" s="4"/>
      <c r="O261" s="4"/>
      <c r="P261" s="4"/>
      <c r="Q261" s="4"/>
      <c r="R261" s="4"/>
      <c r="S261" s="10"/>
      <c r="T261" s="4"/>
      <c r="U261" s="4"/>
      <c r="V261" s="4"/>
      <c r="W261" s="4"/>
      <c r="X261" s="4"/>
      <c r="Y261" s="4"/>
      <c r="Z261" s="4"/>
      <c r="AA261" s="4"/>
      <c r="AB261" s="4"/>
      <c r="AC261" s="4"/>
      <c r="AD261" s="4"/>
      <c r="AE261" s="4"/>
      <c r="AF261" s="10"/>
      <c r="AG261" s="4"/>
      <c r="AH261" s="4"/>
      <c r="AI261" s="4"/>
      <c r="AJ261" s="4"/>
      <c r="AK261" s="4"/>
      <c r="AL261" s="4"/>
      <c r="AM261" s="4"/>
      <c r="AN261" s="4"/>
      <c r="AO261" s="4"/>
      <c r="AP261" s="4"/>
      <c r="AQ261" s="4"/>
      <c r="AR261" s="4"/>
      <c r="AS261" s="10"/>
      <c r="AT261" s="4"/>
      <c r="AU261" s="4"/>
      <c r="AV261" s="4"/>
      <c r="AW261" s="4"/>
      <c r="AX261" s="4"/>
      <c r="AY261" s="4"/>
      <c r="AZ261" s="4"/>
      <c r="BA261" s="4"/>
      <c r="BB261" s="4"/>
      <c r="BC261" s="4"/>
      <c r="BD261" s="4"/>
      <c r="BE261" s="4"/>
      <c r="BF261" s="10"/>
      <c r="BG261" s="4"/>
      <c r="BH261" s="4"/>
      <c r="BI261" s="4"/>
      <c r="BJ261" s="4"/>
      <c r="BK261" s="4"/>
      <c r="BL261" s="4"/>
      <c r="BM261" s="4"/>
      <c r="BN261" s="4"/>
      <c r="BO261" s="4"/>
      <c r="BP261" s="4"/>
      <c r="BQ261" s="4"/>
      <c r="BR261" s="4"/>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row>
    <row r="262" spans="2:129" ht="15.75" x14ac:dyDescent="0.5">
      <c r="B262" s="4"/>
      <c r="C262" s="4"/>
      <c r="D262" s="4"/>
      <c r="E262" s="4"/>
      <c r="F262" s="4"/>
      <c r="G262" s="4"/>
      <c r="H262" s="4"/>
      <c r="I262" s="4"/>
      <c r="J262" s="10"/>
      <c r="K262" s="4"/>
      <c r="L262" s="4"/>
      <c r="M262" s="4"/>
      <c r="N262" s="4"/>
      <c r="O262" s="4"/>
      <c r="P262" s="4"/>
      <c r="Q262" s="4"/>
      <c r="R262" s="4"/>
      <c r="S262" s="10"/>
      <c r="T262" s="4"/>
      <c r="U262" s="4"/>
      <c r="V262" s="4"/>
      <c r="W262" s="4"/>
      <c r="X262" s="4"/>
      <c r="Y262" s="4"/>
      <c r="Z262" s="4"/>
      <c r="AA262" s="4"/>
      <c r="AB262" s="4"/>
      <c r="AC262" s="4"/>
      <c r="AD262" s="4"/>
      <c r="AE262" s="4"/>
      <c r="AF262" s="10"/>
      <c r="AG262" s="4"/>
      <c r="AH262" s="4"/>
      <c r="AI262" s="4"/>
      <c r="AJ262" s="4"/>
      <c r="AK262" s="4"/>
      <c r="AL262" s="4"/>
      <c r="AM262" s="4"/>
      <c r="AN262" s="4"/>
      <c r="AO262" s="4"/>
      <c r="AP262" s="4"/>
      <c r="AQ262" s="4"/>
      <c r="AR262" s="4"/>
      <c r="AS262" s="10"/>
      <c r="AT262" s="4"/>
      <c r="AU262" s="4"/>
      <c r="AV262" s="4"/>
      <c r="AW262" s="4"/>
      <c r="AX262" s="4"/>
      <c r="AY262" s="4"/>
      <c r="AZ262" s="4"/>
      <c r="BA262" s="4"/>
      <c r="BB262" s="4"/>
      <c r="BC262" s="4"/>
      <c r="BD262" s="4"/>
      <c r="BE262" s="4"/>
      <c r="BF262" s="10"/>
      <c r="BG262" s="4"/>
      <c r="BH262" s="4"/>
      <c r="BI262" s="4"/>
      <c r="BJ262" s="4"/>
      <c r="BK262" s="4"/>
      <c r="BL262" s="4"/>
      <c r="BM262" s="4"/>
      <c r="BN262" s="4"/>
      <c r="BO262" s="4"/>
      <c r="BP262" s="4"/>
      <c r="BQ262" s="4"/>
      <c r="BR262" s="4"/>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row>
    <row r="263" spans="2:129" ht="15.75" x14ac:dyDescent="0.5">
      <c r="B263" s="4"/>
      <c r="C263" s="4"/>
      <c r="D263" s="4"/>
      <c r="E263" s="4"/>
      <c r="F263" s="4"/>
      <c r="G263" s="4"/>
      <c r="H263" s="4"/>
      <c r="I263" s="4"/>
      <c r="J263" s="10"/>
      <c r="K263" s="4"/>
      <c r="L263" s="4"/>
      <c r="M263" s="4"/>
      <c r="N263" s="4"/>
      <c r="O263" s="4"/>
      <c r="P263" s="4"/>
      <c r="Q263" s="4"/>
      <c r="R263" s="4"/>
      <c r="S263" s="10"/>
      <c r="T263" s="4"/>
      <c r="U263" s="4"/>
      <c r="V263" s="4"/>
      <c r="W263" s="4"/>
      <c r="X263" s="4"/>
      <c r="Y263" s="4"/>
      <c r="Z263" s="4"/>
      <c r="AA263" s="4"/>
      <c r="AB263" s="4"/>
      <c r="AC263" s="4"/>
      <c r="AD263" s="4"/>
      <c r="AE263" s="4"/>
      <c r="AF263" s="10"/>
      <c r="AG263" s="4"/>
      <c r="AH263" s="4"/>
      <c r="AI263" s="4"/>
      <c r="AJ263" s="4"/>
      <c r="AK263" s="4"/>
      <c r="AL263" s="4"/>
      <c r="AM263" s="4"/>
      <c r="AN263" s="4"/>
      <c r="AO263" s="4"/>
      <c r="AP263" s="4"/>
      <c r="AQ263" s="4"/>
      <c r="AR263" s="4"/>
      <c r="AS263" s="10"/>
      <c r="AT263" s="4"/>
      <c r="AU263" s="4"/>
      <c r="AV263" s="4"/>
      <c r="AW263" s="4"/>
      <c r="AX263" s="4"/>
      <c r="AY263" s="4"/>
      <c r="AZ263" s="4"/>
      <c r="BA263" s="4"/>
      <c r="BB263" s="4"/>
      <c r="BC263" s="4"/>
      <c r="BD263" s="4"/>
      <c r="BE263" s="4"/>
      <c r="BF263" s="10"/>
      <c r="BG263" s="4"/>
      <c r="BH263" s="4"/>
      <c r="BI263" s="4"/>
      <c r="BJ263" s="4"/>
      <c r="BK263" s="4"/>
      <c r="BL263" s="4"/>
      <c r="BM263" s="4"/>
      <c r="BN263" s="4"/>
      <c r="BO263" s="4"/>
      <c r="BP263" s="4"/>
      <c r="BQ263" s="4"/>
      <c r="BR263" s="4"/>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row>
    <row r="264" spans="2:129" ht="15.75" x14ac:dyDescent="0.5">
      <c r="B264" s="4"/>
      <c r="C264" s="4"/>
      <c r="D264" s="4"/>
      <c r="E264" s="4"/>
      <c r="F264" s="4"/>
      <c r="G264" s="4"/>
      <c r="H264" s="4"/>
      <c r="I264" s="4"/>
      <c r="J264" s="10"/>
      <c r="K264" s="4"/>
      <c r="L264" s="4"/>
      <c r="M264" s="4"/>
      <c r="N264" s="4"/>
      <c r="O264" s="4"/>
      <c r="P264" s="4"/>
      <c r="Q264" s="4"/>
      <c r="R264" s="4"/>
      <c r="S264" s="10"/>
      <c r="T264" s="4"/>
      <c r="U264" s="4"/>
      <c r="V264" s="4"/>
      <c r="W264" s="4"/>
      <c r="X264" s="4"/>
      <c r="Y264" s="4"/>
      <c r="Z264" s="4"/>
      <c r="AA264" s="4"/>
      <c r="AB264" s="4"/>
      <c r="AC264" s="4"/>
      <c r="AD264" s="4"/>
      <c r="AE264" s="4"/>
      <c r="AF264" s="10"/>
      <c r="AG264" s="4"/>
      <c r="AH264" s="4"/>
      <c r="AI264" s="4"/>
      <c r="AJ264" s="4"/>
      <c r="AK264" s="4"/>
      <c r="AL264" s="4"/>
      <c r="AM264" s="4"/>
      <c r="AN264" s="4"/>
      <c r="AO264" s="4"/>
      <c r="AP264" s="4"/>
      <c r="AQ264" s="4"/>
      <c r="AR264" s="4"/>
      <c r="AS264" s="10"/>
      <c r="AT264" s="4"/>
      <c r="AU264" s="4"/>
      <c r="AV264" s="4"/>
      <c r="AW264" s="4"/>
      <c r="AX264" s="4"/>
      <c r="AY264" s="4"/>
      <c r="AZ264" s="4"/>
      <c r="BA264" s="4"/>
      <c r="BB264" s="4"/>
      <c r="BC264" s="4"/>
      <c r="BD264" s="4"/>
      <c r="BE264" s="4"/>
      <c r="BF264" s="10"/>
      <c r="BG264" s="4"/>
      <c r="BH264" s="4"/>
      <c r="BI264" s="4"/>
      <c r="BJ264" s="4"/>
      <c r="BK264" s="4"/>
      <c r="BL264" s="4"/>
      <c r="BM264" s="4"/>
      <c r="BN264" s="4"/>
      <c r="BO264" s="4"/>
      <c r="BP264" s="4"/>
      <c r="BQ264" s="4"/>
      <c r="BR264" s="4"/>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row>
    <row r="265" spans="2:129" ht="15.75" x14ac:dyDescent="0.5">
      <c r="B265" s="4"/>
      <c r="C265" s="4"/>
      <c r="D265" s="4"/>
      <c r="E265" s="4"/>
      <c r="F265" s="4"/>
      <c r="G265" s="4"/>
      <c r="H265" s="4"/>
      <c r="I265" s="4"/>
      <c r="J265" s="10"/>
      <c r="K265" s="4"/>
      <c r="L265" s="4"/>
      <c r="M265" s="4"/>
      <c r="N265" s="4"/>
      <c r="O265" s="4"/>
      <c r="P265" s="4"/>
      <c r="Q265" s="4"/>
      <c r="R265" s="4"/>
      <c r="S265" s="10"/>
      <c r="T265" s="4"/>
      <c r="U265" s="4"/>
      <c r="V265" s="4"/>
      <c r="W265" s="4"/>
      <c r="X265" s="4"/>
      <c r="Y265" s="4"/>
      <c r="Z265" s="4"/>
      <c r="AA265" s="4"/>
      <c r="AB265" s="4"/>
      <c r="AC265" s="4"/>
      <c r="AD265" s="4"/>
      <c r="AE265" s="4"/>
      <c r="AF265" s="10"/>
      <c r="AG265" s="4"/>
      <c r="AH265" s="4"/>
      <c r="AI265" s="4"/>
      <c r="AJ265" s="4"/>
      <c r="AK265" s="4"/>
      <c r="AL265" s="4"/>
      <c r="AM265" s="4"/>
      <c r="AN265" s="4"/>
      <c r="AO265" s="4"/>
      <c r="AP265" s="4"/>
      <c r="AQ265" s="4"/>
      <c r="AR265" s="4"/>
      <c r="AS265" s="10"/>
      <c r="AT265" s="4"/>
      <c r="AU265" s="4"/>
      <c r="AV265" s="4"/>
      <c r="AW265" s="4"/>
      <c r="AX265" s="4"/>
      <c r="AY265" s="4"/>
      <c r="AZ265" s="4"/>
      <c r="BA265" s="4"/>
      <c r="BB265" s="4"/>
      <c r="BC265" s="4"/>
      <c r="BD265" s="4"/>
      <c r="BE265" s="4"/>
      <c r="BF265" s="10"/>
      <c r="BG265" s="4"/>
      <c r="BH265" s="4"/>
      <c r="BI265" s="4"/>
      <c r="BJ265" s="4"/>
      <c r="BK265" s="4"/>
      <c r="BL265" s="4"/>
      <c r="BM265" s="4"/>
      <c r="BN265" s="4"/>
      <c r="BO265" s="4"/>
      <c r="BP265" s="4"/>
      <c r="BQ265" s="4"/>
      <c r="BR265" s="4"/>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row>
    <row r="266" spans="2:129" ht="15.75" x14ac:dyDescent="0.5">
      <c r="B266" s="4"/>
      <c r="C266" s="4"/>
      <c r="D266" s="4"/>
      <c r="E266" s="4"/>
      <c r="F266" s="4"/>
      <c r="G266" s="4"/>
      <c r="H266" s="4"/>
      <c r="I266" s="4"/>
      <c r="J266" s="10"/>
      <c r="K266" s="4"/>
      <c r="L266" s="4"/>
      <c r="M266" s="4"/>
      <c r="N266" s="4"/>
      <c r="O266" s="4"/>
      <c r="P266" s="4"/>
      <c r="Q266" s="4"/>
      <c r="R266" s="4"/>
      <c r="S266" s="10"/>
      <c r="T266" s="4"/>
      <c r="U266" s="4"/>
      <c r="V266" s="4"/>
      <c r="W266" s="4"/>
      <c r="X266" s="4"/>
      <c r="Y266" s="4"/>
      <c r="Z266" s="4"/>
      <c r="AA266" s="4"/>
      <c r="AB266" s="4"/>
      <c r="AC266" s="4"/>
      <c r="AD266" s="4"/>
      <c r="AE266" s="4"/>
      <c r="AF266" s="10"/>
      <c r="AG266" s="4"/>
      <c r="AH266" s="4"/>
      <c r="AI266" s="4"/>
      <c r="AJ266" s="4"/>
      <c r="AK266" s="4"/>
      <c r="AL266" s="4"/>
      <c r="AM266" s="4"/>
      <c r="AN266" s="4"/>
      <c r="AO266" s="4"/>
      <c r="AP266" s="4"/>
      <c r="AQ266" s="4"/>
      <c r="AR266" s="4"/>
      <c r="AS266" s="10"/>
      <c r="AT266" s="4"/>
      <c r="AU266" s="4"/>
      <c r="AV266" s="4"/>
      <c r="AW266" s="4"/>
      <c r="AX266" s="4"/>
      <c r="AY266" s="4"/>
      <c r="AZ266" s="4"/>
      <c r="BA266" s="4"/>
      <c r="BB266" s="4"/>
      <c r="BC266" s="4"/>
      <c r="BD266" s="4"/>
      <c r="BE266" s="4"/>
      <c r="BF266" s="10"/>
      <c r="BG266" s="4"/>
      <c r="BH266" s="4"/>
      <c r="BI266" s="4"/>
      <c r="BJ266" s="4"/>
      <c r="BK266" s="4"/>
      <c r="BL266" s="4"/>
      <c r="BM266" s="4"/>
      <c r="BN266" s="4"/>
      <c r="BO266" s="4"/>
      <c r="BP266" s="4"/>
      <c r="BQ266" s="4"/>
      <c r="BR266" s="4"/>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row>
    <row r="267" spans="2:129" ht="15.75" x14ac:dyDescent="0.5">
      <c r="B267" s="4"/>
      <c r="C267" s="4"/>
      <c r="D267" s="4"/>
      <c r="E267" s="4"/>
      <c r="F267" s="4"/>
      <c r="G267" s="4"/>
      <c r="H267" s="4"/>
      <c r="I267" s="4"/>
      <c r="J267" s="10"/>
      <c r="K267" s="4"/>
      <c r="L267" s="4"/>
      <c r="M267" s="4"/>
      <c r="N267" s="4"/>
      <c r="O267" s="4"/>
      <c r="P267" s="4"/>
      <c r="Q267" s="4"/>
      <c r="R267" s="4"/>
      <c r="S267" s="10"/>
      <c r="T267" s="4"/>
      <c r="U267" s="4"/>
      <c r="V267" s="4"/>
      <c r="W267" s="4"/>
      <c r="X267" s="4"/>
      <c r="Y267" s="4"/>
      <c r="Z267" s="4"/>
      <c r="AA267" s="4"/>
      <c r="AB267" s="4"/>
      <c r="AC267" s="4"/>
      <c r="AD267" s="4"/>
      <c r="AE267" s="4"/>
      <c r="AF267" s="10"/>
      <c r="AG267" s="4"/>
      <c r="AH267" s="4"/>
      <c r="AI267" s="4"/>
      <c r="AJ267" s="4"/>
      <c r="AK267" s="4"/>
      <c r="AL267" s="4"/>
      <c r="AM267" s="4"/>
      <c r="AN267" s="4"/>
      <c r="AO267" s="4"/>
      <c r="AP267" s="4"/>
      <c r="AQ267" s="4"/>
      <c r="AR267" s="4"/>
      <c r="AS267" s="10"/>
      <c r="AT267" s="4"/>
      <c r="AU267" s="4"/>
      <c r="AV267" s="4"/>
      <c r="AW267" s="4"/>
      <c r="AX267" s="4"/>
      <c r="AY267" s="4"/>
      <c r="AZ267" s="4"/>
      <c r="BA267" s="4"/>
      <c r="BB267" s="4"/>
      <c r="BC267" s="4"/>
      <c r="BD267" s="4"/>
      <c r="BE267" s="4"/>
      <c r="BF267" s="10"/>
      <c r="BG267" s="4"/>
      <c r="BH267" s="4"/>
      <c r="BI267" s="4"/>
      <c r="BJ267" s="4"/>
      <c r="BK267" s="4"/>
      <c r="BL267" s="4"/>
      <c r="BM267" s="4"/>
      <c r="BN267" s="4"/>
      <c r="BO267" s="4"/>
      <c r="BP267" s="4"/>
      <c r="BQ267" s="4"/>
      <c r="BR267" s="4"/>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row>
    <row r="268" spans="2:129" ht="15.75" x14ac:dyDescent="0.5">
      <c r="B268" s="4"/>
      <c r="C268" s="4"/>
      <c r="D268" s="4"/>
      <c r="E268" s="4"/>
      <c r="F268" s="4"/>
      <c r="G268" s="4"/>
      <c r="H268" s="4"/>
      <c r="I268" s="4"/>
      <c r="J268" s="10"/>
      <c r="K268" s="4"/>
      <c r="L268" s="4"/>
      <c r="M268" s="4"/>
      <c r="N268" s="4"/>
      <c r="O268" s="4"/>
      <c r="P268" s="4"/>
      <c r="Q268" s="4"/>
      <c r="R268" s="4"/>
      <c r="S268" s="10"/>
      <c r="T268" s="4"/>
      <c r="U268" s="4"/>
      <c r="V268" s="4"/>
      <c r="W268" s="4"/>
      <c r="X268" s="4"/>
      <c r="Y268" s="4"/>
      <c r="Z268" s="4"/>
      <c r="AA268" s="4"/>
      <c r="AB268" s="4"/>
      <c r="AC268" s="4"/>
      <c r="AD268" s="4"/>
      <c r="AE268" s="4"/>
      <c r="AF268" s="10"/>
      <c r="AG268" s="4"/>
      <c r="AH268" s="4"/>
      <c r="AI268" s="4"/>
      <c r="AJ268" s="4"/>
      <c r="AK268" s="4"/>
      <c r="AL268" s="4"/>
      <c r="AM268" s="4"/>
      <c r="AN268" s="4"/>
      <c r="AO268" s="4"/>
      <c r="AP268" s="4"/>
      <c r="AQ268" s="4"/>
      <c r="AR268" s="4"/>
      <c r="AS268" s="10"/>
      <c r="AT268" s="4"/>
      <c r="AU268" s="4"/>
      <c r="AV268" s="4"/>
      <c r="AW268" s="4"/>
      <c r="AX268" s="4"/>
      <c r="AY268" s="4"/>
      <c r="AZ268" s="4"/>
      <c r="BA268" s="4"/>
      <c r="BB268" s="4"/>
      <c r="BC268" s="4"/>
      <c r="BD268" s="4"/>
      <c r="BE268" s="4"/>
      <c r="BF268" s="10"/>
      <c r="BG268" s="4"/>
      <c r="BH268" s="4"/>
      <c r="BI268" s="4"/>
      <c r="BJ268" s="4"/>
      <c r="BK268" s="4"/>
      <c r="BL268" s="4"/>
      <c r="BM268" s="4"/>
      <c r="BN268" s="4"/>
      <c r="BO268" s="4"/>
      <c r="BP268" s="4"/>
      <c r="BQ268" s="4"/>
      <c r="BR268" s="4"/>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row>
    <row r="269" spans="2:129" ht="15.75" x14ac:dyDescent="0.5">
      <c r="B269" s="4"/>
      <c r="C269" s="4"/>
      <c r="D269" s="4"/>
      <c r="E269" s="4"/>
      <c r="F269" s="4"/>
      <c r="G269" s="4"/>
      <c r="H269" s="4"/>
      <c r="I269" s="4"/>
      <c r="J269" s="10"/>
      <c r="K269" s="4"/>
      <c r="L269" s="4"/>
      <c r="M269" s="4"/>
      <c r="N269" s="4"/>
      <c r="O269" s="4"/>
      <c r="P269" s="4"/>
      <c r="Q269" s="4"/>
      <c r="R269" s="4"/>
      <c r="S269" s="10"/>
      <c r="T269" s="4"/>
      <c r="U269" s="4"/>
      <c r="V269" s="4"/>
      <c r="W269" s="4"/>
      <c r="X269" s="4"/>
      <c r="Y269" s="4"/>
      <c r="Z269" s="4"/>
      <c r="AA269" s="4"/>
      <c r="AB269" s="4"/>
      <c r="AC269" s="4"/>
      <c r="AD269" s="4"/>
      <c r="AE269" s="4"/>
      <c r="AF269" s="10"/>
      <c r="AG269" s="4"/>
      <c r="AH269" s="4"/>
      <c r="AI269" s="4"/>
      <c r="AJ269" s="4"/>
      <c r="AK269" s="4"/>
      <c r="AL269" s="4"/>
      <c r="AM269" s="4"/>
      <c r="AN269" s="4"/>
      <c r="AO269" s="4"/>
      <c r="AP269" s="4"/>
      <c r="AQ269" s="4"/>
      <c r="AR269" s="4"/>
      <c r="AS269" s="10"/>
      <c r="AT269" s="4"/>
      <c r="AU269" s="4"/>
      <c r="AV269" s="4"/>
      <c r="AW269" s="4"/>
      <c r="AX269" s="4"/>
      <c r="AY269" s="4"/>
      <c r="AZ269" s="4"/>
      <c r="BA269" s="4"/>
      <c r="BB269" s="4"/>
      <c r="BC269" s="4"/>
      <c r="BD269" s="4"/>
      <c r="BE269" s="4"/>
      <c r="BF269" s="10"/>
      <c r="BG269" s="4"/>
      <c r="BH269" s="4"/>
      <c r="BI269" s="4"/>
      <c r="BJ269" s="4"/>
      <c r="BK269" s="4"/>
      <c r="BL269" s="4"/>
      <c r="BM269" s="4"/>
      <c r="BN269" s="4"/>
      <c r="BO269" s="4"/>
      <c r="BP269" s="4"/>
      <c r="BQ269" s="4"/>
      <c r="BR269" s="4"/>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row>
    <row r="270" spans="2:129" ht="15.75" x14ac:dyDescent="0.5">
      <c r="B270" s="4"/>
      <c r="C270" s="4"/>
      <c r="D270" s="4"/>
      <c r="E270" s="4"/>
      <c r="F270" s="4"/>
      <c r="G270" s="4"/>
      <c r="H270" s="4"/>
      <c r="I270" s="4"/>
      <c r="J270" s="10"/>
      <c r="K270" s="4"/>
      <c r="L270" s="4"/>
      <c r="M270" s="4"/>
      <c r="N270" s="4"/>
      <c r="O270" s="4"/>
      <c r="P270" s="4"/>
      <c r="Q270" s="4"/>
      <c r="R270" s="4"/>
      <c r="S270" s="10"/>
      <c r="T270" s="4"/>
      <c r="U270" s="4"/>
      <c r="V270" s="4"/>
      <c r="W270" s="4"/>
      <c r="X270" s="4"/>
      <c r="Y270" s="4"/>
      <c r="Z270" s="4"/>
      <c r="AA270" s="4"/>
      <c r="AB270" s="4"/>
      <c r="AC270" s="4"/>
      <c r="AD270" s="4"/>
      <c r="AE270" s="4"/>
      <c r="AF270" s="10"/>
      <c r="AG270" s="4"/>
      <c r="AH270" s="4"/>
      <c r="AI270" s="4"/>
      <c r="AJ270" s="4"/>
      <c r="AK270" s="4"/>
      <c r="AL270" s="4"/>
      <c r="AM270" s="4"/>
      <c r="AN270" s="4"/>
      <c r="AO270" s="4"/>
      <c r="AP270" s="4"/>
      <c r="AQ270" s="4"/>
      <c r="AR270" s="4"/>
      <c r="AS270" s="10"/>
      <c r="AT270" s="4"/>
      <c r="AU270" s="4"/>
      <c r="AV270" s="4"/>
      <c r="AW270" s="4"/>
      <c r="AX270" s="4"/>
      <c r="AY270" s="4"/>
      <c r="AZ270" s="4"/>
      <c r="BA270" s="4"/>
      <c r="BB270" s="4"/>
      <c r="BC270" s="4"/>
      <c r="BD270" s="4"/>
      <c r="BE270" s="4"/>
      <c r="BF270" s="10"/>
      <c r="BG270" s="4"/>
      <c r="BH270" s="4"/>
      <c r="BI270" s="4"/>
      <c r="BJ270" s="4"/>
      <c r="BK270" s="4"/>
      <c r="BL270" s="4"/>
      <c r="BM270" s="4"/>
      <c r="BN270" s="4"/>
      <c r="BO270" s="4"/>
      <c r="BP270" s="4"/>
      <c r="BQ270" s="4"/>
      <c r="BR270" s="4"/>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row>
    <row r="271" spans="2:129" ht="15.75" x14ac:dyDescent="0.5">
      <c r="B271" s="4"/>
      <c r="C271" s="4"/>
      <c r="D271" s="4"/>
      <c r="E271" s="4"/>
      <c r="F271" s="4"/>
      <c r="G271" s="4"/>
      <c r="H271" s="4"/>
      <c r="I271" s="4"/>
      <c r="J271" s="10"/>
      <c r="K271" s="4"/>
      <c r="L271" s="4"/>
      <c r="M271" s="4"/>
      <c r="N271" s="4"/>
      <c r="O271" s="4"/>
      <c r="P271" s="4"/>
      <c r="Q271" s="4"/>
      <c r="R271" s="4"/>
      <c r="S271" s="10"/>
      <c r="T271" s="4"/>
      <c r="U271" s="4"/>
      <c r="V271" s="4"/>
      <c r="W271" s="4"/>
      <c r="X271" s="4"/>
      <c r="Y271" s="4"/>
      <c r="Z271" s="4"/>
      <c r="AA271" s="4"/>
      <c r="AB271" s="4"/>
      <c r="AC271" s="4"/>
      <c r="AD271" s="4"/>
      <c r="AE271" s="4"/>
      <c r="AF271" s="10"/>
      <c r="AG271" s="4"/>
      <c r="AH271" s="4"/>
      <c r="AI271" s="4"/>
      <c r="AJ271" s="4"/>
      <c r="AK271" s="4"/>
      <c r="AL271" s="4"/>
      <c r="AM271" s="4"/>
      <c r="AN271" s="4"/>
      <c r="AO271" s="4"/>
      <c r="AP271" s="4"/>
      <c r="AQ271" s="4"/>
      <c r="AR271" s="4"/>
      <c r="AS271" s="10"/>
      <c r="AT271" s="4"/>
      <c r="AU271" s="4"/>
      <c r="AV271" s="4"/>
      <c r="AW271" s="4"/>
      <c r="AX271" s="4"/>
      <c r="AY271" s="4"/>
      <c r="AZ271" s="4"/>
      <c r="BA271" s="4"/>
      <c r="BB271" s="4"/>
      <c r="BC271" s="4"/>
      <c r="BD271" s="4"/>
      <c r="BE271" s="4"/>
      <c r="BF271" s="10"/>
      <c r="BG271" s="4"/>
      <c r="BH271" s="4"/>
      <c r="BI271" s="4"/>
      <c r="BJ271" s="4"/>
      <c r="BK271" s="4"/>
      <c r="BL271" s="4"/>
      <c r="BM271" s="4"/>
      <c r="BN271" s="4"/>
      <c r="BO271" s="4"/>
      <c r="BP271" s="4"/>
      <c r="BQ271" s="4"/>
      <c r="BR271" s="4"/>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row>
    <row r="272" spans="2:129" ht="15.75" x14ac:dyDescent="0.5">
      <c r="B272" s="4"/>
      <c r="C272" s="4"/>
      <c r="D272" s="4"/>
      <c r="E272" s="4"/>
      <c r="F272" s="4"/>
      <c r="G272" s="4"/>
      <c r="H272" s="4"/>
      <c r="I272" s="4"/>
      <c r="J272" s="10"/>
      <c r="K272" s="4"/>
      <c r="L272" s="4"/>
      <c r="M272" s="4"/>
      <c r="N272" s="4"/>
      <c r="O272" s="4"/>
      <c r="P272" s="4"/>
      <c r="Q272" s="4"/>
      <c r="R272" s="4"/>
      <c r="S272" s="10"/>
      <c r="T272" s="4"/>
      <c r="U272" s="4"/>
      <c r="V272" s="4"/>
      <c r="W272" s="4"/>
      <c r="X272" s="4"/>
      <c r="Y272" s="4"/>
      <c r="Z272" s="4"/>
      <c r="AA272" s="4"/>
      <c r="AB272" s="4"/>
      <c r="AC272" s="4"/>
      <c r="AD272" s="4"/>
      <c r="AE272" s="4"/>
      <c r="AF272" s="10"/>
      <c r="AG272" s="4"/>
      <c r="AH272" s="4"/>
      <c r="AI272" s="4"/>
      <c r="AJ272" s="4"/>
      <c r="AK272" s="4"/>
      <c r="AL272" s="4"/>
      <c r="AM272" s="4"/>
      <c r="AN272" s="4"/>
      <c r="AO272" s="4"/>
      <c r="AP272" s="4"/>
      <c r="AQ272" s="4"/>
      <c r="AR272" s="4"/>
      <c r="AS272" s="10"/>
      <c r="AT272" s="4"/>
      <c r="AU272" s="4"/>
      <c r="AV272" s="4"/>
      <c r="AW272" s="4"/>
      <c r="AX272" s="4"/>
      <c r="AY272" s="4"/>
      <c r="AZ272" s="4"/>
      <c r="BA272" s="4"/>
      <c r="BB272" s="4"/>
      <c r="BC272" s="4"/>
      <c r="BD272" s="4"/>
      <c r="BE272" s="4"/>
      <c r="BF272" s="10"/>
      <c r="BG272" s="4"/>
      <c r="BH272" s="4"/>
      <c r="BI272" s="4"/>
      <c r="BJ272" s="4"/>
      <c r="BK272" s="4"/>
      <c r="BL272" s="4"/>
      <c r="BM272" s="4"/>
      <c r="BN272" s="4"/>
      <c r="BO272" s="4"/>
      <c r="BP272" s="4"/>
      <c r="BQ272" s="4"/>
      <c r="BR272" s="4"/>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row>
    <row r="273" spans="2:129" ht="15.75" x14ac:dyDescent="0.5">
      <c r="B273" s="4"/>
      <c r="C273" s="4"/>
      <c r="D273" s="4"/>
      <c r="E273" s="4"/>
      <c r="F273" s="4"/>
      <c r="G273" s="4"/>
      <c r="H273" s="4"/>
      <c r="I273" s="4"/>
      <c r="J273" s="10"/>
      <c r="K273" s="4"/>
      <c r="L273" s="4"/>
      <c r="M273" s="4"/>
      <c r="N273" s="4"/>
      <c r="O273" s="4"/>
      <c r="P273" s="4"/>
      <c r="Q273" s="4"/>
      <c r="R273" s="4"/>
      <c r="S273" s="10"/>
      <c r="T273" s="4"/>
      <c r="U273" s="4"/>
      <c r="V273" s="4"/>
      <c r="W273" s="4"/>
      <c r="X273" s="4"/>
      <c r="Y273" s="4"/>
      <c r="Z273" s="4"/>
      <c r="AA273" s="4"/>
      <c r="AB273" s="4"/>
      <c r="AC273" s="4"/>
      <c r="AD273" s="4"/>
      <c r="AE273" s="4"/>
      <c r="AF273" s="10"/>
      <c r="AG273" s="4"/>
      <c r="AH273" s="4"/>
      <c r="AI273" s="4"/>
      <c r="AJ273" s="4"/>
      <c r="AK273" s="4"/>
      <c r="AL273" s="4"/>
      <c r="AM273" s="4"/>
      <c r="AN273" s="4"/>
      <c r="AO273" s="4"/>
      <c r="AP273" s="4"/>
      <c r="AQ273" s="4"/>
      <c r="AR273" s="4"/>
      <c r="AS273" s="10"/>
      <c r="AT273" s="4"/>
      <c r="AU273" s="4"/>
      <c r="AV273" s="4"/>
      <c r="AW273" s="4"/>
      <c r="AX273" s="4"/>
      <c r="AY273" s="4"/>
      <c r="AZ273" s="4"/>
      <c r="BA273" s="4"/>
      <c r="BB273" s="4"/>
      <c r="BC273" s="4"/>
      <c r="BD273" s="4"/>
      <c r="BE273" s="4"/>
      <c r="BF273" s="10"/>
      <c r="BG273" s="4"/>
      <c r="BH273" s="4"/>
      <c r="BI273" s="4"/>
      <c r="BJ273" s="4"/>
      <c r="BK273" s="4"/>
      <c r="BL273" s="4"/>
      <c r="BM273" s="4"/>
      <c r="BN273" s="4"/>
      <c r="BO273" s="4"/>
      <c r="BP273" s="4"/>
      <c r="BQ273" s="4"/>
      <c r="BR273" s="4"/>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row>
    <row r="274" spans="2:129" ht="15.75" x14ac:dyDescent="0.5">
      <c r="B274" s="4"/>
      <c r="C274" s="4"/>
      <c r="D274" s="4"/>
      <c r="E274" s="4"/>
      <c r="F274" s="4"/>
      <c r="G274" s="4"/>
      <c r="H274" s="4"/>
      <c r="I274" s="4"/>
      <c r="J274" s="10"/>
      <c r="K274" s="4"/>
      <c r="L274" s="4"/>
      <c r="M274" s="4"/>
      <c r="N274" s="4"/>
      <c r="O274" s="4"/>
      <c r="P274" s="4"/>
      <c r="Q274" s="4"/>
      <c r="R274" s="4"/>
      <c r="S274" s="10"/>
      <c r="T274" s="4"/>
      <c r="U274" s="4"/>
      <c r="V274" s="4"/>
      <c r="W274" s="4"/>
      <c r="X274" s="4"/>
      <c r="Y274" s="4"/>
      <c r="Z274" s="4"/>
      <c r="AA274" s="4"/>
      <c r="AB274" s="4"/>
      <c r="AC274" s="4"/>
      <c r="AD274" s="4"/>
      <c r="AE274" s="4"/>
      <c r="AF274" s="10"/>
      <c r="AG274" s="4"/>
      <c r="AH274" s="4"/>
      <c r="AI274" s="4"/>
      <c r="AJ274" s="4"/>
      <c r="AK274" s="4"/>
      <c r="AL274" s="4"/>
      <c r="AM274" s="4"/>
      <c r="AN274" s="4"/>
      <c r="AO274" s="4"/>
      <c r="AP274" s="4"/>
      <c r="AQ274" s="4"/>
      <c r="AR274" s="4"/>
      <c r="AS274" s="10"/>
      <c r="AT274" s="4"/>
      <c r="AU274" s="4"/>
      <c r="AV274" s="4"/>
      <c r="AW274" s="4"/>
      <c r="AX274" s="4"/>
      <c r="AY274" s="4"/>
      <c r="AZ274" s="4"/>
      <c r="BA274" s="4"/>
      <c r="BB274" s="4"/>
      <c r="BC274" s="4"/>
      <c r="BD274" s="4"/>
      <c r="BE274" s="4"/>
      <c r="BF274" s="10"/>
      <c r="BG274" s="4"/>
      <c r="BH274" s="4"/>
      <c r="BI274" s="4"/>
      <c r="BJ274" s="4"/>
      <c r="BK274" s="4"/>
      <c r="BL274" s="4"/>
      <c r="BM274" s="4"/>
      <c r="BN274" s="4"/>
      <c r="BO274" s="4"/>
      <c r="BP274" s="4"/>
      <c r="BQ274" s="4"/>
      <c r="BR274" s="4"/>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row>
    <row r="275" spans="2:129" ht="15.75" x14ac:dyDescent="0.5">
      <c r="B275" s="4"/>
      <c r="C275" s="4"/>
      <c r="D275" s="4"/>
      <c r="E275" s="4"/>
      <c r="F275" s="4"/>
      <c r="G275" s="4"/>
      <c r="H275" s="4"/>
      <c r="I275" s="4"/>
      <c r="J275" s="10"/>
      <c r="K275" s="4"/>
      <c r="L275" s="4"/>
      <c r="M275" s="4"/>
      <c r="N275" s="4"/>
      <c r="O275" s="4"/>
      <c r="P275" s="4"/>
      <c r="Q275" s="4"/>
      <c r="R275" s="4"/>
      <c r="S275" s="10"/>
      <c r="T275" s="4"/>
      <c r="U275" s="4"/>
      <c r="V275" s="4"/>
      <c r="W275" s="4"/>
      <c r="X275" s="4"/>
      <c r="Y275" s="4"/>
      <c r="Z275" s="4"/>
      <c r="AA275" s="4"/>
      <c r="AB275" s="4"/>
      <c r="AC275" s="4"/>
      <c r="AD275" s="4"/>
      <c r="AE275" s="4"/>
      <c r="AF275" s="10"/>
      <c r="AG275" s="4"/>
      <c r="AH275" s="4"/>
      <c r="AI275" s="4"/>
      <c r="AJ275" s="4"/>
      <c r="AK275" s="4"/>
      <c r="AL275" s="4"/>
      <c r="AM275" s="4"/>
      <c r="AN275" s="4"/>
      <c r="AO275" s="4"/>
      <c r="AP275" s="4"/>
      <c r="AQ275" s="4"/>
      <c r="AR275" s="4"/>
      <c r="AS275" s="10"/>
      <c r="AT275" s="4"/>
      <c r="AU275" s="4"/>
      <c r="AV275" s="4"/>
      <c r="AW275" s="4"/>
      <c r="AX275" s="4"/>
      <c r="AY275" s="4"/>
      <c r="AZ275" s="4"/>
      <c r="BA275" s="4"/>
      <c r="BB275" s="4"/>
      <c r="BC275" s="4"/>
      <c r="BD275" s="4"/>
      <c r="BE275" s="4"/>
      <c r="BF275" s="10"/>
      <c r="BG275" s="4"/>
      <c r="BH275" s="4"/>
      <c r="BI275" s="4"/>
      <c r="BJ275" s="4"/>
      <c r="BK275" s="4"/>
      <c r="BL275" s="4"/>
      <c r="BM275" s="4"/>
      <c r="BN275" s="4"/>
      <c r="BO275" s="4"/>
      <c r="BP275" s="4"/>
      <c r="BQ275" s="4"/>
      <c r="BR275" s="4"/>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row>
    <row r="276" spans="2:129" ht="15.75" x14ac:dyDescent="0.5">
      <c r="B276" s="4"/>
      <c r="C276" s="4"/>
      <c r="D276" s="4"/>
      <c r="E276" s="4"/>
      <c r="F276" s="4"/>
      <c r="G276" s="4"/>
      <c r="H276" s="4"/>
      <c r="I276" s="4"/>
      <c r="J276" s="10"/>
      <c r="K276" s="4"/>
      <c r="L276" s="4"/>
      <c r="M276" s="4"/>
      <c r="N276" s="4"/>
      <c r="O276" s="4"/>
      <c r="P276" s="4"/>
      <c r="Q276" s="4"/>
      <c r="R276" s="4"/>
      <c r="S276" s="10"/>
      <c r="T276" s="4"/>
      <c r="U276" s="4"/>
      <c r="V276" s="4"/>
      <c r="W276" s="4"/>
      <c r="X276" s="4"/>
      <c r="Y276" s="4"/>
      <c r="Z276" s="4"/>
      <c r="AA276" s="4"/>
      <c r="AB276" s="4"/>
      <c r="AC276" s="4"/>
      <c r="AD276" s="4"/>
      <c r="AE276" s="4"/>
      <c r="AF276" s="10"/>
      <c r="AG276" s="4"/>
      <c r="AH276" s="4"/>
      <c r="AI276" s="4"/>
      <c r="AJ276" s="4"/>
      <c r="AK276" s="4"/>
      <c r="AL276" s="4"/>
      <c r="AM276" s="4"/>
      <c r="AN276" s="4"/>
      <c r="AO276" s="4"/>
      <c r="AP276" s="4"/>
      <c r="AQ276" s="4"/>
      <c r="AR276" s="4"/>
      <c r="AS276" s="10"/>
      <c r="AT276" s="4"/>
      <c r="AU276" s="4"/>
      <c r="AV276" s="4"/>
      <c r="AW276" s="4"/>
      <c r="AX276" s="4"/>
      <c r="AY276" s="4"/>
      <c r="AZ276" s="4"/>
      <c r="BA276" s="4"/>
      <c r="BB276" s="4"/>
      <c r="BC276" s="4"/>
      <c r="BD276" s="4"/>
      <c r="BE276" s="4"/>
      <c r="BF276" s="10"/>
      <c r="BG276" s="4"/>
      <c r="BH276" s="4"/>
      <c r="BI276" s="4"/>
      <c r="BJ276" s="4"/>
      <c r="BK276" s="4"/>
      <c r="BL276" s="4"/>
      <c r="BM276" s="4"/>
      <c r="BN276" s="4"/>
      <c r="BO276" s="4"/>
      <c r="BP276" s="4"/>
      <c r="BQ276" s="4"/>
      <c r="BR276" s="4"/>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row>
    <row r="277" spans="2:129" ht="15.75" x14ac:dyDescent="0.5">
      <c r="B277" s="4"/>
      <c r="C277" s="4"/>
      <c r="D277" s="4"/>
      <c r="E277" s="4"/>
      <c r="F277" s="4"/>
      <c r="G277" s="4"/>
      <c r="H277" s="4"/>
      <c r="I277" s="4"/>
      <c r="J277" s="10"/>
      <c r="K277" s="4"/>
      <c r="L277" s="4"/>
      <c r="M277" s="4"/>
      <c r="N277" s="4"/>
      <c r="O277" s="4"/>
      <c r="P277" s="4"/>
      <c r="Q277" s="4"/>
      <c r="R277" s="4"/>
      <c r="S277" s="10"/>
      <c r="T277" s="4"/>
      <c r="U277" s="4"/>
      <c r="V277" s="4"/>
      <c r="W277" s="4"/>
      <c r="X277" s="4"/>
      <c r="Y277" s="4"/>
      <c r="Z277" s="4"/>
      <c r="AA277" s="4"/>
      <c r="AB277" s="4"/>
      <c r="AC277" s="4"/>
      <c r="AD277" s="4"/>
      <c r="AE277" s="4"/>
      <c r="AF277" s="10"/>
      <c r="AG277" s="4"/>
      <c r="AH277" s="4"/>
      <c r="AI277" s="4"/>
      <c r="AJ277" s="4"/>
      <c r="AK277" s="4"/>
      <c r="AL277" s="4"/>
      <c r="AM277" s="4"/>
      <c r="AN277" s="4"/>
      <c r="AO277" s="4"/>
      <c r="AP277" s="4"/>
      <c r="AQ277" s="4"/>
      <c r="AR277" s="4"/>
      <c r="AS277" s="10"/>
      <c r="AT277" s="4"/>
      <c r="AU277" s="4"/>
      <c r="AV277" s="4"/>
      <c r="AW277" s="4"/>
      <c r="AX277" s="4"/>
      <c r="AY277" s="4"/>
      <c r="AZ277" s="4"/>
      <c r="BA277" s="4"/>
      <c r="BB277" s="4"/>
      <c r="BC277" s="4"/>
      <c r="BD277" s="4"/>
      <c r="BE277" s="4"/>
      <c r="BF277" s="10"/>
      <c r="BG277" s="4"/>
      <c r="BH277" s="4"/>
      <c r="BI277" s="4"/>
      <c r="BJ277" s="4"/>
      <c r="BK277" s="4"/>
      <c r="BL277" s="4"/>
      <c r="BM277" s="4"/>
      <c r="BN277" s="4"/>
      <c r="BO277" s="4"/>
      <c r="BP277" s="4"/>
      <c r="BQ277" s="4"/>
      <c r="BR277" s="4"/>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row>
    <row r="278" spans="2:129" ht="15.75" x14ac:dyDescent="0.5">
      <c r="B278" s="4"/>
      <c r="C278" s="4"/>
      <c r="D278" s="4"/>
      <c r="E278" s="4"/>
      <c r="F278" s="4"/>
      <c r="G278" s="4"/>
      <c r="H278" s="4"/>
      <c r="I278" s="4"/>
      <c r="J278" s="10"/>
      <c r="K278" s="4"/>
      <c r="L278" s="4"/>
      <c r="M278" s="4"/>
      <c r="N278" s="4"/>
      <c r="O278" s="4"/>
      <c r="P278" s="4"/>
      <c r="Q278" s="4"/>
      <c r="R278" s="4"/>
      <c r="S278" s="10"/>
      <c r="T278" s="4"/>
      <c r="U278" s="4"/>
      <c r="V278" s="4"/>
      <c r="W278" s="4"/>
      <c r="X278" s="4"/>
      <c r="Y278" s="4"/>
      <c r="Z278" s="4"/>
      <c r="AA278" s="4"/>
      <c r="AB278" s="4"/>
      <c r="AC278" s="4"/>
      <c r="AD278" s="4"/>
      <c r="AE278" s="4"/>
      <c r="AF278" s="10"/>
      <c r="AG278" s="4"/>
      <c r="AH278" s="4"/>
      <c r="AI278" s="4"/>
      <c r="AJ278" s="4"/>
      <c r="AK278" s="4"/>
      <c r="AL278" s="4"/>
      <c r="AM278" s="4"/>
      <c r="AN278" s="4"/>
      <c r="AO278" s="4"/>
      <c r="AP278" s="4"/>
      <c r="AQ278" s="4"/>
      <c r="AR278" s="4"/>
      <c r="AS278" s="10"/>
      <c r="AT278" s="4"/>
      <c r="AU278" s="4"/>
      <c r="AV278" s="4"/>
      <c r="AW278" s="4"/>
      <c r="AX278" s="4"/>
      <c r="AY278" s="4"/>
      <c r="AZ278" s="4"/>
      <c r="BA278" s="4"/>
      <c r="BB278" s="4"/>
      <c r="BC278" s="4"/>
      <c r="BD278" s="4"/>
      <c r="BE278" s="4"/>
      <c r="BF278" s="10"/>
      <c r="BG278" s="4"/>
      <c r="BH278" s="4"/>
      <c r="BI278" s="4"/>
      <c r="BJ278" s="4"/>
      <c r="BK278" s="4"/>
      <c r="BL278" s="4"/>
      <c r="BM278" s="4"/>
      <c r="BN278" s="4"/>
      <c r="BO278" s="4"/>
      <c r="BP278" s="4"/>
      <c r="BQ278" s="4"/>
      <c r="BR278" s="4"/>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row>
    <row r="279" spans="2:129" ht="15.75" x14ac:dyDescent="0.5">
      <c r="B279" s="4"/>
      <c r="C279" s="4"/>
      <c r="D279" s="4"/>
      <c r="E279" s="4"/>
      <c r="F279" s="4"/>
      <c r="G279" s="4"/>
      <c r="H279" s="4"/>
      <c r="I279" s="4"/>
      <c r="J279" s="10"/>
      <c r="K279" s="4"/>
      <c r="L279" s="4"/>
      <c r="M279" s="4"/>
      <c r="N279" s="4"/>
      <c r="O279" s="4"/>
      <c r="P279" s="4"/>
      <c r="Q279" s="4"/>
      <c r="R279" s="4"/>
      <c r="S279" s="10"/>
      <c r="T279" s="4"/>
      <c r="U279" s="4"/>
      <c r="V279" s="4"/>
      <c r="W279" s="4"/>
      <c r="X279" s="4"/>
      <c r="Y279" s="4"/>
      <c r="Z279" s="4"/>
      <c r="AA279" s="4"/>
      <c r="AB279" s="4"/>
      <c r="AC279" s="4"/>
      <c r="AD279" s="4"/>
      <c r="AE279" s="4"/>
      <c r="AF279" s="10"/>
      <c r="AG279" s="4"/>
      <c r="AH279" s="4"/>
      <c r="AI279" s="4"/>
      <c r="AJ279" s="4"/>
      <c r="AK279" s="4"/>
      <c r="AL279" s="4"/>
      <c r="AM279" s="4"/>
      <c r="AN279" s="4"/>
      <c r="AO279" s="4"/>
      <c r="AP279" s="4"/>
      <c r="AQ279" s="4"/>
      <c r="AR279" s="4"/>
      <c r="AS279" s="10"/>
      <c r="AT279" s="4"/>
      <c r="AU279" s="4"/>
      <c r="AV279" s="4"/>
      <c r="AW279" s="4"/>
      <c r="AX279" s="4"/>
      <c r="AY279" s="4"/>
      <c r="AZ279" s="4"/>
      <c r="BA279" s="4"/>
      <c r="BB279" s="4"/>
      <c r="BC279" s="4"/>
      <c r="BD279" s="4"/>
      <c r="BE279" s="4"/>
      <c r="BF279" s="10"/>
      <c r="BG279" s="4"/>
      <c r="BH279" s="4"/>
      <c r="BI279" s="4"/>
      <c r="BJ279" s="4"/>
      <c r="BK279" s="4"/>
      <c r="BL279" s="4"/>
      <c r="BM279" s="4"/>
      <c r="BN279" s="4"/>
      <c r="BO279" s="4"/>
      <c r="BP279" s="4"/>
      <c r="BQ279" s="4"/>
      <c r="BR279" s="4"/>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row>
    <row r="280" spans="2:129" ht="15.75" x14ac:dyDescent="0.5">
      <c r="B280" s="4"/>
      <c r="C280" s="4"/>
      <c r="D280" s="4"/>
      <c r="E280" s="4"/>
      <c r="F280" s="4"/>
      <c r="G280" s="4"/>
      <c r="H280" s="4"/>
      <c r="I280" s="4"/>
      <c r="J280" s="10"/>
      <c r="K280" s="4"/>
      <c r="L280" s="4"/>
      <c r="M280" s="4"/>
      <c r="N280" s="4"/>
      <c r="O280" s="4"/>
      <c r="P280" s="4"/>
      <c r="Q280" s="4"/>
      <c r="R280" s="4"/>
      <c r="S280" s="10"/>
      <c r="T280" s="4"/>
      <c r="U280" s="4"/>
      <c r="V280" s="4"/>
      <c r="W280" s="4"/>
      <c r="X280" s="4"/>
      <c r="Y280" s="4"/>
      <c r="Z280" s="4"/>
      <c r="AA280" s="4"/>
      <c r="AB280" s="4"/>
      <c r="AC280" s="4"/>
      <c r="AD280" s="4"/>
      <c r="AE280" s="4"/>
      <c r="AF280" s="10"/>
      <c r="AG280" s="4"/>
      <c r="AH280" s="4"/>
      <c r="AI280" s="4"/>
      <c r="AJ280" s="4"/>
      <c r="AK280" s="4"/>
      <c r="AL280" s="4"/>
      <c r="AM280" s="4"/>
      <c r="AN280" s="4"/>
      <c r="AO280" s="4"/>
      <c r="AP280" s="4"/>
      <c r="AQ280" s="4"/>
      <c r="AR280" s="4"/>
      <c r="AS280" s="10"/>
      <c r="AT280" s="4"/>
      <c r="AU280" s="4"/>
      <c r="AV280" s="4"/>
      <c r="AW280" s="4"/>
      <c r="AX280" s="4"/>
      <c r="AY280" s="4"/>
      <c r="AZ280" s="4"/>
      <c r="BA280" s="4"/>
      <c r="BB280" s="4"/>
      <c r="BC280" s="4"/>
      <c r="BD280" s="4"/>
      <c r="BE280" s="4"/>
      <c r="BF280" s="10"/>
      <c r="BG280" s="4"/>
      <c r="BH280" s="4"/>
      <c r="BI280" s="4"/>
      <c r="BJ280" s="4"/>
      <c r="BK280" s="4"/>
      <c r="BL280" s="4"/>
      <c r="BM280" s="4"/>
      <c r="BN280" s="4"/>
      <c r="BO280" s="4"/>
      <c r="BP280" s="4"/>
      <c r="BQ280" s="4"/>
      <c r="BR280" s="4"/>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row>
    <row r="281" spans="2:129" ht="15.75" x14ac:dyDescent="0.5">
      <c r="B281" s="4"/>
      <c r="C281" s="4"/>
      <c r="D281" s="4"/>
      <c r="E281" s="4"/>
      <c r="F281" s="4"/>
      <c r="G281" s="4"/>
      <c r="H281" s="4"/>
      <c r="I281" s="4"/>
      <c r="J281" s="10"/>
      <c r="K281" s="4"/>
      <c r="L281" s="4"/>
      <c r="M281" s="4"/>
      <c r="N281" s="4"/>
      <c r="O281" s="4"/>
      <c r="P281" s="4"/>
      <c r="Q281" s="4"/>
      <c r="R281" s="4"/>
      <c r="S281" s="10"/>
      <c r="T281" s="4"/>
      <c r="U281" s="4"/>
      <c r="V281" s="4"/>
      <c r="W281" s="4"/>
      <c r="X281" s="4"/>
      <c r="Y281" s="4"/>
      <c r="Z281" s="4"/>
      <c r="AA281" s="4"/>
      <c r="AB281" s="4"/>
      <c r="AC281" s="4"/>
      <c r="AD281" s="4"/>
      <c r="AE281" s="4"/>
      <c r="AF281" s="10"/>
      <c r="AG281" s="4"/>
      <c r="AH281" s="4"/>
      <c r="AI281" s="4"/>
      <c r="AJ281" s="4"/>
      <c r="AK281" s="4"/>
      <c r="AL281" s="4"/>
      <c r="AM281" s="4"/>
      <c r="AN281" s="4"/>
      <c r="AO281" s="4"/>
      <c r="AP281" s="4"/>
      <c r="AQ281" s="4"/>
      <c r="AR281" s="4"/>
      <c r="AS281" s="10"/>
      <c r="AT281" s="4"/>
      <c r="AU281" s="4"/>
      <c r="AV281" s="4"/>
      <c r="AW281" s="4"/>
      <c r="AX281" s="4"/>
      <c r="AY281" s="4"/>
      <c r="AZ281" s="4"/>
      <c r="BA281" s="4"/>
      <c r="BB281" s="4"/>
      <c r="BC281" s="4"/>
      <c r="BD281" s="4"/>
      <c r="BE281" s="4"/>
      <c r="BF281" s="10"/>
      <c r="BG281" s="4"/>
      <c r="BH281" s="4"/>
      <c r="BI281" s="4"/>
      <c r="BJ281" s="4"/>
      <c r="BK281" s="4"/>
      <c r="BL281" s="4"/>
      <c r="BM281" s="4"/>
      <c r="BN281" s="4"/>
      <c r="BO281" s="4"/>
      <c r="BP281" s="4"/>
      <c r="BQ281" s="4"/>
      <c r="BR281" s="4"/>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row>
  </sheetData>
  <sheetProtection formatCells="0" formatColumns="0" formatRows="0" insertColumns="0" insertRows="0" insertHyperlinks="0" deleteColumns="0" deleteRows="0" sort="0" autoFilter="0" pivotTables="0"/>
  <mergeCells count="16">
    <mergeCell ref="AH6:AQ6"/>
    <mergeCell ref="U27:Z27"/>
    <mergeCell ref="L27:Q27"/>
    <mergeCell ref="B27:G27"/>
    <mergeCell ref="L3:Q3"/>
    <mergeCell ref="L18:Q18"/>
    <mergeCell ref="L19:Q19"/>
    <mergeCell ref="U3:Y3"/>
    <mergeCell ref="U12:Y12"/>
    <mergeCell ref="U13:Y13"/>
    <mergeCell ref="U14:Y14"/>
    <mergeCell ref="U15:Y15"/>
    <mergeCell ref="B22:H22"/>
    <mergeCell ref="F7:G7"/>
    <mergeCell ref="B3:D3"/>
    <mergeCell ref="B15:D15"/>
  </mergeCells>
  <phoneticPr fontId="5" type="noConversion"/>
  <pageMargins left="0.25" right="0.25"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EB83A-2946-4FC2-A755-9C6D9F8D542D}">
  <sheetPr>
    <tabColor rgb="FF00B050"/>
  </sheetPr>
  <dimension ref="B1:Q29"/>
  <sheetViews>
    <sheetView showGridLines="0" zoomScaleNormal="100" workbookViewId="0">
      <selection activeCell="F6" sqref="F6"/>
    </sheetView>
  </sheetViews>
  <sheetFormatPr defaultColWidth="9.19921875" defaultRowHeight="15.4" x14ac:dyDescent="0.45"/>
  <cols>
    <col min="1" max="1" width="5.46484375" style="3" customWidth="1"/>
    <col min="2" max="2" width="28.06640625" style="3" customWidth="1"/>
    <col min="3" max="3" width="11.796875" style="3" bestFit="1" customWidth="1"/>
    <col min="4" max="4" width="8.19921875" style="3" customWidth="1"/>
    <col min="5" max="5" width="35.19921875" style="3" customWidth="1"/>
    <col min="6" max="6" width="10.265625" style="3" customWidth="1"/>
    <col min="7" max="7" width="33.59765625" style="6" customWidth="1"/>
    <col min="8" max="9" width="9.19921875" style="3"/>
    <col min="10" max="10" width="17.3984375" style="3" bestFit="1" customWidth="1"/>
    <col min="11" max="16" width="9.19921875" style="3"/>
    <col min="17" max="17" width="21.19921875" style="3" customWidth="1"/>
    <col min="18" max="16384" width="9.19921875" style="3"/>
  </cols>
  <sheetData>
    <row r="1" spans="2:17" ht="21" x14ac:dyDescent="0.65">
      <c r="B1" s="14" t="s">
        <v>5</v>
      </c>
    </row>
    <row r="2" spans="2:17" ht="21" x14ac:dyDescent="0.65">
      <c r="B2" s="13"/>
    </row>
    <row r="3" spans="2:17" ht="26.25" x14ac:dyDescent="0.45">
      <c r="B3" s="254" t="s">
        <v>156</v>
      </c>
      <c r="C3" s="254"/>
      <c r="D3"/>
      <c r="E3" s="254" t="s">
        <v>0</v>
      </c>
      <c r="F3" s="254"/>
      <c r="G3" s="254"/>
      <c r="J3" s="149" t="s">
        <v>100</v>
      </c>
      <c r="K3" s="115" t="s">
        <v>173</v>
      </c>
      <c r="L3" s="116" t="s">
        <v>174</v>
      </c>
      <c r="M3" s="117" t="s">
        <v>175</v>
      </c>
      <c r="N3"/>
      <c r="O3"/>
      <c r="P3"/>
      <c r="Q3"/>
    </row>
    <row r="4" spans="2:17" ht="52.5" x14ac:dyDescent="0.45">
      <c r="B4" s="255" t="s">
        <v>4</v>
      </c>
      <c r="C4" s="255"/>
      <c r="D4"/>
      <c r="E4" s="256" t="s">
        <v>157</v>
      </c>
      <c r="F4" s="256"/>
      <c r="G4" s="256"/>
      <c r="J4" s="150"/>
      <c r="K4" s="118" t="s">
        <v>176</v>
      </c>
      <c r="L4" s="119" t="s">
        <v>177</v>
      </c>
      <c r="M4" s="120" t="s">
        <v>178</v>
      </c>
      <c r="N4" s="257" t="s">
        <v>179</v>
      </c>
      <c r="O4" s="257"/>
      <c r="P4" s="257"/>
      <c r="Q4" s="257"/>
    </row>
    <row r="5" spans="2:17" ht="21" customHeight="1" x14ac:dyDescent="0.45">
      <c r="B5" s="99" t="s">
        <v>41</v>
      </c>
      <c r="C5" s="100">
        <f ca="1">MIN(F5+F6, F13+F11)</f>
        <v>48</v>
      </c>
      <c r="D5"/>
      <c r="E5" s="102" t="s">
        <v>9</v>
      </c>
      <c r="F5" s="103">
        <f ca="1">'2. Probability Distributions'!D23</f>
        <v>39</v>
      </c>
      <c r="G5" s="106" t="s">
        <v>158</v>
      </c>
      <c r="J5" s="151" t="s">
        <v>180</v>
      </c>
      <c r="K5" s="121">
        <v>55</v>
      </c>
      <c r="L5" s="122">
        <v>45</v>
      </c>
      <c r="M5" s="123">
        <v>30</v>
      </c>
      <c r="N5" s="252" t="s">
        <v>181</v>
      </c>
      <c r="O5" s="252"/>
      <c r="P5" s="252"/>
      <c r="Q5" s="252"/>
    </row>
    <row r="6" spans="2:17" ht="21" customHeight="1" x14ac:dyDescent="0.45">
      <c r="B6" s="99" t="s">
        <v>147</v>
      </c>
      <c r="C6" s="100">
        <f ca="1">F7</f>
        <v>2</v>
      </c>
      <c r="D6"/>
      <c r="E6" s="102" t="s">
        <v>12</v>
      </c>
      <c r="F6" s="103">
        <f ca="1">'2. Probability Distributions'!D24</f>
        <v>9</v>
      </c>
      <c r="G6" s="106" t="s">
        <v>159</v>
      </c>
      <c r="J6" s="151" t="s">
        <v>182</v>
      </c>
      <c r="K6" s="121">
        <v>10</v>
      </c>
      <c r="L6" s="122">
        <v>6</v>
      </c>
      <c r="M6" s="123">
        <v>2</v>
      </c>
      <c r="N6" s="252" t="s">
        <v>183</v>
      </c>
      <c r="O6" s="252"/>
      <c r="P6" s="252"/>
      <c r="Q6" s="252"/>
    </row>
    <row r="7" spans="2:17" ht="21" customHeight="1" x14ac:dyDescent="0.45">
      <c r="B7" s="99" t="s">
        <v>44</v>
      </c>
      <c r="C7" s="100">
        <f ca="1">C5-C6</f>
        <v>46</v>
      </c>
      <c r="D7"/>
      <c r="E7" s="102" t="s">
        <v>15</v>
      </c>
      <c r="F7" s="103">
        <f ca="1">'2. Probability Distributions'!N22</f>
        <v>2</v>
      </c>
      <c r="G7" s="106" t="s">
        <v>160</v>
      </c>
      <c r="J7" s="151" t="s">
        <v>147</v>
      </c>
      <c r="K7" s="121">
        <v>2</v>
      </c>
      <c r="L7" s="122">
        <v>4</v>
      </c>
      <c r="M7" s="123">
        <v>7</v>
      </c>
      <c r="N7" s="252" t="s">
        <v>196</v>
      </c>
      <c r="O7" s="252"/>
      <c r="P7" s="252"/>
      <c r="Q7" s="252"/>
    </row>
    <row r="8" spans="2:17" ht="21" customHeight="1" x14ac:dyDescent="0.45">
      <c r="B8" s="99" t="s">
        <v>47</v>
      </c>
      <c r="C8" s="100">
        <f ca="1">MAX(0,C7-F13)</f>
        <v>0</v>
      </c>
      <c r="D8"/>
      <c r="E8" s="102" t="s">
        <v>153</v>
      </c>
      <c r="F8" s="103">
        <f ca="1">'2. Probability Distributions'!W22</f>
        <v>924.160272215242</v>
      </c>
      <c r="G8" s="106" t="s">
        <v>161</v>
      </c>
      <c r="J8" s="151" t="s">
        <v>184</v>
      </c>
      <c r="K8" s="121">
        <v>550</v>
      </c>
      <c r="L8" s="122">
        <v>800</v>
      </c>
      <c r="M8" s="123">
        <v>1100</v>
      </c>
      <c r="N8" s="252" t="s">
        <v>185</v>
      </c>
      <c r="O8" s="252"/>
      <c r="P8" s="252"/>
      <c r="Q8" s="252"/>
    </row>
    <row r="9" spans="2:17" ht="21" customHeight="1" x14ac:dyDescent="0.45">
      <c r="B9" s="99" t="s">
        <v>148</v>
      </c>
      <c r="C9" s="101">
        <f ca="1">C7*F14</f>
        <v>2990</v>
      </c>
      <c r="D9"/>
      <c r="E9" s="248" t="s">
        <v>162</v>
      </c>
      <c r="F9" s="248"/>
      <c r="G9" s="248"/>
    </row>
    <row r="10" spans="2:17" ht="21" customHeight="1" x14ac:dyDescent="0.45">
      <c r="B10" s="99" t="s">
        <v>149</v>
      </c>
      <c r="C10" s="101">
        <f ca="1">C8*F10</f>
        <v>0</v>
      </c>
      <c r="D10"/>
      <c r="E10" s="104" t="s">
        <v>154</v>
      </c>
      <c r="F10" s="105">
        <v>350</v>
      </c>
      <c r="G10" s="107" t="s">
        <v>163</v>
      </c>
    </row>
    <row r="11" spans="2:17" ht="21" customHeight="1" x14ac:dyDescent="0.45">
      <c r="B11" s="99" t="s">
        <v>150</v>
      </c>
      <c r="C11" s="101">
        <f ca="1">C6*F16</f>
        <v>500</v>
      </c>
      <c r="D11"/>
      <c r="E11" s="104" t="s">
        <v>155</v>
      </c>
      <c r="F11" s="124">
        <v>3</v>
      </c>
      <c r="G11" s="107" t="s">
        <v>164</v>
      </c>
    </row>
    <row r="12" spans="2:17" ht="21" customHeight="1" x14ac:dyDescent="0.45">
      <c r="B12" s="99" t="s">
        <v>151</v>
      </c>
      <c r="C12" s="101">
        <f ca="1">C7*F10+C11</f>
        <v>16600</v>
      </c>
      <c r="D12"/>
      <c r="E12" s="249" t="s">
        <v>3</v>
      </c>
      <c r="F12" s="249"/>
      <c r="G12" s="249"/>
    </row>
    <row r="13" spans="2:17" ht="21" customHeight="1" x14ac:dyDescent="0.45">
      <c r="B13" s="99" t="s">
        <v>152</v>
      </c>
      <c r="C13" s="101">
        <f ca="1">C9+F15+F8+C10</f>
        <v>7114.160272215242</v>
      </c>
      <c r="D13"/>
      <c r="E13" s="108" t="s">
        <v>26</v>
      </c>
      <c r="F13" s="109">
        <v>50</v>
      </c>
      <c r="G13" s="107" t="s">
        <v>165</v>
      </c>
    </row>
    <row r="14" spans="2:17" ht="21" customHeight="1" x14ac:dyDescent="0.45">
      <c r="B14" s="250" t="s">
        <v>1</v>
      </c>
      <c r="C14" s="250"/>
      <c r="D14"/>
      <c r="E14" s="108" t="s">
        <v>166</v>
      </c>
      <c r="F14" s="110">
        <v>65</v>
      </c>
      <c r="G14" s="107" t="s">
        <v>167</v>
      </c>
    </row>
    <row r="15" spans="2:17" ht="21" customHeight="1" x14ac:dyDescent="0.45">
      <c r="B15" s="111" t="s">
        <v>168</v>
      </c>
      <c r="C15" s="112">
        <f ca="1">C12-C13</f>
        <v>9485.839727784758</v>
      </c>
      <c r="D15"/>
      <c r="E15" s="108" t="s">
        <v>169</v>
      </c>
      <c r="F15" s="110">
        <v>3200</v>
      </c>
      <c r="G15" s="107" t="s">
        <v>170</v>
      </c>
    </row>
    <row r="16" spans="2:17" ht="21" customHeight="1" x14ac:dyDescent="0.45">
      <c r="B16" s="113" t="s">
        <v>68</v>
      </c>
      <c r="C16" s="114" t="str">
        <f ca="1">IF(C7&gt;=F13,"Yes","No")</f>
        <v>No</v>
      </c>
      <c r="D16"/>
      <c r="E16" s="108" t="s">
        <v>171</v>
      </c>
      <c r="F16" s="110">
        <v>250</v>
      </c>
      <c r="G16" s="107" t="s">
        <v>172</v>
      </c>
    </row>
    <row r="17" spans="2:9" ht="21" customHeight="1" x14ac:dyDescent="0.45">
      <c r="B17" s="251"/>
      <c r="C17" s="251"/>
      <c r="D17" s="251"/>
      <c r="E17" s="251"/>
      <c r="F17" s="251"/>
      <c r="G17" s="251"/>
    </row>
    <row r="18" spans="2:9" ht="21" customHeight="1" x14ac:dyDescent="0.55000000000000004">
      <c r="B18" s="1"/>
      <c r="C18" s="1"/>
      <c r="D18" s="26"/>
      <c r="E18" s="26"/>
      <c r="F18" s="26"/>
    </row>
    <row r="19" spans="2:9" ht="24.75" customHeight="1" x14ac:dyDescent="0.45"/>
    <row r="20" spans="2:9" ht="21" customHeight="1" x14ac:dyDescent="0.45"/>
    <row r="21" spans="2:9" ht="21" customHeight="1" x14ac:dyDescent="0.45"/>
    <row r="22" spans="2:9" ht="21" customHeight="1" x14ac:dyDescent="0.45"/>
    <row r="23" spans="2:9" ht="21" customHeight="1" x14ac:dyDescent="0.45"/>
    <row r="24" spans="2:9" ht="21" customHeight="1" x14ac:dyDescent="0.45"/>
    <row r="25" spans="2:9" ht="21" customHeight="1" x14ac:dyDescent="0.45">
      <c r="B25"/>
      <c r="C25"/>
      <c r="D25"/>
      <c r="E25"/>
      <c r="F25"/>
      <c r="G25"/>
      <c r="H25"/>
      <c r="I25"/>
    </row>
    <row r="26" spans="2:9" ht="21" customHeight="1" x14ac:dyDescent="0.45">
      <c r="B26" s="253"/>
      <c r="C26" s="253"/>
      <c r="D26" s="253"/>
      <c r="E26" s="253"/>
      <c r="F26" s="253"/>
      <c r="G26" s="253"/>
      <c r="H26" s="253"/>
      <c r="I26" s="253"/>
    </row>
    <row r="27" spans="2:9" x14ac:dyDescent="0.45">
      <c r="B27" s="144"/>
      <c r="C27" s="144"/>
      <c r="D27" s="144"/>
      <c r="E27" s="144"/>
      <c r="F27" s="144"/>
      <c r="G27" s="144"/>
      <c r="H27" s="144"/>
      <c r="I27" s="144"/>
    </row>
    <row r="28" spans="2:9" x14ac:dyDescent="0.45">
      <c r="B28" s="145"/>
      <c r="C28" s="146"/>
      <c r="D28" s="146"/>
      <c r="E28" s="146"/>
      <c r="F28" s="145"/>
      <c r="G28" s="146"/>
      <c r="H28" s="146"/>
      <c r="I28" s="146"/>
    </row>
    <row r="29" spans="2:9" ht="31.9" customHeight="1" x14ac:dyDescent="0.45">
      <c r="B29" s="247"/>
      <c r="C29" s="247"/>
      <c r="D29" s="247"/>
      <c r="E29" s="247"/>
      <c r="F29" s="247"/>
      <c r="G29" s="247"/>
      <c r="H29" s="247"/>
      <c r="I29" s="247"/>
    </row>
  </sheetData>
  <sheetProtection formatCells="0" formatColumns="0" formatRows="0" insertColumns="0" insertRows="0" insertHyperlinks="0" deleteColumns="0" deleteRows="0" sort="0" autoFilter="0" pivotTables="0"/>
  <scenarios current="0" show="2" sqref="C15:C16">
    <scenario name="Best Case" locked="1" count="1" user="Nikhil" comment="Created by Nikhil on 10/05/2026_x000a_Modified by Nikhil on 10/05/2026_x000a_Modified by Nikhil on 12/05/2026">
      <inputCells r="F5" val="55" numFmtId="4"/>
    </scenario>
    <scenario name="Base Case" locked="1" count="1" user="Nikhil" comment="Created by Nikhil on 10/05/2026_x000a_Modified by Nikhil on 10/05/2026_x000a_Modified by Nikhil on 12/05/2026">
      <inputCells r="F5" val="45" numFmtId="4"/>
    </scenario>
    <scenario name="Worst Case" locked="1" count="1" user="Nikhil" comment="Created by Nikhil on 10/05/2026_x000a_Modified by Nikhil on 10/05/2026_x000a_Modified by Nikhil on 12/05/2026">
      <inputCells r="F5" val="30" numFmtId="4"/>
    </scenario>
  </scenarios>
  <mergeCells count="17">
    <mergeCell ref="B3:C3"/>
    <mergeCell ref="E3:G3"/>
    <mergeCell ref="B4:C4"/>
    <mergeCell ref="E4:G4"/>
    <mergeCell ref="N4:Q4"/>
    <mergeCell ref="N5:Q5"/>
    <mergeCell ref="N6:Q6"/>
    <mergeCell ref="N8:Q8"/>
    <mergeCell ref="N7:Q7"/>
    <mergeCell ref="B26:E26"/>
    <mergeCell ref="F26:I26"/>
    <mergeCell ref="B29:E29"/>
    <mergeCell ref="F29:I29"/>
    <mergeCell ref="E9:G9"/>
    <mergeCell ref="E12:G12"/>
    <mergeCell ref="B14:C14"/>
    <mergeCell ref="B17:G17"/>
  </mergeCells>
  <phoneticPr fontId="5" type="noConversion"/>
  <dataValidations count="2">
    <dataValidation type="list" allowBlank="1" showInputMessage="1" showErrorMessage="1" sqref="F10" xr:uid="{313516E9-7AAB-4418-A863-08D38FC4A6A6}">
      <formula1>"350, 450"</formula1>
    </dataValidation>
    <dataValidation type="list" allowBlank="1" showInputMessage="1" showErrorMessage="1" sqref="F11" xr:uid="{6E696780-DA48-4159-82F6-0D2303CCCF10}">
      <formula1>"3, 5"</formula1>
    </dataValidation>
  </dataValidations>
  <pageMargins left="0.25" right="0.25"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64BA0-CFCA-41D8-B15C-0DDD644C6817}">
  <sheetPr>
    <tabColor rgb="FF92D050"/>
  </sheetPr>
  <dimension ref="B4:N44"/>
  <sheetViews>
    <sheetView topLeftCell="F1" zoomScale="85" zoomScaleNormal="85" workbookViewId="0">
      <selection sqref="A1:O42"/>
    </sheetView>
  </sheetViews>
  <sheetFormatPr defaultRowHeight="14.25" x14ac:dyDescent="0.45"/>
  <cols>
    <col min="3" max="3" width="17.6640625" customWidth="1"/>
    <col min="4" max="4" width="21.46484375" customWidth="1"/>
    <col min="5" max="5" width="12.265625" bestFit="1" customWidth="1"/>
    <col min="6" max="6" width="21.9296875" customWidth="1"/>
    <col min="7" max="7" width="5.53125" customWidth="1"/>
    <col min="8" max="8" width="3.9296875" style="138" customWidth="1"/>
    <col min="9" max="9" width="3.9296875" customWidth="1"/>
    <col min="10" max="10" width="21.9296875" customWidth="1"/>
    <col min="12" max="12" width="11.796875" bestFit="1" customWidth="1"/>
    <col min="13" max="13" width="12.265625" bestFit="1" customWidth="1"/>
    <col min="14" max="14" width="22" customWidth="1"/>
  </cols>
  <sheetData>
    <row r="4" spans="2:14" ht="18" x14ac:dyDescent="0.55000000000000004">
      <c r="B4" s="263" t="s">
        <v>194</v>
      </c>
      <c r="C4" s="263"/>
      <c r="D4" s="263"/>
      <c r="E4" s="263"/>
      <c r="F4" s="263"/>
      <c r="J4" s="264" t="s">
        <v>194</v>
      </c>
      <c r="K4" s="265"/>
      <c r="L4" s="265"/>
      <c r="M4" s="265"/>
      <c r="N4" s="266"/>
    </row>
    <row r="6" spans="2:14" ht="16.149999999999999" thickBot="1" x14ac:dyDescent="0.55000000000000004">
      <c r="B6" s="267" t="s">
        <v>191</v>
      </c>
      <c r="C6" s="267"/>
      <c r="D6" s="267"/>
      <c r="E6" s="261" t="s">
        <v>193</v>
      </c>
      <c r="F6" s="262"/>
      <c r="G6" s="126"/>
      <c r="H6" s="136"/>
      <c r="I6" s="133"/>
      <c r="J6" s="267" t="s">
        <v>191</v>
      </c>
      <c r="K6" s="267"/>
      <c r="L6" s="267"/>
      <c r="M6" s="261" t="s">
        <v>195</v>
      </c>
      <c r="N6" s="262"/>
    </row>
    <row r="7" spans="2:14" ht="21" x14ac:dyDescent="0.65">
      <c r="B7" s="129" t="s">
        <v>186</v>
      </c>
      <c r="C7" s="129"/>
      <c r="D7" s="130" t="s">
        <v>188</v>
      </c>
      <c r="E7" s="130" t="s">
        <v>189</v>
      </c>
      <c r="F7" s="130" t="s">
        <v>190</v>
      </c>
      <c r="G7" s="139"/>
      <c r="H7" s="136"/>
      <c r="I7" s="133"/>
      <c r="J7" s="129" t="s">
        <v>186</v>
      </c>
      <c r="K7" s="129"/>
      <c r="L7" s="130" t="s">
        <v>188</v>
      </c>
      <c r="M7" s="130" t="s">
        <v>189</v>
      </c>
      <c r="N7" s="130" t="s">
        <v>190</v>
      </c>
    </row>
    <row r="8" spans="2:14" ht="21" x14ac:dyDescent="0.65">
      <c r="B8" s="131" t="s">
        <v>187</v>
      </c>
      <c r="C8" s="131"/>
      <c r="D8" s="132"/>
      <c r="E8" s="132"/>
      <c r="F8" s="132"/>
      <c r="G8" s="140"/>
      <c r="H8" s="137"/>
      <c r="I8" s="125"/>
      <c r="J8" s="131" t="s">
        <v>187</v>
      </c>
      <c r="K8" s="131"/>
      <c r="L8" s="132"/>
      <c r="M8" s="132"/>
      <c r="N8" s="132"/>
    </row>
    <row r="9" spans="2:14" x14ac:dyDescent="0.45">
      <c r="B9" s="259" t="s">
        <v>9</v>
      </c>
      <c r="C9" s="259"/>
      <c r="D9" s="143">
        <v>55</v>
      </c>
      <c r="E9" s="143">
        <v>45</v>
      </c>
      <c r="F9" s="143">
        <v>30</v>
      </c>
      <c r="G9" s="125"/>
      <c r="J9" s="259" t="s">
        <v>9</v>
      </c>
      <c r="K9" s="259"/>
      <c r="L9" s="127">
        <v>55</v>
      </c>
      <c r="M9" s="127">
        <v>45</v>
      </c>
      <c r="N9" s="127">
        <v>30</v>
      </c>
    </row>
    <row r="10" spans="2:14" ht="14.65" thickBot="1" x14ac:dyDescent="0.5">
      <c r="B10" s="260" t="s">
        <v>168</v>
      </c>
      <c r="C10" s="260"/>
      <c r="D10" s="135">
        <v>11185</v>
      </c>
      <c r="E10" s="128">
        <v>10395</v>
      </c>
      <c r="F10" s="128">
        <v>6120</v>
      </c>
      <c r="G10" s="134"/>
      <c r="J10" s="260" t="s">
        <v>168</v>
      </c>
      <c r="K10" s="260"/>
      <c r="L10" s="135">
        <v>10965</v>
      </c>
      <c r="M10" s="128">
        <v>10395</v>
      </c>
      <c r="N10" s="128">
        <v>6120</v>
      </c>
    </row>
    <row r="11" spans="2:14" ht="14.65" thickBot="1" x14ac:dyDescent="0.5">
      <c r="B11" s="258" t="s">
        <v>68</v>
      </c>
      <c r="C11" s="258"/>
      <c r="D11" s="153" t="s">
        <v>198</v>
      </c>
      <c r="E11" s="134" t="s">
        <v>197</v>
      </c>
      <c r="F11" s="134" t="s">
        <v>197</v>
      </c>
      <c r="G11" s="134"/>
      <c r="J11" s="258" t="s">
        <v>68</v>
      </c>
      <c r="K11" s="258"/>
      <c r="L11" s="152" t="s">
        <v>197</v>
      </c>
      <c r="M11" s="152" t="s">
        <v>197</v>
      </c>
      <c r="N11" s="152" t="s">
        <v>197</v>
      </c>
    </row>
    <row r="13" spans="2:14" x14ac:dyDescent="0.45">
      <c r="B13" s="259" t="s">
        <v>12</v>
      </c>
      <c r="C13" s="259"/>
      <c r="D13" s="143">
        <v>10</v>
      </c>
      <c r="E13" s="143">
        <v>6</v>
      </c>
      <c r="F13" s="143">
        <v>2</v>
      </c>
      <c r="J13" s="259" t="s">
        <v>12</v>
      </c>
      <c r="K13" s="259"/>
      <c r="L13" s="143">
        <v>10</v>
      </c>
      <c r="M13" s="143">
        <v>6</v>
      </c>
      <c r="N13" s="143">
        <v>2</v>
      </c>
    </row>
    <row r="14" spans="2:14" ht="14.65" thickBot="1" x14ac:dyDescent="0.5">
      <c r="B14" s="260" t="s">
        <v>168</v>
      </c>
      <c r="C14" s="260"/>
      <c r="D14" s="135">
        <v>11185</v>
      </c>
      <c r="E14" s="128">
        <v>10395</v>
      </c>
      <c r="F14" s="128">
        <v>9255</v>
      </c>
      <c r="J14" s="260" t="s">
        <v>168</v>
      </c>
      <c r="K14" s="260"/>
      <c r="L14" s="135">
        <v>10965</v>
      </c>
      <c r="M14" s="128">
        <v>10395</v>
      </c>
      <c r="N14" s="128">
        <v>9255</v>
      </c>
    </row>
    <row r="15" spans="2:14" ht="14.65" thickBot="1" x14ac:dyDescent="0.5">
      <c r="B15" s="258" t="s">
        <v>68</v>
      </c>
      <c r="C15" s="258"/>
      <c r="D15" s="153" t="s">
        <v>198</v>
      </c>
      <c r="E15" s="134" t="s">
        <v>197</v>
      </c>
      <c r="F15" s="134" t="s">
        <v>197</v>
      </c>
      <c r="J15" s="258" t="s">
        <v>68</v>
      </c>
      <c r="K15" s="258"/>
      <c r="L15" s="152" t="s">
        <v>197</v>
      </c>
      <c r="M15" s="152" t="s">
        <v>197</v>
      </c>
      <c r="N15" s="152" t="s">
        <v>197</v>
      </c>
    </row>
    <row r="17" spans="2:14" x14ac:dyDescent="0.45">
      <c r="B17" s="259" t="s">
        <v>15</v>
      </c>
      <c r="C17" s="259"/>
      <c r="D17" s="141">
        <v>2</v>
      </c>
      <c r="E17" s="141">
        <v>4</v>
      </c>
      <c r="F17" s="141">
        <v>8</v>
      </c>
      <c r="J17" s="259" t="s">
        <v>15</v>
      </c>
      <c r="K17" s="259"/>
      <c r="L17" s="141">
        <v>2</v>
      </c>
      <c r="M17" s="141">
        <v>4</v>
      </c>
      <c r="N17" s="141">
        <v>8</v>
      </c>
    </row>
    <row r="18" spans="2:14" ht="14.65" thickBot="1" x14ac:dyDescent="0.5">
      <c r="B18" s="260" t="s">
        <v>168</v>
      </c>
      <c r="C18" s="260"/>
      <c r="D18" s="135">
        <v>10465</v>
      </c>
      <c r="E18" s="128">
        <v>10395</v>
      </c>
      <c r="F18" s="147">
        <v>10290</v>
      </c>
      <c r="J18" s="260" t="s">
        <v>168</v>
      </c>
      <c r="K18" s="260"/>
      <c r="L18" s="135">
        <v>10465</v>
      </c>
      <c r="M18" s="128">
        <v>10395</v>
      </c>
      <c r="N18" s="148">
        <v>10290</v>
      </c>
    </row>
    <row r="19" spans="2:14" ht="14.65" thickBot="1" x14ac:dyDescent="0.5">
      <c r="B19" s="258" t="s">
        <v>68</v>
      </c>
      <c r="C19" s="258"/>
      <c r="D19" s="152" t="s">
        <v>197</v>
      </c>
      <c r="E19" s="152" t="s">
        <v>197</v>
      </c>
      <c r="F19" s="152" t="s">
        <v>197</v>
      </c>
      <c r="J19" s="258" t="s">
        <v>68</v>
      </c>
      <c r="K19" s="258"/>
      <c r="L19" s="152" t="s">
        <v>197</v>
      </c>
      <c r="M19" s="152" t="s">
        <v>197</v>
      </c>
      <c r="N19" s="152" t="s">
        <v>197</v>
      </c>
    </row>
    <row r="21" spans="2:14" x14ac:dyDescent="0.45">
      <c r="B21" s="259" t="s">
        <v>153</v>
      </c>
      <c r="C21" s="259"/>
      <c r="D21" s="142">
        <v>550</v>
      </c>
      <c r="E21" s="142">
        <v>800</v>
      </c>
      <c r="F21" s="142">
        <v>1100</v>
      </c>
      <c r="J21" s="259" t="s">
        <v>153</v>
      </c>
      <c r="K21" s="259"/>
      <c r="L21" s="142">
        <v>550</v>
      </c>
      <c r="M21" s="142">
        <v>800</v>
      </c>
      <c r="N21" s="142">
        <v>1100</v>
      </c>
    </row>
    <row r="22" spans="2:14" ht="14.65" thickBot="1" x14ac:dyDescent="0.5">
      <c r="B22" s="260" t="s">
        <v>168</v>
      </c>
      <c r="C22" s="260"/>
      <c r="D22" s="135">
        <v>10645</v>
      </c>
      <c r="E22" s="128">
        <v>10395</v>
      </c>
      <c r="F22" s="128">
        <v>10095</v>
      </c>
      <c r="J22" s="260" t="s">
        <v>168</v>
      </c>
      <c r="K22" s="260"/>
      <c r="L22" s="135">
        <v>10645</v>
      </c>
      <c r="M22" s="128">
        <v>10395</v>
      </c>
      <c r="N22" s="128">
        <v>10095</v>
      </c>
    </row>
    <row r="23" spans="2:14" ht="14.65" thickBot="1" x14ac:dyDescent="0.5">
      <c r="B23" s="258" t="s">
        <v>68</v>
      </c>
      <c r="C23" s="258"/>
      <c r="D23" s="152" t="s">
        <v>197</v>
      </c>
      <c r="E23" s="152" t="s">
        <v>197</v>
      </c>
      <c r="F23" s="152" t="s">
        <v>197</v>
      </c>
      <c r="J23" s="258" t="s">
        <v>68</v>
      </c>
      <c r="K23" s="258"/>
      <c r="L23" s="152" t="s">
        <v>197</v>
      </c>
      <c r="M23" s="152" t="s">
        <v>197</v>
      </c>
      <c r="N23" s="152" t="s">
        <v>197</v>
      </c>
    </row>
    <row r="25" spans="2:14" ht="16.149999999999999" thickBot="1" x14ac:dyDescent="0.55000000000000004">
      <c r="B25" s="267" t="s">
        <v>192</v>
      </c>
      <c r="C25" s="267"/>
      <c r="D25" s="267"/>
      <c r="E25" s="261" t="s">
        <v>193</v>
      </c>
      <c r="F25" s="262"/>
      <c r="J25" s="267" t="s">
        <v>192</v>
      </c>
      <c r="K25" s="267"/>
      <c r="L25" s="267"/>
      <c r="M25" s="261" t="s">
        <v>195</v>
      </c>
      <c r="N25" s="262"/>
    </row>
    <row r="26" spans="2:14" ht="21" x14ac:dyDescent="0.65">
      <c r="B26" s="129" t="s">
        <v>186</v>
      </c>
      <c r="C26" s="129"/>
      <c r="D26" s="130" t="s">
        <v>188</v>
      </c>
      <c r="E26" s="130" t="s">
        <v>189</v>
      </c>
      <c r="F26" s="130" t="s">
        <v>190</v>
      </c>
      <c r="J26" s="129" t="s">
        <v>186</v>
      </c>
      <c r="K26" s="129"/>
      <c r="L26" s="130" t="s">
        <v>188</v>
      </c>
      <c r="M26" s="130" t="s">
        <v>189</v>
      </c>
      <c r="N26" s="130" t="s">
        <v>190</v>
      </c>
    </row>
    <row r="27" spans="2:14" ht="21" x14ac:dyDescent="0.65">
      <c r="B27" s="131" t="s">
        <v>187</v>
      </c>
      <c r="C27" s="131"/>
      <c r="D27" s="132"/>
      <c r="E27" s="132"/>
      <c r="F27" s="132"/>
      <c r="J27" s="131" t="s">
        <v>187</v>
      </c>
      <c r="K27" s="131"/>
      <c r="L27" s="132"/>
      <c r="M27" s="132"/>
      <c r="N27" s="132"/>
    </row>
    <row r="28" spans="2:14" x14ac:dyDescent="0.45">
      <c r="B28" s="259" t="s">
        <v>9</v>
      </c>
      <c r="C28" s="259"/>
      <c r="D28" s="143">
        <v>55</v>
      </c>
      <c r="E28" s="143">
        <v>45</v>
      </c>
      <c r="F28" s="143">
        <v>30</v>
      </c>
      <c r="J28" s="259" t="s">
        <v>9</v>
      </c>
      <c r="K28" s="259"/>
      <c r="L28" s="127">
        <v>55</v>
      </c>
      <c r="M28" s="127">
        <v>45</v>
      </c>
      <c r="N28" s="127">
        <v>30</v>
      </c>
    </row>
    <row r="29" spans="2:14" ht="14.65" thickBot="1" x14ac:dyDescent="0.5">
      <c r="B29" s="260" t="s">
        <v>168</v>
      </c>
      <c r="C29" s="260"/>
      <c r="D29" s="135">
        <v>16185</v>
      </c>
      <c r="E29" s="128">
        <v>15095</v>
      </c>
      <c r="F29" s="128">
        <v>9320</v>
      </c>
      <c r="J29" s="260" t="s">
        <v>168</v>
      </c>
      <c r="K29" s="260"/>
      <c r="L29" s="135">
        <v>15865</v>
      </c>
      <c r="M29" s="128">
        <v>15095</v>
      </c>
      <c r="N29" s="128">
        <v>9320</v>
      </c>
    </row>
    <row r="30" spans="2:14" ht="14.65" thickBot="1" x14ac:dyDescent="0.5">
      <c r="B30" s="258" t="s">
        <v>68</v>
      </c>
      <c r="C30" s="258"/>
      <c r="D30" s="153" t="s">
        <v>198</v>
      </c>
      <c r="E30" s="134" t="s">
        <v>197</v>
      </c>
      <c r="F30" s="134" t="s">
        <v>197</v>
      </c>
      <c r="J30" s="258" t="s">
        <v>68</v>
      </c>
      <c r="K30" s="258"/>
      <c r="L30" s="152" t="s">
        <v>197</v>
      </c>
      <c r="M30" s="152" t="s">
        <v>197</v>
      </c>
      <c r="N30" s="152" t="s">
        <v>197</v>
      </c>
    </row>
    <row r="32" spans="2:14" x14ac:dyDescent="0.45">
      <c r="B32" s="259" t="s">
        <v>12</v>
      </c>
      <c r="C32" s="259"/>
      <c r="D32" s="143">
        <v>10</v>
      </c>
      <c r="E32" s="143">
        <v>6</v>
      </c>
      <c r="F32" s="143">
        <v>2</v>
      </c>
      <c r="J32" s="259" t="s">
        <v>12</v>
      </c>
      <c r="K32" s="259"/>
      <c r="L32" s="143">
        <v>10</v>
      </c>
      <c r="M32" s="143">
        <v>6</v>
      </c>
      <c r="N32" s="143">
        <v>2</v>
      </c>
    </row>
    <row r="33" spans="2:14" ht="14.65" thickBot="1" x14ac:dyDescent="0.5">
      <c r="B33" s="260" t="s">
        <v>168</v>
      </c>
      <c r="C33" s="260"/>
      <c r="D33" s="135">
        <v>16185</v>
      </c>
      <c r="E33" s="128">
        <v>15095</v>
      </c>
      <c r="F33" s="128">
        <v>13555</v>
      </c>
      <c r="J33" s="260" t="s">
        <v>168</v>
      </c>
      <c r="K33" s="260"/>
      <c r="L33" s="135">
        <v>15865</v>
      </c>
      <c r="M33" s="128">
        <v>15095</v>
      </c>
      <c r="N33" s="128">
        <v>13555</v>
      </c>
    </row>
    <row r="34" spans="2:14" ht="14.65" thickBot="1" x14ac:dyDescent="0.5">
      <c r="B34" s="258" t="s">
        <v>68</v>
      </c>
      <c r="C34" s="258"/>
      <c r="D34" s="153" t="s">
        <v>198</v>
      </c>
      <c r="E34" s="134" t="s">
        <v>197</v>
      </c>
      <c r="F34" s="134" t="s">
        <v>197</v>
      </c>
      <c r="J34" s="258" t="s">
        <v>68</v>
      </c>
      <c r="K34" s="258"/>
      <c r="L34" s="152" t="s">
        <v>197</v>
      </c>
      <c r="M34" s="152" t="s">
        <v>197</v>
      </c>
      <c r="N34" s="152" t="s">
        <v>197</v>
      </c>
    </row>
    <row r="36" spans="2:14" x14ac:dyDescent="0.45">
      <c r="B36" s="259" t="s">
        <v>15</v>
      </c>
      <c r="C36" s="259"/>
      <c r="D36" s="143">
        <v>2</v>
      </c>
      <c r="E36" s="143">
        <v>4</v>
      </c>
      <c r="F36" s="143">
        <v>8</v>
      </c>
      <c r="J36" s="259" t="s">
        <v>15</v>
      </c>
      <c r="K36" s="259"/>
      <c r="L36" s="143">
        <v>2</v>
      </c>
      <c r="M36" s="143">
        <v>4</v>
      </c>
      <c r="N36" s="143">
        <v>8</v>
      </c>
    </row>
    <row r="37" spans="2:14" ht="14.65" thickBot="1" x14ac:dyDescent="0.5">
      <c r="B37" s="260" t="s">
        <v>168</v>
      </c>
      <c r="C37" s="260"/>
      <c r="D37" s="135">
        <v>15365</v>
      </c>
      <c r="E37" s="128">
        <v>15095</v>
      </c>
      <c r="F37" s="147">
        <v>14690</v>
      </c>
      <c r="J37" s="260" t="s">
        <v>168</v>
      </c>
      <c r="K37" s="260"/>
      <c r="L37" s="135">
        <v>15365</v>
      </c>
      <c r="M37" s="128">
        <v>15095</v>
      </c>
      <c r="N37" s="128">
        <v>14690</v>
      </c>
    </row>
    <row r="38" spans="2:14" ht="14.65" thickBot="1" x14ac:dyDescent="0.5">
      <c r="B38" s="258" t="s">
        <v>68</v>
      </c>
      <c r="C38" s="258"/>
      <c r="D38" s="152" t="s">
        <v>197</v>
      </c>
      <c r="E38" s="152" t="s">
        <v>197</v>
      </c>
      <c r="F38" s="152" t="s">
        <v>197</v>
      </c>
      <c r="J38" s="258" t="s">
        <v>68</v>
      </c>
      <c r="K38" s="258"/>
      <c r="L38" s="152" t="s">
        <v>197</v>
      </c>
      <c r="M38" s="152" t="s">
        <v>197</v>
      </c>
      <c r="N38" s="152" t="s">
        <v>197</v>
      </c>
    </row>
    <row r="40" spans="2:14" x14ac:dyDescent="0.45">
      <c r="B40" s="259" t="s">
        <v>153</v>
      </c>
      <c r="C40" s="259"/>
      <c r="D40" s="142">
        <v>550</v>
      </c>
      <c r="E40" s="142">
        <v>800</v>
      </c>
      <c r="F40" s="142">
        <v>1100</v>
      </c>
      <c r="J40" s="259" t="s">
        <v>153</v>
      </c>
      <c r="K40" s="259"/>
      <c r="L40" s="142">
        <v>550</v>
      </c>
      <c r="M40" s="142">
        <v>800</v>
      </c>
      <c r="N40" s="142">
        <v>1100</v>
      </c>
    </row>
    <row r="41" spans="2:14" ht="14.65" thickBot="1" x14ac:dyDescent="0.5">
      <c r="B41" s="260" t="s">
        <v>168</v>
      </c>
      <c r="C41" s="260"/>
      <c r="D41" s="135">
        <v>15345</v>
      </c>
      <c r="E41" s="128">
        <v>15095</v>
      </c>
      <c r="F41" s="128">
        <v>14795</v>
      </c>
      <c r="J41" s="260" t="s">
        <v>168</v>
      </c>
      <c r="K41" s="260"/>
      <c r="L41" s="135">
        <v>15345</v>
      </c>
      <c r="M41" s="128">
        <v>15095</v>
      </c>
      <c r="N41" s="128">
        <v>14795</v>
      </c>
    </row>
    <row r="42" spans="2:14" ht="14.65" thickBot="1" x14ac:dyDescent="0.5">
      <c r="B42" s="258" t="s">
        <v>68</v>
      </c>
      <c r="C42" s="258"/>
      <c r="D42" s="152" t="s">
        <v>197</v>
      </c>
      <c r="E42" s="152" t="s">
        <v>197</v>
      </c>
      <c r="F42" s="152" t="s">
        <v>197</v>
      </c>
      <c r="J42" s="258" t="s">
        <v>68</v>
      </c>
      <c r="K42" s="258"/>
      <c r="L42" s="152" t="s">
        <v>197</v>
      </c>
      <c r="M42" s="152" t="s">
        <v>197</v>
      </c>
      <c r="N42" s="152" t="s">
        <v>197</v>
      </c>
    </row>
    <row r="44" spans="2:14" x14ac:dyDescent="0.45">
      <c r="L44" s="134"/>
      <c r="M44" s="134"/>
      <c r="N44" s="134"/>
    </row>
  </sheetData>
  <mergeCells count="58">
    <mergeCell ref="J10:K10"/>
    <mergeCell ref="J13:K13"/>
    <mergeCell ref="J14:K14"/>
    <mergeCell ref="J17:K17"/>
    <mergeCell ref="B10:C10"/>
    <mergeCell ref="J18:K18"/>
    <mergeCell ref="J21:K21"/>
    <mergeCell ref="B36:C36"/>
    <mergeCell ref="B37:C37"/>
    <mergeCell ref="J32:K32"/>
    <mergeCell ref="E25:F25"/>
    <mergeCell ref="J22:K22"/>
    <mergeCell ref="J25:L25"/>
    <mergeCell ref="J37:K37"/>
    <mergeCell ref="B40:C40"/>
    <mergeCell ref="B41:C41"/>
    <mergeCell ref="B13:C13"/>
    <mergeCell ref="B14:C14"/>
    <mergeCell ref="B32:C32"/>
    <mergeCell ref="B33:C33"/>
    <mergeCell ref="B17:C17"/>
    <mergeCell ref="B18:C18"/>
    <mergeCell ref="B25:D25"/>
    <mergeCell ref="B28:C28"/>
    <mergeCell ref="B29:C29"/>
    <mergeCell ref="B21:C21"/>
    <mergeCell ref="B22:C22"/>
    <mergeCell ref="B34:C34"/>
    <mergeCell ref="B38:C38"/>
    <mergeCell ref="B4:F4"/>
    <mergeCell ref="J4:N4"/>
    <mergeCell ref="J6:L6"/>
    <mergeCell ref="M6:N6"/>
    <mergeCell ref="J9:K9"/>
    <mergeCell ref="B6:D6"/>
    <mergeCell ref="B9:C9"/>
    <mergeCell ref="E6:F6"/>
    <mergeCell ref="M25:N25"/>
    <mergeCell ref="J28:K28"/>
    <mergeCell ref="J29:K29"/>
    <mergeCell ref="J33:K33"/>
    <mergeCell ref="J36:K36"/>
    <mergeCell ref="B42:C42"/>
    <mergeCell ref="J11:K11"/>
    <mergeCell ref="J15:K15"/>
    <mergeCell ref="J19:K19"/>
    <mergeCell ref="J23:K23"/>
    <mergeCell ref="J30:K30"/>
    <mergeCell ref="J34:K34"/>
    <mergeCell ref="J38:K38"/>
    <mergeCell ref="J42:K42"/>
    <mergeCell ref="J40:K40"/>
    <mergeCell ref="J41:K41"/>
    <mergeCell ref="B11:C11"/>
    <mergeCell ref="B15:C15"/>
    <mergeCell ref="B19:C19"/>
    <mergeCell ref="B23:C23"/>
    <mergeCell ref="B30:C3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F138E-2490-47A1-B541-B74387492900}">
  <sheetPr>
    <tabColor rgb="FF00B0F0"/>
  </sheetPr>
  <dimension ref="A1:M1009"/>
  <sheetViews>
    <sheetView zoomScaleNormal="100" workbookViewId="0">
      <selection sqref="A1:K1008"/>
    </sheetView>
  </sheetViews>
  <sheetFormatPr defaultColWidth="8.796875" defaultRowHeight="15.4" x14ac:dyDescent="0.45"/>
  <cols>
    <col min="1" max="1" width="8.796875" style="3"/>
    <col min="2" max="2" width="15.73046875" style="179" customWidth="1"/>
    <col min="3" max="3" width="17.19921875" style="3" customWidth="1"/>
    <col min="4" max="4" width="10.796875" style="3" customWidth="1"/>
    <col min="5" max="5" width="17.73046875" style="3" customWidth="1"/>
    <col min="6" max="6" width="12.265625" style="3" customWidth="1"/>
    <col min="7" max="7" width="12.86328125" style="3" customWidth="1"/>
    <col min="8" max="8" width="14.9296875" style="3" customWidth="1"/>
    <col min="9" max="9" width="12.265625" style="3" customWidth="1"/>
    <col min="10" max="10" width="2.796875" style="3" customWidth="1"/>
    <col min="11" max="11" width="2.86328125" style="3" customWidth="1"/>
    <col min="13" max="13" width="2.59765625" customWidth="1"/>
  </cols>
  <sheetData>
    <row r="1" spans="1:13" ht="16.899999999999999" customHeight="1" x14ac:dyDescent="0.5">
      <c r="A1" s="268" t="s">
        <v>199</v>
      </c>
      <c r="B1" s="269"/>
      <c r="C1" s="269"/>
      <c r="D1" s="269"/>
      <c r="E1" s="269"/>
      <c r="F1" s="269"/>
      <c r="G1" s="269"/>
      <c r="H1" s="269"/>
      <c r="I1" s="269"/>
      <c r="J1" s="269"/>
      <c r="K1" s="269"/>
      <c r="L1" s="4"/>
      <c r="M1" s="9"/>
    </row>
    <row r="2" spans="1:13" ht="16.899999999999999" x14ac:dyDescent="0.5">
      <c r="A2" s="164"/>
      <c r="B2" s="173"/>
      <c r="C2" s="164"/>
      <c r="D2" s="164"/>
      <c r="E2" s="164"/>
      <c r="F2" s="164"/>
      <c r="G2" s="164"/>
      <c r="H2" s="164"/>
      <c r="I2" s="164"/>
      <c r="J2" s="164"/>
      <c r="K2" s="164"/>
      <c r="L2" s="4"/>
      <c r="M2" s="4"/>
    </row>
    <row r="3" spans="1:13" ht="18.75" customHeight="1" x14ac:dyDescent="0.5">
      <c r="A3" s="4"/>
      <c r="B3" s="183" t="s">
        <v>202</v>
      </c>
      <c r="C3" s="183"/>
      <c r="D3" s="183"/>
      <c r="E3" s="183"/>
      <c r="F3" s="4"/>
      <c r="G3" s="4"/>
      <c r="H3" s="4"/>
      <c r="I3" s="4"/>
      <c r="J3" s="4"/>
      <c r="K3" s="4"/>
      <c r="L3" s="4"/>
      <c r="M3" s="15"/>
    </row>
    <row r="4" spans="1:13" ht="18.75" customHeight="1" x14ac:dyDescent="0.5">
      <c r="A4" s="4"/>
      <c r="B4" s="174"/>
      <c r="C4" s="165"/>
      <c r="D4" s="165"/>
      <c r="E4" s="165"/>
      <c r="F4" s="4"/>
      <c r="G4" s="4"/>
      <c r="H4" s="4"/>
      <c r="I4" s="4"/>
      <c r="J4" s="4"/>
      <c r="K4" s="4"/>
      <c r="L4" s="4"/>
      <c r="M4" s="4"/>
    </row>
    <row r="5" spans="1:13" ht="33.75" customHeight="1" x14ac:dyDescent="0.5">
      <c r="A5" s="4"/>
      <c r="B5" s="175" t="s">
        <v>200</v>
      </c>
      <c r="C5" s="162" t="s">
        <v>201</v>
      </c>
      <c r="D5"/>
      <c r="E5" s="171" t="s">
        <v>206</v>
      </c>
      <c r="F5" s="172">
        <f>'3. Model'!F10</f>
        <v>350</v>
      </c>
      <c r="G5" s="60"/>
      <c r="H5"/>
      <c r="I5" s="4"/>
      <c r="J5" s="4"/>
      <c r="K5" s="4"/>
      <c r="L5" s="4"/>
      <c r="M5" s="9"/>
    </row>
    <row r="6" spans="1:13" ht="30.75" customHeight="1" x14ac:dyDescent="0.5">
      <c r="A6" s="7"/>
      <c r="B6" s="176" t="s">
        <v>203</v>
      </c>
      <c r="C6" s="163" t="s">
        <v>205</v>
      </c>
      <c r="D6"/>
      <c r="E6"/>
      <c r="F6"/>
      <c r="G6"/>
      <c r="H6"/>
      <c r="I6" s="7"/>
      <c r="J6" s="7"/>
      <c r="K6" s="7"/>
      <c r="L6" s="4"/>
      <c r="M6" s="9"/>
    </row>
    <row r="7" spans="1:13" ht="35.65" customHeight="1" x14ac:dyDescent="0.5">
      <c r="A7" s="4"/>
      <c r="B7" s="157" t="s">
        <v>204</v>
      </c>
      <c r="C7" s="154" t="s">
        <v>9</v>
      </c>
      <c r="D7" s="154" t="s">
        <v>12</v>
      </c>
      <c r="E7" s="154" t="s">
        <v>15</v>
      </c>
      <c r="F7" s="154" t="s">
        <v>95</v>
      </c>
      <c r="G7" s="155" t="s">
        <v>44</v>
      </c>
      <c r="H7" s="156" t="s">
        <v>207</v>
      </c>
      <c r="I7" s="156" t="s">
        <v>68</v>
      </c>
      <c r="J7" s="4"/>
      <c r="K7" s="4"/>
      <c r="L7" s="7"/>
      <c r="M7" s="9"/>
    </row>
    <row r="8" spans="1:13" ht="15.75" x14ac:dyDescent="0.5">
      <c r="A8" s="4"/>
      <c r="B8" s="177"/>
      <c r="C8" s="158">
        <f ca="1">'3. Model'!F5</f>
        <v>39</v>
      </c>
      <c r="D8" s="158">
        <f ca="1">'3. Model'!F6</f>
        <v>9</v>
      </c>
      <c r="E8" s="158">
        <f ca="1">'3. Model'!F7</f>
        <v>2</v>
      </c>
      <c r="F8" s="159">
        <f ca="1">'3. Model'!F8</f>
        <v>924.160272215242</v>
      </c>
      <c r="G8" s="160">
        <f ca="1">'3. Model'!C7</f>
        <v>46</v>
      </c>
      <c r="H8" s="161">
        <f ca="1">'3. Model'!C15</f>
        <v>9485.839727784758</v>
      </c>
      <c r="I8" s="161" t="str">
        <f ca="1">'3. Model'!C16</f>
        <v>No</v>
      </c>
      <c r="J8" s="4"/>
      <c r="K8" s="4"/>
      <c r="M8" s="15"/>
    </row>
    <row r="9" spans="1:13" ht="26.25" customHeight="1" x14ac:dyDescent="0.5">
      <c r="A9" s="4"/>
      <c r="B9" s="178">
        <v>1</v>
      </c>
      <c r="C9" s="180">
        <f t="dataTable" ref="C9:I1008" dt2D="0" dtr="0" r1="A2" ca="1"/>
        <v>42</v>
      </c>
      <c r="D9" s="180">
        <v>7</v>
      </c>
      <c r="E9" s="180">
        <v>2</v>
      </c>
      <c r="F9" s="180">
        <v>776.02579565868041</v>
      </c>
      <c r="G9" s="180">
        <v>47</v>
      </c>
      <c r="H9" s="180">
        <v>9918.9742043413207</v>
      </c>
      <c r="I9" s="180" t="str">
        <v>No</v>
      </c>
      <c r="J9" s="4"/>
      <c r="K9" s="4"/>
      <c r="L9" s="4"/>
      <c r="M9" s="15"/>
    </row>
    <row r="10" spans="1:13" ht="15.75" x14ac:dyDescent="0.5">
      <c r="A10" s="4"/>
      <c r="B10" s="178">
        <v>2</v>
      </c>
      <c r="C10" s="180">
        <v>51</v>
      </c>
      <c r="D10" s="180">
        <v>7</v>
      </c>
      <c r="E10" s="180">
        <v>1</v>
      </c>
      <c r="F10" s="180">
        <v>678.02515194249031</v>
      </c>
      <c r="G10" s="180">
        <v>52</v>
      </c>
      <c r="H10" s="180">
        <v>10491.974848057511</v>
      </c>
      <c r="I10" s="180" t="str">
        <v>Yes</v>
      </c>
      <c r="J10" s="4"/>
      <c r="K10" s="4"/>
      <c r="L10" s="4"/>
      <c r="M10" s="15"/>
    </row>
    <row r="11" spans="1:13" ht="15.75" x14ac:dyDescent="0.45">
      <c r="A11" s="8"/>
      <c r="B11" s="178">
        <v>3</v>
      </c>
      <c r="C11" s="181">
        <v>40</v>
      </c>
      <c r="D11" s="181">
        <v>2</v>
      </c>
      <c r="E11" s="181">
        <v>3</v>
      </c>
      <c r="F11" s="181">
        <v>976.66632260697634</v>
      </c>
      <c r="G11" s="181">
        <v>39</v>
      </c>
      <c r="H11" s="181">
        <v>7688.3336773930241</v>
      </c>
      <c r="I11" s="181" t="str">
        <v>No</v>
      </c>
      <c r="J11" s="8"/>
      <c r="K11" s="8"/>
      <c r="L11" s="7"/>
      <c r="M11" s="16"/>
    </row>
    <row r="12" spans="1:13" ht="15.75" x14ac:dyDescent="0.45">
      <c r="A12" s="8"/>
      <c r="B12" s="178">
        <v>4</v>
      </c>
      <c r="C12" s="181">
        <v>50</v>
      </c>
      <c r="D12" s="181">
        <v>8</v>
      </c>
      <c r="E12" s="181">
        <v>4</v>
      </c>
      <c r="F12" s="181">
        <v>899.30255306662275</v>
      </c>
      <c r="G12" s="181">
        <v>49</v>
      </c>
      <c r="H12" s="181">
        <v>10865.697446933376</v>
      </c>
      <c r="I12" s="181" t="str">
        <v>No</v>
      </c>
      <c r="J12" s="8"/>
      <c r="K12" s="8"/>
      <c r="M12" s="16"/>
    </row>
    <row r="13" spans="1:13" ht="15.75" x14ac:dyDescent="0.5">
      <c r="A13" s="8"/>
      <c r="B13" s="178">
        <v>5</v>
      </c>
      <c r="C13" s="181">
        <v>48</v>
      </c>
      <c r="D13" s="181">
        <v>9</v>
      </c>
      <c r="E13" s="181">
        <v>3</v>
      </c>
      <c r="F13" s="181">
        <v>929.93327015650516</v>
      </c>
      <c r="G13" s="181">
        <v>50</v>
      </c>
      <c r="H13" s="181">
        <v>10870.066729843495</v>
      </c>
      <c r="I13" s="181" t="str">
        <v>Yes</v>
      </c>
      <c r="J13" s="8"/>
      <c r="K13" s="8"/>
      <c r="L13" s="4"/>
      <c r="M13" s="16"/>
    </row>
    <row r="14" spans="1:13" ht="15.75" x14ac:dyDescent="0.5">
      <c r="A14" s="4"/>
      <c r="B14" s="178">
        <v>6</v>
      </c>
      <c r="C14" s="180">
        <v>40</v>
      </c>
      <c r="D14" s="180">
        <v>5</v>
      </c>
      <c r="E14" s="180">
        <v>1</v>
      </c>
      <c r="F14" s="180">
        <v>768.6668825249543</v>
      </c>
      <c r="G14" s="180">
        <v>44</v>
      </c>
      <c r="H14" s="180">
        <v>8821.3331174750456</v>
      </c>
      <c r="I14" s="180" t="str">
        <v>No</v>
      </c>
      <c r="J14" s="4"/>
      <c r="K14" s="4"/>
      <c r="L14" s="4"/>
      <c r="M14" s="15"/>
    </row>
    <row r="15" spans="1:13" ht="15.75" x14ac:dyDescent="0.5">
      <c r="A15" s="4"/>
      <c r="B15" s="178">
        <v>7</v>
      </c>
      <c r="C15" s="180">
        <v>38</v>
      </c>
      <c r="D15" s="180">
        <v>4</v>
      </c>
      <c r="E15" s="180">
        <v>4</v>
      </c>
      <c r="F15" s="180">
        <v>549.00034893183908</v>
      </c>
      <c r="G15" s="180">
        <v>38</v>
      </c>
      <c r="H15" s="180">
        <v>8080.9996510681613</v>
      </c>
      <c r="I15" s="180" t="str">
        <v>No</v>
      </c>
      <c r="J15" s="4"/>
      <c r="K15" s="4"/>
      <c r="L15" s="7"/>
      <c r="M15" s="15"/>
    </row>
    <row r="16" spans="1:13" ht="15.75" x14ac:dyDescent="0.5">
      <c r="A16" s="4"/>
      <c r="B16" s="178">
        <v>8</v>
      </c>
      <c r="C16" s="180">
        <v>42</v>
      </c>
      <c r="D16" s="180">
        <v>8</v>
      </c>
      <c r="E16" s="180">
        <v>2</v>
      </c>
      <c r="F16" s="180">
        <v>901.80281234608208</v>
      </c>
      <c r="G16" s="180">
        <v>48</v>
      </c>
      <c r="H16" s="180">
        <v>10078.197187653917</v>
      </c>
      <c r="I16" s="180" t="str">
        <v>No</v>
      </c>
      <c r="J16" s="4"/>
      <c r="K16" s="4"/>
      <c r="M16" s="15"/>
    </row>
    <row r="17" spans="1:13" ht="15.75" x14ac:dyDescent="0.5">
      <c r="A17" s="4"/>
      <c r="B17" s="178">
        <v>9</v>
      </c>
      <c r="C17" s="180">
        <v>35</v>
      </c>
      <c r="D17" s="180">
        <v>8</v>
      </c>
      <c r="E17" s="180">
        <v>5</v>
      </c>
      <c r="F17" s="180">
        <v>706.35012507901706</v>
      </c>
      <c r="G17" s="180">
        <v>38</v>
      </c>
      <c r="H17" s="180">
        <v>8173.6498749209832</v>
      </c>
      <c r="I17" s="180" t="str">
        <v>No</v>
      </c>
      <c r="J17" s="4"/>
      <c r="K17" s="4"/>
      <c r="L17" s="4"/>
      <c r="M17" s="15"/>
    </row>
    <row r="18" spans="1:13" ht="15.75" x14ac:dyDescent="0.5">
      <c r="A18" s="4"/>
      <c r="B18" s="178">
        <v>10</v>
      </c>
      <c r="C18" s="180">
        <v>35</v>
      </c>
      <c r="D18" s="180">
        <v>6</v>
      </c>
      <c r="E18" s="180">
        <v>2</v>
      </c>
      <c r="F18" s="180">
        <v>886.78704155926062</v>
      </c>
      <c r="G18" s="180">
        <v>39</v>
      </c>
      <c r="H18" s="180">
        <v>7528.2129584407394</v>
      </c>
      <c r="I18" s="180" t="str">
        <v>No</v>
      </c>
      <c r="J18" s="4"/>
      <c r="K18" s="4"/>
      <c r="L18" s="4"/>
      <c r="M18" s="15"/>
    </row>
    <row r="19" spans="1:13" ht="15.75" x14ac:dyDescent="0.5">
      <c r="A19" s="4"/>
      <c r="B19" s="178">
        <v>11</v>
      </c>
      <c r="C19" s="180">
        <v>40</v>
      </c>
      <c r="D19" s="180">
        <v>7</v>
      </c>
      <c r="E19" s="180">
        <v>2</v>
      </c>
      <c r="F19" s="180">
        <v>943.20711090528653</v>
      </c>
      <c r="G19" s="180">
        <v>45</v>
      </c>
      <c r="H19" s="180">
        <v>9181.7928890947132</v>
      </c>
      <c r="I19" s="180" t="str">
        <v>No</v>
      </c>
      <c r="J19" s="4"/>
      <c r="K19" s="4"/>
      <c r="L19" s="7"/>
      <c r="M19" s="15"/>
    </row>
    <row r="20" spans="1:13" ht="15.75" x14ac:dyDescent="0.5">
      <c r="A20" s="4"/>
      <c r="B20" s="178">
        <v>12</v>
      </c>
      <c r="C20" s="180">
        <v>33</v>
      </c>
      <c r="D20" s="180">
        <v>4</v>
      </c>
      <c r="E20" s="180">
        <v>3</v>
      </c>
      <c r="F20" s="180">
        <v>876.61094301659455</v>
      </c>
      <c r="G20" s="180">
        <v>34</v>
      </c>
      <c r="H20" s="180">
        <v>6363.3890569834057</v>
      </c>
      <c r="I20" s="180" t="str">
        <v>No</v>
      </c>
      <c r="J20" s="4"/>
      <c r="K20" s="4"/>
      <c r="M20" s="15"/>
    </row>
    <row r="21" spans="1:13" ht="15.75" x14ac:dyDescent="0.5">
      <c r="A21" s="4"/>
      <c r="B21" s="178">
        <v>13</v>
      </c>
      <c r="C21" s="180">
        <v>43</v>
      </c>
      <c r="D21" s="180">
        <v>10</v>
      </c>
      <c r="E21" s="180">
        <v>2</v>
      </c>
      <c r="F21" s="180">
        <v>631.47363409696447</v>
      </c>
      <c r="G21" s="180">
        <v>51</v>
      </c>
      <c r="H21" s="180">
        <v>10853.526365903035</v>
      </c>
      <c r="I21" s="180" t="str">
        <v>Yes</v>
      </c>
      <c r="J21" s="4"/>
      <c r="K21" s="4"/>
      <c r="L21" s="4"/>
      <c r="M21" s="15"/>
    </row>
    <row r="22" spans="1:13" ht="15.75" x14ac:dyDescent="0.5">
      <c r="A22" s="4"/>
      <c r="B22" s="178">
        <v>14</v>
      </c>
      <c r="C22" s="180">
        <v>45</v>
      </c>
      <c r="D22" s="180">
        <v>5</v>
      </c>
      <c r="E22" s="180">
        <v>3</v>
      </c>
      <c r="F22" s="180">
        <v>495.98118280563517</v>
      </c>
      <c r="G22" s="180">
        <v>47</v>
      </c>
      <c r="H22" s="180">
        <v>10449.018817194365</v>
      </c>
      <c r="I22" s="180" t="str">
        <v>No</v>
      </c>
      <c r="J22" s="4"/>
      <c r="K22" s="4"/>
      <c r="L22" s="4"/>
      <c r="M22" s="15"/>
    </row>
    <row r="23" spans="1:13" ht="15.75" x14ac:dyDescent="0.5">
      <c r="A23" s="4"/>
      <c r="B23" s="178">
        <v>15</v>
      </c>
      <c r="C23" s="180">
        <v>36</v>
      </c>
      <c r="D23" s="180">
        <v>4</v>
      </c>
      <c r="E23" s="180">
        <v>0</v>
      </c>
      <c r="F23" s="180">
        <v>538.75935461246536</v>
      </c>
      <c r="G23" s="180">
        <v>40</v>
      </c>
      <c r="H23" s="180">
        <v>7661.2406453875346</v>
      </c>
      <c r="I23" s="180" t="str">
        <v>No</v>
      </c>
      <c r="J23" s="4"/>
      <c r="K23" s="4"/>
      <c r="L23" s="7"/>
      <c r="M23" s="15"/>
    </row>
    <row r="24" spans="1:13" ht="15.75" x14ac:dyDescent="0.5">
      <c r="A24" s="4"/>
      <c r="B24" s="178">
        <v>16</v>
      </c>
      <c r="C24" s="180">
        <v>55</v>
      </c>
      <c r="D24" s="180">
        <v>9</v>
      </c>
      <c r="E24" s="180">
        <v>3</v>
      </c>
      <c r="F24" s="180">
        <v>1034.5642147214896</v>
      </c>
      <c r="G24" s="180">
        <v>50</v>
      </c>
      <c r="H24" s="180">
        <v>10765.435785278511</v>
      </c>
      <c r="I24" s="180" t="str">
        <v>Yes</v>
      </c>
      <c r="J24" s="4"/>
      <c r="K24" s="4"/>
      <c r="M24" s="15"/>
    </row>
    <row r="25" spans="1:13" ht="15.75" x14ac:dyDescent="0.5">
      <c r="A25" s="4"/>
      <c r="B25" s="178">
        <v>17</v>
      </c>
      <c r="C25" s="180">
        <v>54</v>
      </c>
      <c r="D25" s="180">
        <v>7</v>
      </c>
      <c r="E25" s="180">
        <v>2</v>
      </c>
      <c r="F25" s="180">
        <v>983.25277776269968</v>
      </c>
      <c r="G25" s="180">
        <v>51</v>
      </c>
      <c r="H25" s="180">
        <v>10501.7472222373</v>
      </c>
      <c r="I25" s="180" t="str">
        <v>Yes</v>
      </c>
      <c r="J25" s="4"/>
      <c r="K25" s="4"/>
      <c r="L25" s="4"/>
      <c r="M25" s="15"/>
    </row>
    <row r="26" spans="1:13" ht="15.75" x14ac:dyDescent="0.5">
      <c r="A26" s="4"/>
      <c r="B26" s="178">
        <v>18</v>
      </c>
      <c r="C26" s="180">
        <v>52</v>
      </c>
      <c r="D26" s="180">
        <v>4</v>
      </c>
      <c r="E26" s="180">
        <v>1</v>
      </c>
      <c r="F26" s="180">
        <v>804.86335334910996</v>
      </c>
      <c r="G26" s="180">
        <v>52</v>
      </c>
      <c r="H26" s="180">
        <v>10365.13664665089</v>
      </c>
      <c r="I26" s="180" t="str">
        <v>Yes</v>
      </c>
      <c r="J26" s="4"/>
      <c r="K26" s="4"/>
      <c r="L26" s="4"/>
      <c r="M26" s="15"/>
    </row>
    <row r="27" spans="1:13" ht="15.75" x14ac:dyDescent="0.5">
      <c r="A27" s="4"/>
      <c r="B27" s="178">
        <v>19</v>
      </c>
      <c r="C27" s="180">
        <v>41</v>
      </c>
      <c r="D27" s="180">
        <v>13</v>
      </c>
      <c r="E27" s="180">
        <v>4</v>
      </c>
      <c r="F27" s="180">
        <v>832.38510702719498</v>
      </c>
      <c r="G27" s="180">
        <v>49</v>
      </c>
      <c r="H27" s="180">
        <v>10932.614892972804</v>
      </c>
      <c r="I27" s="180" t="str">
        <v>No</v>
      </c>
      <c r="J27" s="4"/>
      <c r="K27" s="4"/>
      <c r="L27" s="7"/>
      <c r="M27" s="15"/>
    </row>
    <row r="28" spans="1:13" ht="15.75" x14ac:dyDescent="0.5">
      <c r="A28" s="4"/>
      <c r="B28" s="178">
        <v>20</v>
      </c>
      <c r="C28" s="180">
        <v>52</v>
      </c>
      <c r="D28" s="180">
        <v>9</v>
      </c>
      <c r="E28" s="180">
        <v>3</v>
      </c>
      <c r="F28" s="180">
        <v>694.48216586574347</v>
      </c>
      <c r="G28" s="180">
        <v>50</v>
      </c>
      <c r="H28" s="180">
        <v>11105.517834134256</v>
      </c>
      <c r="I28" s="180" t="str">
        <v>Yes</v>
      </c>
      <c r="J28" s="4"/>
      <c r="K28" s="4"/>
      <c r="M28" s="15"/>
    </row>
    <row r="29" spans="1:13" ht="15.75" x14ac:dyDescent="0.5">
      <c r="A29" s="4"/>
      <c r="B29" s="178">
        <v>21</v>
      </c>
      <c r="C29" s="180">
        <v>44</v>
      </c>
      <c r="D29" s="180">
        <v>8</v>
      </c>
      <c r="E29" s="180">
        <v>3</v>
      </c>
      <c r="F29" s="180">
        <v>1040.6075978465028</v>
      </c>
      <c r="G29" s="180">
        <v>49</v>
      </c>
      <c r="H29" s="180">
        <v>10474.392402153497</v>
      </c>
      <c r="I29" s="180" t="str">
        <v>No</v>
      </c>
      <c r="J29" s="4"/>
      <c r="K29" s="4"/>
      <c r="L29" s="4"/>
      <c r="M29" s="15"/>
    </row>
    <row r="30" spans="1:13" ht="15.75" x14ac:dyDescent="0.5">
      <c r="A30" s="4"/>
      <c r="B30" s="178">
        <v>22</v>
      </c>
      <c r="C30" s="180">
        <v>38</v>
      </c>
      <c r="D30" s="180">
        <v>7</v>
      </c>
      <c r="E30" s="180">
        <v>2</v>
      </c>
      <c r="F30" s="180">
        <v>508.42062750605123</v>
      </c>
      <c r="G30" s="180">
        <v>43</v>
      </c>
      <c r="H30" s="180">
        <v>9046.5793724939485</v>
      </c>
      <c r="I30" s="180" t="str">
        <v>No</v>
      </c>
      <c r="J30" s="4"/>
      <c r="K30" s="4"/>
      <c r="L30" s="4"/>
      <c r="M30" s="15"/>
    </row>
    <row r="31" spans="1:13" ht="15.75" x14ac:dyDescent="0.5">
      <c r="A31" s="4"/>
      <c r="B31" s="178">
        <v>23</v>
      </c>
      <c r="C31" s="180">
        <v>49</v>
      </c>
      <c r="D31" s="180">
        <v>12</v>
      </c>
      <c r="E31" s="180">
        <v>2</v>
      </c>
      <c r="F31" s="180">
        <v>685.45712325721558</v>
      </c>
      <c r="G31" s="180">
        <v>51</v>
      </c>
      <c r="H31" s="180">
        <v>10799.542876742784</v>
      </c>
      <c r="I31" s="180" t="str">
        <v>Yes</v>
      </c>
      <c r="J31" s="4"/>
      <c r="K31" s="4"/>
      <c r="L31" s="7"/>
      <c r="M31" s="15"/>
    </row>
    <row r="32" spans="1:13" ht="15.75" x14ac:dyDescent="0.5">
      <c r="A32" s="4"/>
      <c r="B32" s="178">
        <v>24</v>
      </c>
      <c r="C32" s="180">
        <v>46</v>
      </c>
      <c r="D32" s="180">
        <v>3</v>
      </c>
      <c r="E32" s="180">
        <v>3</v>
      </c>
      <c r="F32" s="180">
        <v>811.54088642985516</v>
      </c>
      <c r="G32" s="180">
        <v>46</v>
      </c>
      <c r="H32" s="180">
        <v>9848.4591135701448</v>
      </c>
      <c r="I32" s="180" t="str">
        <v>No</v>
      </c>
      <c r="J32" s="4"/>
      <c r="K32" s="4"/>
      <c r="M32" s="15"/>
    </row>
    <row r="33" spans="1:13" ht="15.75" x14ac:dyDescent="0.5">
      <c r="A33" s="4"/>
      <c r="B33" s="178">
        <v>25</v>
      </c>
      <c r="C33" s="180">
        <v>40</v>
      </c>
      <c r="D33" s="180">
        <v>10</v>
      </c>
      <c r="E33" s="180">
        <v>2</v>
      </c>
      <c r="F33" s="180">
        <v>721.01001290719944</v>
      </c>
      <c r="G33" s="180">
        <v>48</v>
      </c>
      <c r="H33" s="180">
        <v>10258.9899870928</v>
      </c>
      <c r="I33" s="180" t="str">
        <v>No</v>
      </c>
      <c r="J33" s="4"/>
      <c r="K33" s="4"/>
      <c r="L33" s="4"/>
      <c r="M33" s="15"/>
    </row>
    <row r="34" spans="1:13" ht="15.75" x14ac:dyDescent="0.5">
      <c r="A34" s="4"/>
      <c r="B34" s="178">
        <v>26</v>
      </c>
      <c r="C34" s="180">
        <v>47</v>
      </c>
      <c r="D34" s="180">
        <v>4</v>
      </c>
      <c r="E34" s="180">
        <v>2</v>
      </c>
      <c r="F34" s="180">
        <v>760.78356701210294</v>
      </c>
      <c r="G34" s="180">
        <v>49</v>
      </c>
      <c r="H34" s="180">
        <v>10504.216432987898</v>
      </c>
      <c r="I34" s="180" t="str">
        <v>No</v>
      </c>
      <c r="J34" s="4"/>
      <c r="K34" s="4"/>
      <c r="L34" s="4"/>
      <c r="M34" s="15"/>
    </row>
    <row r="35" spans="1:13" ht="15.75" x14ac:dyDescent="0.5">
      <c r="A35" s="4"/>
      <c r="B35" s="178">
        <v>27</v>
      </c>
      <c r="C35" s="180">
        <v>47</v>
      </c>
      <c r="D35" s="180">
        <v>9</v>
      </c>
      <c r="E35" s="180">
        <v>4</v>
      </c>
      <c r="F35" s="180">
        <v>672.04657124689504</v>
      </c>
      <c r="G35" s="180">
        <v>49</v>
      </c>
      <c r="H35" s="180">
        <v>11092.953428753106</v>
      </c>
      <c r="I35" s="180" t="str">
        <v>No</v>
      </c>
      <c r="J35" s="4"/>
      <c r="K35" s="4"/>
      <c r="L35" s="7"/>
      <c r="M35" s="15"/>
    </row>
    <row r="36" spans="1:13" ht="15.75" x14ac:dyDescent="0.5">
      <c r="A36" s="4"/>
      <c r="B36" s="178">
        <v>28</v>
      </c>
      <c r="C36" s="180">
        <v>47</v>
      </c>
      <c r="D36" s="180">
        <v>6</v>
      </c>
      <c r="E36" s="180">
        <v>4</v>
      </c>
      <c r="F36" s="180">
        <v>915.33327147954242</v>
      </c>
      <c r="G36" s="180">
        <v>49</v>
      </c>
      <c r="H36" s="180">
        <v>10849.666728520457</v>
      </c>
      <c r="I36" s="180" t="str">
        <v>No</v>
      </c>
      <c r="J36" s="4"/>
      <c r="K36" s="4"/>
      <c r="M36" s="15"/>
    </row>
    <row r="37" spans="1:13" ht="15.75" x14ac:dyDescent="0.5">
      <c r="A37" s="4"/>
      <c r="B37" s="178">
        <v>29</v>
      </c>
      <c r="C37" s="180">
        <v>49</v>
      </c>
      <c r="D37" s="180">
        <v>5</v>
      </c>
      <c r="E37" s="180">
        <v>4</v>
      </c>
      <c r="F37" s="180">
        <v>898.00462823649389</v>
      </c>
      <c r="G37" s="180">
        <v>49</v>
      </c>
      <c r="H37" s="180">
        <v>10866.995371763507</v>
      </c>
      <c r="I37" s="180" t="str">
        <v>No</v>
      </c>
      <c r="J37" s="4"/>
      <c r="K37" s="4"/>
      <c r="L37" s="4"/>
      <c r="M37" s="15"/>
    </row>
    <row r="38" spans="1:13" ht="15.75" x14ac:dyDescent="0.5">
      <c r="A38" s="4"/>
      <c r="B38" s="178">
        <v>30</v>
      </c>
      <c r="C38" s="180">
        <v>52</v>
      </c>
      <c r="D38" s="180">
        <v>5</v>
      </c>
      <c r="E38" s="180">
        <v>2</v>
      </c>
      <c r="F38" s="180">
        <v>902.53989468926864</v>
      </c>
      <c r="G38" s="180">
        <v>51</v>
      </c>
      <c r="H38" s="180">
        <v>10582.460105310733</v>
      </c>
      <c r="I38" s="180" t="str">
        <v>Yes</v>
      </c>
      <c r="J38" s="4"/>
      <c r="K38" s="4"/>
      <c r="L38" s="4"/>
      <c r="M38" s="15"/>
    </row>
    <row r="39" spans="1:13" ht="15.75" x14ac:dyDescent="0.5">
      <c r="A39" s="4"/>
      <c r="B39" s="178">
        <v>31</v>
      </c>
      <c r="C39" s="180">
        <v>39</v>
      </c>
      <c r="D39" s="180">
        <v>7</v>
      </c>
      <c r="E39" s="180">
        <v>1</v>
      </c>
      <c r="F39" s="180">
        <v>820.71691568047015</v>
      </c>
      <c r="G39" s="180">
        <v>45</v>
      </c>
      <c r="H39" s="180">
        <v>9054.2830843195297</v>
      </c>
      <c r="I39" s="180" t="str">
        <v>No</v>
      </c>
      <c r="J39" s="4"/>
      <c r="K39" s="4"/>
      <c r="L39" s="7"/>
      <c r="M39" s="15"/>
    </row>
    <row r="40" spans="1:13" ht="15.75" x14ac:dyDescent="0.5">
      <c r="A40" s="4"/>
      <c r="B40" s="178">
        <v>32</v>
      </c>
      <c r="C40" s="180">
        <v>55</v>
      </c>
      <c r="D40" s="180">
        <v>5</v>
      </c>
      <c r="E40" s="180">
        <v>4</v>
      </c>
      <c r="F40" s="180">
        <v>691.93779304135103</v>
      </c>
      <c r="G40" s="180">
        <v>49</v>
      </c>
      <c r="H40" s="180">
        <v>11073.06220695865</v>
      </c>
      <c r="I40" s="180" t="str">
        <v>No</v>
      </c>
      <c r="J40" s="4"/>
      <c r="K40" s="4"/>
      <c r="M40" s="15"/>
    </row>
    <row r="41" spans="1:13" ht="15.75" x14ac:dyDescent="0.5">
      <c r="A41" s="4"/>
      <c r="B41" s="178">
        <v>33</v>
      </c>
      <c r="C41" s="180">
        <v>60</v>
      </c>
      <c r="D41" s="180">
        <v>5</v>
      </c>
      <c r="E41" s="180">
        <v>7</v>
      </c>
      <c r="F41" s="180">
        <v>538.42362055560648</v>
      </c>
      <c r="G41" s="180">
        <v>46</v>
      </c>
      <c r="H41" s="180">
        <v>11121.576379444394</v>
      </c>
      <c r="I41" s="180" t="str">
        <v>No</v>
      </c>
      <c r="J41" s="4"/>
      <c r="K41" s="4"/>
      <c r="L41" s="4"/>
      <c r="M41" s="15"/>
    </row>
    <row r="42" spans="1:13" ht="15.75" x14ac:dyDescent="0.5">
      <c r="A42" s="4"/>
      <c r="B42" s="178">
        <v>34</v>
      </c>
      <c r="C42" s="180">
        <v>43</v>
      </c>
      <c r="D42" s="180">
        <v>3</v>
      </c>
      <c r="E42" s="180">
        <v>2</v>
      </c>
      <c r="F42" s="180">
        <v>887.55411835492293</v>
      </c>
      <c r="G42" s="180">
        <v>44</v>
      </c>
      <c r="H42" s="180">
        <v>8952.445881645077</v>
      </c>
      <c r="I42" s="180" t="str">
        <v>No</v>
      </c>
      <c r="J42" s="4"/>
      <c r="K42" s="4"/>
      <c r="L42" s="4"/>
      <c r="M42" s="15"/>
    </row>
    <row r="43" spans="1:13" ht="15.75" x14ac:dyDescent="0.5">
      <c r="A43" s="4"/>
      <c r="B43" s="178">
        <v>35</v>
      </c>
      <c r="C43" s="180">
        <v>39</v>
      </c>
      <c r="D43" s="180">
        <v>3</v>
      </c>
      <c r="E43" s="180">
        <v>2</v>
      </c>
      <c r="F43" s="180">
        <v>1178.2451070731536</v>
      </c>
      <c r="G43" s="180">
        <v>40</v>
      </c>
      <c r="H43" s="180">
        <v>7521.7548929268469</v>
      </c>
      <c r="I43" s="180" t="str">
        <v>No</v>
      </c>
      <c r="J43" s="4"/>
      <c r="K43" s="4"/>
      <c r="L43" s="7"/>
      <c r="M43" s="15"/>
    </row>
    <row r="44" spans="1:13" ht="15.75" x14ac:dyDescent="0.5">
      <c r="A44" s="4"/>
      <c r="B44" s="178">
        <v>36</v>
      </c>
      <c r="C44" s="180">
        <v>52</v>
      </c>
      <c r="D44" s="180">
        <v>10</v>
      </c>
      <c r="E44" s="180">
        <v>3</v>
      </c>
      <c r="F44" s="180">
        <v>716.80968507229443</v>
      </c>
      <c r="G44" s="180">
        <v>50</v>
      </c>
      <c r="H44" s="180">
        <v>11083.190314927706</v>
      </c>
      <c r="I44" s="180" t="str">
        <v>Yes</v>
      </c>
      <c r="J44" s="4"/>
      <c r="K44" s="4"/>
      <c r="M44" s="15"/>
    </row>
    <row r="45" spans="1:13" ht="15.75" x14ac:dyDescent="0.5">
      <c r="A45" s="4"/>
      <c r="B45" s="178">
        <v>37</v>
      </c>
      <c r="C45" s="180">
        <v>63</v>
      </c>
      <c r="D45" s="180">
        <v>3</v>
      </c>
      <c r="E45" s="180">
        <v>3</v>
      </c>
      <c r="F45" s="180">
        <v>679.40300983773</v>
      </c>
      <c r="G45" s="180">
        <v>50</v>
      </c>
      <c r="H45" s="180">
        <v>11120.59699016227</v>
      </c>
      <c r="I45" s="180" t="str">
        <v>Yes</v>
      </c>
      <c r="J45" s="4"/>
      <c r="K45" s="4"/>
      <c r="L45" s="4"/>
      <c r="M45" s="15"/>
    </row>
    <row r="46" spans="1:13" ht="15.75" x14ac:dyDescent="0.5">
      <c r="A46" s="4"/>
      <c r="B46" s="178">
        <v>38</v>
      </c>
      <c r="C46" s="180">
        <v>40</v>
      </c>
      <c r="D46" s="180">
        <v>12</v>
      </c>
      <c r="E46" s="180">
        <v>2</v>
      </c>
      <c r="F46" s="180">
        <v>753.70005716267349</v>
      </c>
      <c r="G46" s="180">
        <v>50</v>
      </c>
      <c r="H46" s="180">
        <v>10796.299942837326</v>
      </c>
      <c r="I46" s="180" t="str">
        <v>Yes</v>
      </c>
      <c r="J46" s="4"/>
      <c r="K46" s="4"/>
      <c r="L46" s="4"/>
      <c r="M46" s="15"/>
    </row>
    <row r="47" spans="1:13" ht="15.75" x14ac:dyDescent="0.5">
      <c r="A47" s="4"/>
      <c r="B47" s="178">
        <v>39</v>
      </c>
      <c r="C47" s="180">
        <v>45</v>
      </c>
      <c r="D47" s="180">
        <v>10</v>
      </c>
      <c r="E47" s="180">
        <v>3</v>
      </c>
      <c r="F47" s="180">
        <v>714.74092439047467</v>
      </c>
      <c r="G47" s="180">
        <v>50</v>
      </c>
      <c r="H47" s="180">
        <v>11085.259075609525</v>
      </c>
      <c r="I47" s="180" t="str">
        <v>Yes</v>
      </c>
      <c r="J47" s="4"/>
      <c r="K47" s="4"/>
      <c r="L47" s="7"/>
      <c r="M47" s="15"/>
    </row>
    <row r="48" spans="1:13" ht="15.75" x14ac:dyDescent="0.5">
      <c r="A48" s="4"/>
      <c r="B48" s="178">
        <v>40</v>
      </c>
      <c r="C48" s="180">
        <v>60</v>
      </c>
      <c r="D48" s="180">
        <v>8</v>
      </c>
      <c r="E48" s="180">
        <v>2</v>
      </c>
      <c r="F48" s="180">
        <v>460.63305405362883</v>
      </c>
      <c r="G48" s="180">
        <v>51</v>
      </c>
      <c r="H48" s="180">
        <v>11024.366945946371</v>
      </c>
      <c r="I48" s="180" t="str">
        <v>Yes</v>
      </c>
      <c r="J48" s="4"/>
      <c r="K48" s="4"/>
      <c r="M48" s="15"/>
    </row>
    <row r="49" spans="1:13" ht="15.75" x14ac:dyDescent="0.5">
      <c r="A49" s="4"/>
      <c r="B49" s="178">
        <v>41</v>
      </c>
      <c r="C49" s="180">
        <v>46</v>
      </c>
      <c r="D49" s="180">
        <v>5</v>
      </c>
      <c r="E49" s="180">
        <v>1</v>
      </c>
      <c r="F49" s="180">
        <v>593.0950069620518</v>
      </c>
      <c r="G49" s="180">
        <v>50</v>
      </c>
      <c r="H49" s="180">
        <v>10706.904993037948</v>
      </c>
      <c r="I49" s="180" t="str">
        <v>Yes</v>
      </c>
      <c r="J49" s="4"/>
      <c r="K49" s="4"/>
      <c r="L49" s="4"/>
      <c r="M49" s="15"/>
    </row>
    <row r="50" spans="1:13" ht="15.75" x14ac:dyDescent="0.5">
      <c r="A50" s="4"/>
      <c r="B50" s="178">
        <v>42</v>
      </c>
      <c r="C50" s="180">
        <v>47</v>
      </c>
      <c r="D50" s="180">
        <v>8</v>
      </c>
      <c r="E50" s="180">
        <v>3</v>
      </c>
      <c r="F50" s="180">
        <v>911.39130826532084</v>
      </c>
      <c r="G50" s="180">
        <v>50</v>
      </c>
      <c r="H50" s="180">
        <v>10888.60869173468</v>
      </c>
      <c r="I50" s="180" t="str">
        <v>Yes</v>
      </c>
      <c r="J50" s="4"/>
      <c r="K50" s="4"/>
      <c r="L50" s="4"/>
      <c r="M50" s="15"/>
    </row>
    <row r="51" spans="1:13" ht="15.75" x14ac:dyDescent="0.5">
      <c r="A51" s="4"/>
      <c r="B51" s="178">
        <v>43</v>
      </c>
      <c r="C51" s="180">
        <v>36</v>
      </c>
      <c r="D51" s="180">
        <v>8</v>
      </c>
      <c r="E51" s="180">
        <v>3</v>
      </c>
      <c r="F51" s="180">
        <v>828.07388325567388</v>
      </c>
      <c r="G51" s="180">
        <v>41</v>
      </c>
      <c r="H51" s="180">
        <v>8406.9261167443256</v>
      </c>
      <c r="I51" s="180" t="str">
        <v>No</v>
      </c>
      <c r="J51" s="4"/>
      <c r="K51" s="4"/>
      <c r="L51" s="7"/>
      <c r="M51" s="15"/>
    </row>
    <row r="52" spans="1:13" ht="15.75" x14ac:dyDescent="0.5">
      <c r="A52" s="4"/>
      <c r="B52" s="178">
        <v>44</v>
      </c>
      <c r="C52" s="180">
        <v>51</v>
      </c>
      <c r="D52" s="180">
        <v>9</v>
      </c>
      <c r="E52" s="180">
        <v>2</v>
      </c>
      <c r="F52" s="180">
        <v>1107.2859338795115</v>
      </c>
      <c r="G52" s="180">
        <v>51</v>
      </c>
      <c r="H52" s="180">
        <v>10377.714066120488</v>
      </c>
      <c r="I52" s="180" t="str">
        <v>Yes</v>
      </c>
      <c r="J52" s="4"/>
      <c r="K52" s="4"/>
      <c r="M52" s="15"/>
    </row>
    <row r="53" spans="1:13" ht="15.75" x14ac:dyDescent="0.5">
      <c r="A53" s="4"/>
      <c r="B53" s="178">
        <v>45</v>
      </c>
      <c r="C53" s="180">
        <v>41</v>
      </c>
      <c r="D53" s="180">
        <v>8</v>
      </c>
      <c r="E53" s="180">
        <v>3</v>
      </c>
      <c r="F53" s="180">
        <v>832.32322918472664</v>
      </c>
      <c r="G53" s="180">
        <v>46</v>
      </c>
      <c r="H53" s="180">
        <v>9827.6767708152729</v>
      </c>
      <c r="I53" s="180" t="str">
        <v>No</v>
      </c>
      <c r="J53" s="4"/>
      <c r="K53" s="4"/>
      <c r="L53" s="4"/>
      <c r="M53" s="15"/>
    </row>
    <row r="54" spans="1:13" ht="15.75" x14ac:dyDescent="0.5">
      <c r="A54" s="4"/>
      <c r="B54" s="178">
        <v>46</v>
      </c>
      <c r="C54" s="180">
        <v>52</v>
      </c>
      <c r="D54" s="180">
        <v>1</v>
      </c>
      <c r="E54" s="180">
        <v>1</v>
      </c>
      <c r="F54" s="180">
        <v>502.57768046934763</v>
      </c>
      <c r="G54" s="180">
        <v>52</v>
      </c>
      <c r="H54" s="180">
        <v>10667.422319530651</v>
      </c>
      <c r="I54" s="180" t="str">
        <v>Yes</v>
      </c>
      <c r="J54" s="4"/>
      <c r="K54" s="4"/>
      <c r="L54" s="4"/>
      <c r="M54" s="15"/>
    </row>
    <row r="55" spans="1:13" ht="15.75" x14ac:dyDescent="0.5">
      <c r="A55" s="4"/>
      <c r="B55" s="178">
        <v>47</v>
      </c>
      <c r="C55" s="180">
        <v>53</v>
      </c>
      <c r="D55" s="180">
        <v>6</v>
      </c>
      <c r="E55" s="180">
        <v>6</v>
      </c>
      <c r="F55" s="180">
        <v>703.67183846083651</v>
      </c>
      <c r="G55" s="180">
        <v>47</v>
      </c>
      <c r="H55" s="180">
        <v>10991.328161539164</v>
      </c>
      <c r="I55" s="180" t="str">
        <v>No</v>
      </c>
      <c r="J55" s="4"/>
      <c r="K55" s="4"/>
      <c r="L55" s="7"/>
      <c r="M55" s="15"/>
    </row>
    <row r="56" spans="1:13" ht="15.75" x14ac:dyDescent="0.5">
      <c r="A56" s="4"/>
      <c r="B56" s="178">
        <v>48</v>
      </c>
      <c r="C56" s="180">
        <v>55</v>
      </c>
      <c r="D56" s="180">
        <v>6</v>
      </c>
      <c r="E56" s="180">
        <v>1</v>
      </c>
      <c r="F56" s="180">
        <v>776.52632057414451</v>
      </c>
      <c r="G56" s="180">
        <v>52</v>
      </c>
      <c r="H56" s="180">
        <v>10393.473679425855</v>
      </c>
      <c r="I56" s="180" t="str">
        <v>Yes</v>
      </c>
      <c r="J56" s="4"/>
      <c r="K56" s="4"/>
      <c r="M56" s="15"/>
    </row>
    <row r="57" spans="1:13" ht="15.75" x14ac:dyDescent="0.5">
      <c r="A57" s="4"/>
      <c r="B57" s="178">
        <v>49</v>
      </c>
      <c r="C57" s="180">
        <v>52</v>
      </c>
      <c r="D57" s="180">
        <v>11</v>
      </c>
      <c r="E57" s="180">
        <v>2</v>
      </c>
      <c r="F57" s="180">
        <v>861.77539636462382</v>
      </c>
      <c r="G57" s="180">
        <v>51</v>
      </c>
      <c r="H57" s="180">
        <v>10623.224603635375</v>
      </c>
      <c r="I57" s="180" t="str">
        <v>Yes</v>
      </c>
      <c r="J57" s="4"/>
      <c r="K57" s="4"/>
      <c r="L57" s="4"/>
      <c r="M57" s="15"/>
    </row>
    <row r="58" spans="1:13" ht="15.75" x14ac:dyDescent="0.5">
      <c r="A58" s="4"/>
      <c r="B58" s="178">
        <v>50</v>
      </c>
      <c r="C58" s="180">
        <v>44</v>
      </c>
      <c r="D58" s="180">
        <v>7</v>
      </c>
      <c r="E58" s="180">
        <v>2</v>
      </c>
      <c r="F58" s="180">
        <v>569.29440497615542</v>
      </c>
      <c r="G58" s="180">
        <v>49</v>
      </c>
      <c r="H58" s="180">
        <v>10695.705595023845</v>
      </c>
      <c r="I58" s="180" t="str">
        <v>No</v>
      </c>
      <c r="J58" s="4"/>
      <c r="K58" s="4"/>
      <c r="L58" s="4"/>
      <c r="M58" s="15"/>
    </row>
    <row r="59" spans="1:13" ht="15.75" x14ac:dyDescent="0.5">
      <c r="A59" s="4"/>
      <c r="B59" s="178">
        <v>51</v>
      </c>
      <c r="C59" s="180">
        <v>39</v>
      </c>
      <c r="D59" s="180">
        <v>6</v>
      </c>
      <c r="E59" s="180">
        <v>2</v>
      </c>
      <c r="F59" s="180">
        <v>758.82377597699917</v>
      </c>
      <c r="G59" s="180">
        <v>43</v>
      </c>
      <c r="H59" s="180">
        <v>8796.1762240230019</v>
      </c>
      <c r="I59" s="180" t="str">
        <v>No</v>
      </c>
      <c r="J59" s="4"/>
      <c r="K59" s="4"/>
      <c r="L59" s="7"/>
      <c r="M59" s="15"/>
    </row>
    <row r="60" spans="1:13" ht="15.75" x14ac:dyDescent="0.5">
      <c r="A60" s="4"/>
      <c r="B60" s="178">
        <v>52</v>
      </c>
      <c r="C60" s="180">
        <v>57</v>
      </c>
      <c r="D60" s="180">
        <v>8</v>
      </c>
      <c r="E60" s="180">
        <v>1</v>
      </c>
      <c r="F60" s="180">
        <v>803.72187239706591</v>
      </c>
      <c r="G60" s="180">
        <v>52</v>
      </c>
      <c r="H60" s="180">
        <v>10366.278127602935</v>
      </c>
      <c r="I60" s="180" t="str">
        <v>Yes</v>
      </c>
      <c r="J60" s="4"/>
      <c r="K60" s="4"/>
      <c r="M60" s="15"/>
    </row>
    <row r="61" spans="1:13" ht="15.75" x14ac:dyDescent="0.5">
      <c r="A61" s="4"/>
      <c r="B61" s="178">
        <v>53</v>
      </c>
      <c r="C61" s="180">
        <v>46</v>
      </c>
      <c r="D61" s="180">
        <v>7</v>
      </c>
      <c r="E61" s="180">
        <v>4</v>
      </c>
      <c r="F61" s="180">
        <v>748.88272643473215</v>
      </c>
      <c r="G61" s="180">
        <v>49</v>
      </c>
      <c r="H61" s="180">
        <v>11016.117273565269</v>
      </c>
      <c r="I61" s="180" t="str">
        <v>No</v>
      </c>
      <c r="J61" s="4"/>
      <c r="K61" s="4"/>
      <c r="L61" s="4"/>
      <c r="M61" s="15"/>
    </row>
    <row r="62" spans="1:13" ht="15.75" x14ac:dyDescent="0.5">
      <c r="A62" s="4"/>
      <c r="B62" s="178">
        <v>54</v>
      </c>
      <c r="C62" s="180">
        <v>48</v>
      </c>
      <c r="D62" s="180">
        <v>6</v>
      </c>
      <c r="E62" s="180">
        <v>1</v>
      </c>
      <c r="F62" s="180">
        <v>484.15698910287745</v>
      </c>
      <c r="G62" s="180">
        <v>52</v>
      </c>
      <c r="H62" s="180">
        <v>10685.843010897122</v>
      </c>
      <c r="I62" s="180" t="str">
        <v>Yes</v>
      </c>
      <c r="J62" s="4"/>
      <c r="K62" s="4"/>
      <c r="L62" s="4"/>
      <c r="M62" s="15"/>
    </row>
    <row r="63" spans="1:13" ht="15.75" x14ac:dyDescent="0.5">
      <c r="A63" s="4"/>
      <c r="B63" s="178">
        <v>55</v>
      </c>
      <c r="C63" s="180">
        <v>46</v>
      </c>
      <c r="D63" s="180">
        <v>2</v>
      </c>
      <c r="E63" s="180">
        <v>3</v>
      </c>
      <c r="F63" s="180">
        <v>591.74738994887946</v>
      </c>
      <c r="G63" s="180">
        <v>45</v>
      </c>
      <c r="H63" s="180">
        <v>9783.2526100511204</v>
      </c>
      <c r="I63" s="180" t="str">
        <v>No</v>
      </c>
      <c r="J63" s="4"/>
      <c r="K63" s="4"/>
      <c r="L63" s="7"/>
      <c r="M63" s="15"/>
    </row>
    <row r="64" spans="1:13" ht="15.75" x14ac:dyDescent="0.5">
      <c r="A64" s="4"/>
      <c r="B64" s="178">
        <v>56</v>
      </c>
      <c r="C64" s="180">
        <v>45</v>
      </c>
      <c r="D64" s="180">
        <v>10</v>
      </c>
      <c r="E64" s="180">
        <v>2</v>
      </c>
      <c r="F64" s="180">
        <v>580.51092467369085</v>
      </c>
      <c r="G64" s="180">
        <v>51</v>
      </c>
      <c r="H64" s="180">
        <v>10904.48907532631</v>
      </c>
      <c r="I64" s="180" t="str">
        <v>Yes</v>
      </c>
      <c r="J64" s="4"/>
      <c r="K64" s="4"/>
      <c r="M64" s="15"/>
    </row>
    <row r="65" spans="1:13" ht="15.75" x14ac:dyDescent="0.5">
      <c r="A65" s="4"/>
      <c r="B65" s="178">
        <v>57</v>
      </c>
      <c r="C65" s="180">
        <v>51</v>
      </c>
      <c r="D65" s="180">
        <v>7</v>
      </c>
      <c r="E65" s="180">
        <v>6</v>
      </c>
      <c r="F65" s="180">
        <v>671.50038193655951</v>
      </c>
      <c r="G65" s="180">
        <v>47</v>
      </c>
      <c r="H65" s="180">
        <v>11023.499618063441</v>
      </c>
      <c r="I65" s="180" t="str">
        <v>No</v>
      </c>
      <c r="J65" s="4"/>
      <c r="K65" s="4"/>
      <c r="L65" s="4"/>
      <c r="M65" s="15"/>
    </row>
    <row r="66" spans="1:13" ht="15.75" x14ac:dyDescent="0.5">
      <c r="A66" s="4"/>
      <c r="B66" s="178">
        <v>58</v>
      </c>
      <c r="C66" s="180">
        <v>37</v>
      </c>
      <c r="D66" s="180">
        <v>5</v>
      </c>
      <c r="E66" s="180">
        <v>4</v>
      </c>
      <c r="F66" s="180">
        <v>945.98150909394747</v>
      </c>
      <c r="G66" s="180">
        <v>38</v>
      </c>
      <c r="H66" s="180">
        <v>7684.0184909060526</v>
      </c>
      <c r="I66" s="180" t="str">
        <v>No</v>
      </c>
      <c r="J66" s="4"/>
      <c r="K66" s="4"/>
      <c r="L66" s="4"/>
      <c r="M66" s="15"/>
    </row>
    <row r="67" spans="1:13" ht="15.75" x14ac:dyDescent="0.5">
      <c r="A67" s="4"/>
      <c r="B67" s="178">
        <v>59</v>
      </c>
      <c r="C67" s="180">
        <v>42</v>
      </c>
      <c r="D67" s="180">
        <v>5</v>
      </c>
      <c r="E67" s="180">
        <v>4</v>
      </c>
      <c r="F67" s="180">
        <v>632.36770368349835</v>
      </c>
      <c r="G67" s="180">
        <v>43</v>
      </c>
      <c r="H67" s="180">
        <v>9422.6322963165021</v>
      </c>
      <c r="I67" s="180" t="str">
        <v>No</v>
      </c>
      <c r="J67" s="4"/>
      <c r="K67" s="4"/>
      <c r="L67" s="7"/>
      <c r="M67" s="15"/>
    </row>
    <row r="68" spans="1:13" ht="15.75" x14ac:dyDescent="0.5">
      <c r="A68" s="4"/>
      <c r="B68" s="178">
        <v>60</v>
      </c>
      <c r="C68" s="180">
        <v>44</v>
      </c>
      <c r="D68" s="180">
        <v>6</v>
      </c>
      <c r="E68" s="180">
        <v>0</v>
      </c>
      <c r="F68" s="180">
        <v>992.73928838888628</v>
      </c>
      <c r="G68" s="180">
        <v>50</v>
      </c>
      <c r="H68" s="180">
        <v>10057.260711611114</v>
      </c>
      <c r="I68" s="180" t="str">
        <v>Yes</v>
      </c>
      <c r="J68" s="4"/>
      <c r="K68" s="4"/>
      <c r="M68" s="15"/>
    </row>
    <row r="69" spans="1:13" ht="15.75" x14ac:dyDescent="0.5">
      <c r="A69" s="4"/>
      <c r="B69" s="178">
        <v>61</v>
      </c>
      <c r="C69" s="180">
        <v>49</v>
      </c>
      <c r="D69" s="180">
        <v>5</v>
      </c>
      <c r="E69" s="180">
        <v>4</v>
      </c>
      <c r="F69" s="180">
        <v>739.95099899224113</v>
      </c>
      <c r="G69" s="180">
        <v>49</v>
      </c>
      <c r="H69" s="180">
        <v>11025.049001007759</v>
      </c>
      <c r="I69" s="180" t="str">
        <v>No</v>
      </c>
      <c r="J69" s="4"/>
      <c r="K69" s="4"/>
      <c r="L69" s="4"/>
      <c r="M69" s="15"/>
    </row>
    <row r="70" spans="1:13" ht="15.75" x14ac:dyDescent="0.5">
      <c r="A70" s="4"/>
      <c r="B70" s="178">
        <v>62</v>
      </c>
      <c r="C70" s="180">
        <v>35</v>
      </c>
      <c r="D70" s="180">
        <v>6</v>
      </c>
      <c r="E70" s="180">
        <v>4</v>
      </c>
      <c r="F70" s="180">
        <v>631.80978038588751</v>
      </c>
      <c r="G70" s="180">
        <v>37</v>
      </c>
      <c r="H70" s="180">
        <v>7713.1902196141127</v>
      </c>
      <c r="I70" s="180" t="str">
        <v>No</v>
      </c>
      <c r="J70" s="4"/>
      <c r="K70" s="4"/>
      <c r="L70" s="4"/>
      <c r="M70" s="15"/>
    </row>
    <row r="71" spans="1:13" ht="15.75" x14ac:dyDescent="0.5">
      <c r="A71" s="4"/>
      <c r="B71" s="178">
        <v>63</v>
      </c>
      <c r="C71" s="180">
        <v>34</v>
      </c>
      <c r="D71" s="180">
        <v>7</v>
      </c>
      <c r="E71" s="180">
        <v>4</v>
      </c>
      <c r="F71" s="180">
        <v>869.45663777142681</v>
      </c>
      <c r="G71" s="180">
        <v>37</v>
      </c>
      <c r="H71" s="180">
        <v>7475.5433622285727</v>
      </c>
      <c r="I71" s="180" t="str">
        <v>No</v>
      </c>
      <c r="J71" s="4"/>
      <c r="K71" s="4"/>
      <c r="L71" s="7"/>
      <c r="M71" s="15"/>
    </row>
    <row r="72" spans="1:13" ht="15.75" x14ac:dyDescent="0.5">
      <c r="A72" s="4"/>
      <c r="B72" s="178">
        <v>64</v>
      </c>
      <c r="C72" s="180">
        <v>50</v>
      </c>
      <c r="D72" s="180">
        <v>9</v>
      </c>
      <c r="E72" s="180">
        <v>1</v>
      </c>
      <c r="F72" s="180">
        <v>1093.8858317944841</v>
      </c>
      <c r="G72" s="180">
        <v>52</v>
      </c>
      <c r="H72" s="180">
        <v>10076.114168205517</v>
      </c>
      <c r="I72" s="180" t="str">
        <v>Yes</v>
      </c>
      <c r="J72" s="4"/>
      <c r="K72" s="4"/>
      <c r="M72" s="15"/>
    </row>
    <row r="73" spans="1:13" ht="15.75" x14ac:dyDescent="0.5">
      <c r="A73" s="4"/>
      <c r="B73" s="178">
        <v>65</v>
      </c>
      <c r="C73" s="180">
        <v>52</v>
      </c>
      <c r="D73" s="180">
        <v>4</v>
      </c>
      <c r="E73" s="180">
        <v>3</v>
      </c>
      <c r="F73" s="180">
        <v>802.7783787742776</v>
      </c>
      <c r="G73" s="180">
        <v>50</v>
      </c>
      <c r="H73" s="180">
        <v>10997.221621225723</v>
      </c>
      <c r="I73" s="180" t="str">
        <v>Yes</v>
      </c>
      <c r="J73" s="4"/>
      <c r="K73" s="4"/>
      <c r="L73" s="4"/>
      <c r="M73" s="15"/>
    </row>
    <row r="74" spans="1:13" ht="15.75" x14ac:dyDescent="0.5">
      <c r="A74" s="4"/>
      <c r="B74" s="178">
        <v>66</v>
      </c>
      <c r="C74" s="180">
        <v>50</v>
      </c>
      <c r="D74" s="180">
        <v>4</v>
      </c>
      <c r="E74" s="180">
        <v>1</v>
      </c>
      <c r="F74" s="180">
        <v>623.52719895085568</v>
      </c>
      <c r="G74" s="180">
        <v>52</v>
      </c>
      <c r="H74" s="180">
        <v>10546.472801049145</v>
      </c>
      <c r="I74" s="180" t="str">
        <v>Yes</v>
      </c>
      <c r="J74" s="4"/>
      <c r="K74" s="4"/>
      <c r="L74" s="4"/>
      <c r="M74" s="15"/>
    </row>
    <row r="75" spans="1:13" ht="15.75" x14ac:dyDescent="0.5">
      <c r="A75" s="4"/>
      <c r="B75" s="178">
        <v>67</v>
      </c>
      <c r="C75" s="180">
        <v>43</v>
      </c>
      <c r="D75" s="180">
        <v>3</v>
      </c>
      <c r="E75" s="180">
        <v>0</v>
      </c>
      <c r="F75" s="180">
        <v>552.27233001489026</v>
      </c>
      <c r="G75" s="180">
        <v>46</v>
      </c>
      <c r="H75" s="180">
        <v>9357.72766998511</v>
      </c>
      <c r="I75" s="180" t="str">
        <v>No</v>
      </c>
      <c r="J75" s="4"/>
      <c r="K75" s="4"/>
      <c r="L75" s="7"/>
      <c r="M75" s="15"/>
    </row>
    <row r="76" spans="1:13" ht="15.75" x14ac:dyDescent="0.5">
      <c r="A76" s="4"/>
      <c r="B76" s="178">
        <v>68</v>
      </c>
      <c r="C76" s="180">
        <v>39</v>
      </c>
      <c r="D76" s="180">
        <v>6</v>
      </c>
      <c r="E76" s="180">
        <v>2</v>
      </c>
      <c r="F76" s="180">
        <v>1006.2683608861927</v>
      </c>
      <c r="G76" s="180">
        <v>43</v>
      </c>
      <c r="H76" s="180">
        <v>8548.7316391138083</v>
      </c>
      <c r="I76" s="180" t="str">
        <v>No</v>
      </c>
      <c r="J76" s="4"/>
      <c r="K76" s="4"/>
      <c r="M76" s="15"/>
    </row>
    <row r="77" spans="1:13" ht="15.75" x14ac:dyDescent="0.5">
      <c r="A77" s="4"/>
      <c r="B77" s="178">
        <v>69</v>
      </c>
      <c r="C77" s="180">
        <v>50</v>
      </c>
      <c r="D77" s="180">
        <v>4</v>
      </c>
      <c r="E77" s="180">
        <v>1</v>
      </c>
      <c r="F77" s="180">
        <v>891.32554162035194</v>
      </c>
      <c r="G77" s="180">
        <v>52</v>
      </c>
      <c r="H77" s="180">
        <v>10278.674458379648</v>
      </c>
      <c r="I77" s="180" t="str">
        <v>Yes</v>
      </c>
      <c r="J77" s="4"/>
      <c r="K77" s="4"/>
      <c r="L77" s="4"/>
      <c r="M77" s="15"/>
    </row>
    <row r="78" spans="1:13" ht="15.75" x14ac:dyDescent="0.5">
      <c r="A78" s="4"/>
      <c r="B78" s="178">
        <v>70</v>
      </c>
      <c r="C78" s="180">
        <v>50</v>
      </c>
      <c r="D78" s="180">
        <v>8</v>
      </c>
      <c r="E78" s="180">
        <v>2</v>
      </c>
      <c r="F78" s="180">
        <v>794.18160508332733</v>
      </c>
      <c r="G78" s="180">
        <v>51</v>
      </c>
      <c r="H78" s="180">
        <v>10690.818394916672</v>
      </c>
      <c r="I78" s="180" t="str">
        <v>Yes</v>
      </c>
      <c r="J78" s="4"/>
      <c r="K78" s="4"/>
      <c r="L78" s="4"/>
      <c r="M78" s="15"/>
    </row>
    <row r="79" spans="1:13" ht="15.75" x14ac:dyDescent="0.5">
      <c r="A79" s="4"/>
      <c r="B79" s="178">
        <v>71</v>
      </c>
      <c r="C79" s="180">
        <v>42</v>
      </c>
      <c r="D79" s="180">
        <v>6</v>
      </c>
      <c r="E79" s="180">
        <v>1</v>
      </c>
      <c r="F79" s="180">
        <v>624.99162721027255</v>
      </c>
      <c r="G79" s="180">
        <v>47</v>
      </c>
      <c r="H79" s="180">
        <v>9820.0083727897272</v>
      </c>
      <c r="I79" s="180" t="str">
        <v>No</v>
      </c>
      <c r="J79" s="4"/>
      <c r="K79" s="4"/>
      <c r="L79" s="7"/>
      <c r="M79" s="15"/>
    </row>
    <row r="80" spans="1:13" ht="15.75" x14ac:dyDescent="0.5">
      <c r="A80" s="4"/>
      <c r="B80" s="178">
        <v>72</v>
      </c>
      <c r="C80" s="180">
        <v>32</v>
      </c>
      <c r="D80" s="180">
        <v>12</v>
      </c>
      <c r="E80" s="180">
        <v>0</v>
      </c>
      <c r="F80" s="180">
        <v>772.6920395468818</v>
      </c>
      <c r="G80" s="180">
        <v>44</v>
      </c>
      <c r="H80" s="180">
        <v>8567.3079604531194</v>
      </c>
      <c r="I80" s="180" t="str">
        <v>No</v>
      </c>
      <c r="J80" s="4"/>
      <c r="K80" s="4"/>
      <c r="M80" s="15"/>
    </row>
    <row r="81" spans="1:13" ht="15.75" x14ac:dyDescent="0.5">
      <c r="A81" s="4"/>
      <c r="B81" s="178">
        <v>73</v>
      </c>
      <c r="C81" s="180">
        <v>53</v>
      </c>
      <c r="D81" s="180">
        <v>8</v>
      </c>
      <c r="E81" s="180">
        <v>1</v>
      </c>
      <c r="F81" s="180">
        <v>913.24323081592843</v>
      </c>
      <c r="G81" s="180">
        <v>52</v>
      </c>
      <c r="H81" s="180">
        <v>10256.75676918407</v>
      </c>
      <c r="I81" s="180" t="str">
        <v>Yes</v>
      </c>
      <c r="J81" s="4"/>
      <c r="K81" s="4"/>
      <c r="L81" s="4"/>
      <c r="M81" s="15"/>
    </row>
    <row r="82" spans="1:13" ht="15.75" x14ac:dyDescent="0.5">
      <c r="A82" s="4"/>
      <c r="B82" s="178">
        <v>74</v>
      </c>
      <c r="C82" s="180">
        <v>44</v>
      </c>
      <c r="D82" s="180">
        <v>8</v>
      </c>
      <c r="E82" s="180">
        <v>5</v>
      </c>
      <c r="F82" s="180">
        <v>623.09152404515658</v>
      </c>
      <c r="G82" s="180">
        <v>47</v>
      </c>
      <c r="H82" s="180">
        <v>10821.908475954842</v>
      </c>
      <c r="I82" s="180" t="str">
        <v>No</v>
      </c>
      <c r="J82" s="4"/>
      <c r="K82" s="4"/>
      <c r="L82" s="4"/>
      <c r="M82" s="15"/>
    </row>
    <row r="83" spans="1:13" ht="15.75" x14ac:dyDescent="0.5">
      <c r="A83" s="4"/>
      <c r="B83" s="178">
        <v>75</v>
      </c>
      <c r="C83" s="180">
        <v>37</v>
      </c>
      <c r="D83" s="180">
        <v>3</v>
      </c>
      <c r="E83" s="180">
        <v>3</v>
      </c>
      <c r="F83" s="180">
        <v>1073.3101145842816</v>
      </c>
      <c r="G83" s="180">
        <v>37</v>
      </c>
      <c r="H83" s="180">
        <v>7021.6898854157189</v>
      </c>
      <c r="I83" s="180" t="str">
        <v>No</v>
      </c>
      <c r="J83" s="4"/>
      <c r="K83" s="4"/>
      <c r="L83" s="7"/>
      <c r="M83" s="15"/>
    </row>
    <row r="84" spans="1:13" ht="15.75" x14ac:dyDescent="0.5">
      <c r="A84" s="4"/>
      <c r="B84" s="178">
        <v>76</v>
      </c>
      <c r="C84" s="180">
        <v>38</v>
      </c>
      <c r="D84" s="180">
        <v>7</v>
      </c>
      <c r="E84" s="180">
        <v>4</v>
      </c>
      <c r="F84" s="180">
        <v>653.98424857091356</v>
      </c>
      <c r="G84" s="180">
        <v>41</v>
      </c>
      <c r="H84" s="180">
        <v>8831.0157514290877</v>
      </c>
      <c r="I84" s="180" t="str">
        <v>No</v>
      </c>
      <c r="J84" s="4"/>
      <c r="K84" s="4"/>
      <c r="M84" s="15"/>
    </row>
    <row r="85" spans="1:13" ht="15.75" x14ac:dyDescent="0.5">
      <c r="A85" s="4"/>
      <c r="B85" s="178">
        <v>77</v>
      </c>
      <c r="C85" s="180">
        <v>40</v>
      </c>
      <c r="D85" s="180">
        <v>8</v>
      </c>
      <c r="E85" s="180">
        <v>3</v>
      </c>
      <c r="F85" s="180">
        <v>476.7475378574124</v>
      </c>
      <c r="G85" s="180">
        <v>45</v>
      </c>
      <c r="H85" s="180">
        <v>9898.2524621425873</v>
      </c>
      <c r="I85" s="180" t="str">
        <v>No</v>
      </c>
      <c r="J85" s="4"/>
      <c r="K85" s="4"/>
      <c r="L85" s="4"/>
      <c r="M85" s="15"/>
    </row>
    <row r="86" spans="1:13" ht="15.75" x14ac:dyDescent="0.5">
      <c r="A86" s="4"/>
      <c r="B86" s="178">
        <v>78</v>
      </c>
      <c r="C86" s="180">
        <v>51</v>
      </c>
      <c r="D86" s="180">
        <v>6</v>
      </c>
      <c r="E86" s="180">
        <v>1</v>
      </c>
      <c r="F86" s="180">
        <v>395.42604411894109</v>
      </c>
      <c r="G86" s="180">
        <v>52</v>
      </c>
      <c r="H86" s="180">
        <v>10774.57395588106</v>
      </c>
      <c r="I86" s="180" t="str">
        <v>Yes</v>
      </c>
      <c r="J86" s="4"/>
      <c r="K86" s="4"/>
      <c r="L86" s="4"/>
      <c r="M86" s="15"/>
    </row>
    <row r="87" spans="1:13" ht="15.75" x14ac:dyDescent="0.5">
      <c r="A87" s="4"/>
      <c r="B87" s="178">
        <v>79</v>
      </c>
      <c r="C87" s="180">
        <v>38</v>
      </c>
      <c r="D87" s="180">
        <v>8</v>
      </c>
      <c r="E87" s="180">
        <v>1</v>
      </c>
      <c r="F87" s="180">
        <v>824.75914761635067</v>
      </c>
      <c r="G87" s="180">
        <v>45</v>
      </c>
      <c r="H87" s="180">
        <v>9050.2408523836493</v>
      </c>
      <c r="I87" s="180" t="str">
        <v>No</v>
      </c>
      <c r="J87" s="4"/>
      <c r="K87" s="4"/>
      <c r="L87" s="7"/>
      <c r="M87" s="15"/>
    </row>
    <row r="88" spans="1:13" ht="15.75" x14ac:dyDescent="0.5">
      <c r="A88" s="4"/>
      <c r="B88" s="178">
        <v>80</v>
      </c>
      <c r="C88" s="180">
        <v>48</v>
      </c>
      <c r="D88" s="180">
        <v>2</v>
      </c>
      <c r="E88" s="180">
        <v>4</v>
      </c>
      <c r="F88" s="180">
        <v>824.27463345643037</v>
      </c>
      <c r="G88" s="180">
        <v>46</v>
      </c>
      <c r="H88" s="180">
        <v>10085.725366543569</v>
      </c>
      <c r="I88" s="180" t="str">
        <v>No</v>
      </c>
      <c r="J88" s="4"/>
      <c r="K88" s="4"/>
      <c r="M88" s="15"/>
    </row>
    <row r="89" spans="1:13" ht="15.75" x14ac:dyDescent="0.5">
      <c r="A89" s="4"/>
      <c r="B89" s="178">
        <v>81</v>
      </c>
      <c r="C89" s="180">
        <v>38</v>
      </c>
      <c r="D89" s="180">
        <v>7</v>
      </c>
      <c r="E89" s="180">
        <v>3</v>
      </c>
      <c r="F89" s="180">
        <v>582.36811233785966</v>
      </c>
      <c r="G89" s="180">
        <v>42</v>
      </c>
      <c r="H89" s="180">
        <v>8937.6318876621408</v>
      </c>
      <c r="I89" s="180" t="str">
        <v>No</v>
      </c>
      <c r="J89" s="4"/>
      <c r="K89" s="4"/>
      <c r="L89" s="4"/>
      <c r="M89" s="15"/>
    </row>
    <row r="90" spans="1:13" ht="15.75" x14ac:dyDescent="0.5">
      <c r="A90" s="4"/>
      <c r="B90" s="178">
        <v>82</v>
      </c>
      <c r="C90" s="180">
        <v>43</v>
      </c>
      <c r="D90" s="180">
        <v>11</v>
      </c>
      <c r="E90" s="180">
        <v>1</v>
      </c>
      <c r="F90" s="180">
        <v>792.48612423705879</v>
      </c>
      <c r="G90" s="180">
        <v>52</v>
      </c>
      <c r="H90" s="180">
        <v>10377.513875762941</v>
      </c>
      <c r="I90" s="180" t="str">
        <v>Yes</v>
      </c>
      <c r="J90" s="4"/>
      <c r="K90" s="4"/>
      <c r="L90" s="4"/>
      <c r="M90" s="15"/>
    </row>
    <row r="91" spans="1:13" ht="15.75" x14ac:dyDescent="0.5">
      <c r="A91" s="4"/>
      <c r="B91" s="178">
        <v>83</v>
      </c>
      <c r="C91" s="180">
        <v>44</v>
      </c>
      <c r="D91" s="180">
        <v>7</v>
      </c>
      <c r="E91" s="180">
        <v>1</v>
      </c>
      <c r="F91" s="180">
        <v>892.89174097806654</v>
      </c>
      <c r="G91" s="180">
        <v>50</v>
      </c>
      <c r="H91" s="180">
        <v>10407.108259021934</v>
      </c>
      <c r="I91" s="180" t="str">
        <v>Yes</v>
      </c>
      <c r="J91" s="4"/>
      <c r="K91" s="4"/>
      <c r="L91" s="7"/>
      <c r="M91" s="15"/>
    </row>
    <row r="92" spans="1:13" ht="15.75" x14ac:dyDescent="0.5">
      <c r="A92" s="4"/>
      <c r="B92" s="178">
        <v>84</v>
      </c>
      <c r="C92" s="180">
        <v>38</v>
      </c>
      <c r="D92" s="180">
        <v>12</v>
      </c>
      <c r="E92" s="180">
        <v>0</v>
      </c>
      <c r="F92" s="180">
        <v>694.77220782414474</v>
      </c>
      <c r="G92" s="180">
        <v>50</v>
      </c>
      <c r="H92" s="180">
        <v>10355.227792175854</v>
      </c>
      <c r="I92" s="180" t="str">
        <v>Yes</v>
      </c>
      <c r="J92" s="4"/>
      <c r="K92" s="4"/>
      <c r="M92" s="15"/>
    </row>
    <row r="93" spans="1:13" ht="15.75" x14ac:dyDescent="0.5">
      <c r="A93" s="4"/>
      <c r="B93" s="178">
        <v>85</v>
      </c>
      <c r="C93" s="180">
        <v>33</v>
      </c>
      <c r="D93" s="180">
        <v>4</v>
      </c>
      <c r="E93" s="180">
        <v>1</v>
      </c>
      <c r="F93" s="180">
        <v>837.16768477569576</v>
      </c>
      <c r="G93" s="180">
        <v>36</v>
      </c>
      <c r="H93" s="180">
        <v>6472.8323152243047</v>
      </c>
      <c r="I93" s="180" t="str">
        <v>No</v>
      </c>
      <c r="J93" s="4"/>
      <c r="K93" s="4"/>
      <c r="L93" s="4"/>
      <c r="M93" s="15"/>
    </row>
    <row r="94" spans="1:13" ht="15.75" x14ac:dyDescent="0.5">
      <c r="A94" s="4"/>
      <c r="B94" s="178">
        <v>86</v>
      </c>
      <c r="C94" s="180">
        <v>25</v>
      </c>
      <c r="D94" s="180">
        <v>5</v>
      </c>
      <c r="E94" s="180">
        <v>2</v>
      </c>
      <c r="F94" s="180">
        <v>845.63932626200233</v>
      </c>
      <c r="G94" s="180">
        <v>28</v>
      </c>
      <c r="H94" s="180">
        <v>4434.3606737379978</v>
      </c>
      <c r="I94" s="180" t="str">
        <v>No</v>
      </c>
      <c r="J94" s="4"/>
      <c r="K94" s="4"/>
      <c r="L94" s="4"/>
      <c r="M94" s="15"/>
    </row>
    <row r="95" spans="1:13" ht="15.75" x14ac:dyDescent="0.5">
      <c r="A95" s="4"/>
      <c r="B95" s="178">
        <v>87</v>
      </c>
      <c r="C95" s="180">
        <v>50</v>
      </c>
      <c r="D95" s="180">
        <v>8</v>
      </c>
      <c r="E95" s="180">
        <v>2</v>
      </c>
      <c r="F95" s="180">
        <v>1075.2272252513012</v>
      </c>
      <c r="G95" s="180">
        <v>51</v>
      </c>
      <c r="H95" s="180">
        <v>10409.772774748699</v>
      </c>
      <c r="I95" s="180" t="str">
        <v>Yes</v>
      </c>
      <c r="J95" s="4"/>
      <c r="K95" s="4"/>
      <c r="L95" s="7"/>
      <c r="M95" s="15"/>
    </row>
    <row r="96" spans="1:13" ht="15.75" x14ac:dyDescent="0.5">
      <c r="A96" s="4"/>
      <c r="B96" s="178">
        <v>88</v>
      </c>
      <c r="C96" s="180">
        <v>51</v>
      </c>
      <c r="D96" s="180">
        <v>10</v>
      </c>
      <c r="E96" s="180">
        <v>0</v>
      </c>
      <c r="F96" s="180">
        <v>666.43808714943782</v>
      </c>
      <c r="G96" s="180">
        <v>53</v>
      </c>
      <c r="H96" s="180">
        <v>10188.561912850562</v>
      </c>
      <c r="I96" s="180" t="str">
        <v>Yes</v>
      </c>
      <c r="J96" s="4"/>
      <c r="K96" s="4"/>
      <c r="M96" s="15"/>
    </row>
    <row r="97" spans="1:13" ht="15.75" x14ac:dyDescent="0.5">
      <c r="A97" s="4"/>
      <c r="B97" s="178">
        <v>89</v>
      </c>
      <c r="C97" s="180">
        <v>36</v>
      </c>
      <c r="D97" s="180">
        <v>7</v>
      </c>
      <c r="E97" s="180">
        <v>1</v>
      </c>
      <c r="F97" s="180">
        <v>390.7198903099669</v>
      </c>
      <c r="G97" s="180">
        <v>42</v>
      </c>
      <c r="H97" s="180">
        <v>8629.280109690033</v>
      </c>
      <c r="I97" s="180" t="str">
        <v>No</v>
      </c>
      <c r="J97" s="4"/>
      <c r="K97" s="4"/>
      <c r="L97" s="4"/>
      <c r="M97" s="15"/>
    </row>
    <row r="98" spans="1:13" ht="15.75" x14ac:dyDescent="0.5">
      <c r="A98" s="4"/>
      <c r="B98" s="178">
        <v>90</v>
      </c>
      <c r="C98" s="180">
        <v>47</v>
      </c>
      <c r="D98" s="180">
        <v>8</v>
      </c>
      <c r="E98" s="180">
        <v>2</v>
      </c>
      <c r="F98" s="180">
        <v>740.00939914165997</v>
      </c>
      <c r="G98" s="180">
        <v>51</v>
      </c>
      <c r="H98" s="180">
        <v>10744.99060085834</v>
      </c>
      <c r="I98" s="180" t="str">
        <v>Yes</v>
      </c>
      <c r="J98" s="4"/>
      <c r="K98" s="4"/>
      <c r="L98" s="4"/>
      <c r="M98" s="15"/>
    </row>
    <row r="99" spans="1:13" ht="15.75" x14ac:dyDescent="0.5">
      <c r="A99" s="4"/>
      <c r="B99" s="178">
        <v>91</v>
      </c>
      <c r="C99" s="180">
        <v>40</v>
      </c>
      <c r="D99" s="180">
        <v>4</v>
      </c>
      <c r="E99" s="180">
        <v>1</v>
      </c>
      <c r="F99" s="180">
        <v>900.1966825343269</v>
      </c>
      <c r="G99" s="180">
        <v>43</v>
      </c>
      <c r="H99" s="180">
        <v>8404.8033174656739</v>
      </c>
      <c r="I99" s="180" t="str">
        <v>No</v>
      </c>
      <c r="J99" s="4"/>
      <c r="K99" s="4"/>
      <c r="L99" s="7"/>
      <c r="M99" s="15"/>
    </row>
    <row r="100" spans="1:13" ht="15.75" x14ac:dyDescent="0.5">
      <c r="A100" s="4"/>
      <c r="B100" s="178">
        <v>92</v>
      </c>
      <c r="C100" s="180">
        <v>47</v>
      </c>
      <c r="D100" s="180">
        <v>3</v>
      </c>
      <c r="E100" s="180">
        <v>1</v>
      </c>
      <c r="F100" s="180">
        <v>806.56377083734549</v>
      </c>
      <c r="G100" s="180">
        <v>49</v>
      </c>
      <c r="H100" s="180">
        <v>10208.436229162655</v>
      </c>
      <c r="I100" s="180" t="str">
        <v>No</v>
      </c>
      <c r="J100" s="4"/>
      <c r="K100" s="4"/>
      <c r="M100" s="15"/>
    </row>
    <row r="101" spans="1:13" ht="15.75" x14ac:dyDescent="0.5">
      <c r="A101" s="4"/>
      <c r="B101" s="178">
        <v>93</v>
      </c>
      <c r="C101" s="180">
        <v>52</v>
      </c>
      <c r="D101" s="180">
        <v>5</v>
      </c>
      <c r="E101" s="180">
        <v>2</v>
      </c>
      <c r="F101" s="180">
        <v>708.76741109645513</v>
      </c>
      <c r="G101" s="180">
        <v>51</v>
      </c>
      <c r="H101" s="180">
        <v>10776.232588903546</v>
      </c>
      <c r="I101" s="180" t="str">
        <v>Yes</v>
      </c>
      <c r="J101" s="4"/>
      <c r="K101" s="4"/>
      <c r="L101" s="4"/>
      <c r="M101" s="15"/>
    </row>
    <row r="102" spans="1:13" ht="15.75" x14ac:dyDescent="0.5">
      <c r="A102" s="4"/>
      <c r="B102" s="178">
        <v>94</v>
      </c>
      <c r="C102" s="180">
        <v>43</v>
      </c>
      <c r="D102" s="180">
        <v>6</v>
      </c>
      <c r="E102" s="180">
        <v>2</v>
      </c>
      <c r="F102" s="180">
        <v>715.02993363198232</v>
      </c>
      <c r="G102" s="180">
        <v>47</v>
      </c>
      <c r="H102" s="180">
        <v>9979.9700663680178</v>
      </c>
      <c r="I102" s="180" t="str">
        <v>No</v>
      </c>
      <c r="J102" s="4"/>
      <c r="K102" s="4"/>
      <c r="L102" s="4"/>
      <c r="M102" s="15"/>
    </row>
    <row r="103" spans="1:13" ht="15.75" x14ac:dyDescent="0.5">
      <c r="A103" s="4"/>
      <c r="B103" s="178">
        <v>95</v>
      </c>
      <c r="C103" s="180">
        <v>48</v>
      </c>
      <c r="D103" s="180">
        <v>6</v>
      </c>
      <c r="E103" s="180">
        <v>2</v>
      </c>
      <c r="F103" s="180">
        <v>916.00545994506047</v>
      </c>
      <c r="G103" s="180">
        <v>51</v>
      </c>
      <c r="H103" s="180">
        <v>10568.99454005494</v>
      </c>
      <c r="I103" s="180" t="str">
        <v>Yes</v>
      </c>
      <c r="J103" s="4"/>
      <c r="K103" s="4"/>
      <c r="L103" s="7"/>
      <c r="M103" s="15"/>
    </row>
    <row r="104" spans="1:13" ht="15.75" x14ac:dyDescent="0.5">
      <c r="A104" s="4"/>
      <c r="B104" s="178">
        <v>96</v>
      </c>
      <c r="C104" s="180">
        <v>38</v>
      </c>
      <c r="D104" s="180">
        <v>7</v>
      </c>
      <c r="E104" s="180">
        <v>2</v>
      </c>
      <c r="F104" s="180">
        <v>695.35689294131589</v>
      </c>
      <c r="G104" s="180">
        <v>43</v>
      </c>
      <c r="H104" s="180">
        <v>8859.6431070586841</v>
      </c>
      <c r="I104" s="180" t="str">
        <v>No</v>
      </c>
      <c r="J104" s="4"/>
      <c r="K104" s="4"/>
      <c r="M104" s="15"/>
    </row>
    <row r="105" spans="1:13" ht="15.75" x14ac:dyDescent="0.5">
      <c r="A105" s="4"/>
      <c r="B105" s="178">
        <v>97</v>
      </c>
      <c r="C105" s="180">
        <v>44</v>
      </c>
      <c r="D105" s="180">
        <v>8</v>
      </c>
      <c r="E105" s="180">
        <v>3</v>
      </c>
      <c r="F105" s="180">
        <v>727.45913323580226</v>
      </c>
      <c r="G105" s="180">
        <v>49</v>
      </c>
      <c r="H105" s="180">
        <v>10787.540866764197</v>
      </c>
      <c r="I105" s="180" t="str">
        <v>No</v>
      </c>
      <c r="J105" s="4"/>
      <c r="K105" s="4"/>
      <c r="L105" s="4"/>
      <c r="M105" s="15"/>
    </row>
    <row r="106" spans="1:13" ht="15.75" x14ac:dyDescent="0.5">
      <c r="A106" s="4"/>
      <c r="B106" s="178">
        <v>98</v>
      </c>
      <c r="C106" s="180">
        <v>45</v>
      </c>
      <c r="D106" s="180">
        <v>3</v>
      </c>
      <c r="E106" s="180">
        <v>1</v>
      </c>
      <c r="F106" s="180">
        <v>986.07071656034395</v>
      </c>
      <c r="G106" s="180">
        <v>47</v>
      </c>
      <c r="H106" s="180">
        <v>9458.9292834396565</v>
      </c>
      <c r="I106" s="180" t="str">
        <v>No</v>
      </c>
      <c r="J106" s="4"/>
      <c r="K106" s="4"/>
      <c r="L106" s="4"/>
      <c r="M106" s="15"/>
    </row>
    <row r="107" spans="1:13" ht="15.75" x14ac:dyDescent="0.5">
      <c r="A107" s="4"/>
      <c r="B107" s="178">
        <v>99</v>
      </c>
      <c r="C107" s="180">
        <v>53</v>
      </c>
      <c r="D107" s="180">
        <v>5</v>
      </c>
      <c r="E107" s="180">
        <v>0</v>
      </c>
      <c r="F107" s="180">
        <v>1021.2070590071444</v>
      </c>
      <c r="G107" s="180">
        <v>53</v>
      </c>
      <c r="H107" s="180">
        <v>9833.7929409928547</v>
      </c>
      <c r="I107" s="180" t="str">
        <v>Yes</v>
      </c>
      <c r="J107" s="4"/>
      <c r="K107" s="4"/>
      <c r="L107" s="7"/>
      <c r="M107" s="15"/>
    </row>
    <row r="108" spans="1:13" ht="15.75" x14ac:dyDescent="0.5">
      <c r="A108" s="4"/>
      <c r="B108" s="178">
        <v>100</v>
      </c>
      <c r="C108" s="180">
        <v>39</v>
      </c>
      <c r="D108" s="180">
        <v>2</v>
      </c>
      <c r="E108" s="180">
        <v>4</v>
      </c>
      <c r="F108" s="180">
        <v>471.56754292122508</v>
      </c>
      <c r="G108" s="180">
        <v>37</v>
      </c>
      <c r="H108" s="180">
        <v>7873.4324570787749</v>
      </c>
      <c r="I108" s="180" t="str">
        <v>No</v>
      </c>
      <c r="J108" s="4"/>
      <c r="K108" s="4"/>
      <c r="M108" s="15"/>
    </row>
    <row r="109" spans="1:13" ht="15.75" x14ac:dyDescent="0.5">
      <c r="A109" s="4"/>
      <c r="B109" s="178">
        <v>101</v>
      </c>
      <c r="C109" s="180">
        <v>42</v>
      </c>
      <c r="D109" s="180">
        <v>4</v>
      </c>
      <c r="E109" s="180">
        <v>2</v>
      </c>
      <c r="F109" s="180">
        <v>653.8127010137066</v>
      </c>
      <c r="G109" s="180">
        <v>44</v>
      </c>
      <c r="H109" s="180">
        <v>9186.1872989862932</v>
      </c>
      <c r="I109" s="180" t="str">
        <v>No</v>
      </c>
      <c r="J109" s="4"/>
      <c r="K109" s="4"/>
      <c r="L109" s="4"/>
      <c r="M109" s="15"/>
    </row>
    <row r="110" spans="1:13" ht="15.75" x14ac:dyDescent="0.5">
      <c r="A110" s="4"/>
      <c r="B110" s="178">
        <v>102</v>
      </c>
      <c r="C110" s="180">
        <v>39</v>
      </c>
      <c r="D110" s="180">
        <v>3</v>
      </c>
      <c r="E110" s="180">
        <v>4</v>
      </c>
      <c r="F110" s="180">
        <v>552.34250228817882</v>
      </c>
      <c r="G110" s="180">
        <v>38</v>
      </c>
      <c r="H110" s="180">
        <v>8077.6574977118216</v>
      </c>
      <c r="I110" s="180" t="str">
        <v>No</v>
      </c>
      <c r="J110" s="4"/>
      <c r="K110" s="4"/>
      <c r="L110" s="4"/>
      <c r="M110" s="15"/>
    </row>
    <row r="111" spans="1:13" ht="15.75" x14ac:dyDescent="0.5">
      <c r="A111" s="4"/>
      <c r="B111" s="178">
        <v>103</v>
      </c>
      <c r="C111" s="180">
        <v>42</v>
      </c>
      <c r="D111" s="180">
        <v>10</v>
      </c>
      <c r="E111" s="180">
        <v>1</v>
      </c>
      <c r="F111" s="180">
        <v>836.09127111179896</v>
      </c>
      <c r="G111" s="180">
        <v>51</v>
      </c>
      <c r="H111" s="180">
        <v>10398.9087288882</v>
      </c>
      <c r="I111" s="180" t="str">
        <v>Yes</v>
      </c>
      <c r="J111" s="4"/>
      <c r="K111" s="4"/>
      <c r="L111" s="7"/>
      <c r="M111" s="15"/>
    </row>
    <row r="112" spans="1:13" ht="15.75" x14ac:dyDescent="0.5">
      <c r="A112" s="4"/>
      <c r="B112" s="178">
        <v>104</v>
      </c>
      <c r="C112" s="180">
        <v>58</v>
      </c>
      <c r="D112" s="180">
        <v>3</v>
      </c>
      <c r="E112" s="180">
        <v>3</v>
      </c>
      <c r="F112" s="180">
        <v>789.34020069397843</v>
      </c>
      <c r="G112" s="180">
        <v>50</v>
      </c>
      <c r="H112" s="180">
        <v>11010.65979930602</v>
      </c>
      <c r="I112" s="180" t="str">
        <v>Yes</v>
      </c>
      <c r="J112" s="4"/>
      <c r="K112" s="4"/>
      <c r="M112" s="15"/>
    </row>
    <row r="113" spans="1:13" ht="15.75" x14ac:dyDescent="0.5">
      <c r="A113" s="4"/>
      <c r="B113" s="178">
        <v>105</v>
      </c>
      <c r="C113" s="180">
        <v>40</v>
      </c>
      <c r="D113" s="180">
        <v>6</v>
      </c>
      <c r="E113" s="180">
        <v>1</v>
      </c>
      <c r="F113" s="180">
        <v>888.07727767203562</v>
      </c>
      <c r="G113" s="180">
        <v>45</v>
      </c>
      <c r="H113" s="180">
        <v>8986.9227223279631</v>
      </c>
      <c r="I113" s="180" t="str">
        <v>No</v>
      </c>
      <c r="J113" s="4"/>
      <c r="K113" s="4"/>
      <c r="L113" s="4"/>
      <c r="M113" s="15"/>
    </row>
    <row r="114" spans="1:13" ht="15.75" x14ac:dyDescent="0.5">
      <c r="A114" s="4"/>
      <c r="B114" s="178">
        <v>106</v>
      </c>
      <c r="C114" s="180">
        <v>47</v>
      </c>
      <c r="D114" s="180">
        <v>1</v>
      </c>
      <c r="E114" s="180">
        <v>3</v>
      </c>
      <c r="F114" s="180">
        <v>899.90807260029055</v>
      </c>
      <c r="G114" s="180">
        <v>45</v>
      </c>
      <c r="H114" s="180">
        <v>9475.0919273997097</v>
      </c>
      <c r="I114" s="180" t="str">
        <v>No</v>
      </c>
      <c r="J114" s="4"/>
      <c r="K114" s="4"/>
      <c r="L114" s="4"/>
      <c r="M114" s="15"/>
    </row>
    <row r="115" spans="1:13" ht="15.75" x14ac:dyDescent="0.5">
      <c r="A115" s="4"/>
      <c r="B115" s="178">
        <v>107</v>
      </c>
      <c r="C115" s="180">
        <v>34</v>
      </c>
      <c r="D115" s="180">
        <v>6</v>
      </c>
      <c r="E115" s="180">
        <v>3</v>
      </c>
      <c r="F115" s="180">
        <v>1047.5419204169482</v>
      </c>
      <c r="G115" s="180">
        <v>37</v>
      </c>
      <c r="H115" s="180">
        <v>7047.4580795830516</v>
      </c>
      <c r="I115" s="180" t="str">
        <v>No</v>
      </c>
      <c r="J115" s="4"/>
      <c r="K115" s="4"/>
      <c r="L115" s="7"/>
      <c r="M115" s="15"/>
    </row>
    <row r="116" spans="1:13" ht="15.75" x14ac:dyDescent="0.5">
      <c r="A116" s="4"/>
      <c r="B116" s="178">
        <v>108</v>
      </c>
      <c r="C116" s="180">
        <v>58</v>
      </c>
      <c r="D116" s="180">
        <v>7</v>
      </c>
      <c r="E116" s="180">
        <v>4</v>
      </c>
      <c r="F116" s="180">
        <v>1033.324676465772</v>
      </c>
      <c r="G116" s="180">
        <v>49</v>
      </c>
      <c r="H116" s="180">
        <v>10731.675323534228</v>
      </c>
      <c r="I116" s="180" t="str">
        <v>No</v>
      </c>
      <c r="J116" s="4"/>
      <c r="K116" s="4"/>
      <c r="M116" s="15"/>
    </row>
    <row r="117" spans="1:13" ht="15.75" x14ac:dyDescent="0.5">
      <c r="A117" s="4"/>
      <c r="B117" s="178">
        <v>109</v>
      </c>
      <c r="C117" s="180">
        <v>51</v>
      </c>
      <c r="D117" s="180">
        <v>3</v>
      </c>
      <c r="E117" s="180">
        <v>2</v>
      </c>
      <c r="F117" s="180">
        <v>992.06388705456038</v>
      </c>
      <c r="G117" s="180">
        <v>51</v>
      </c>
      <c r="H117" s="180">
        <v>10492.936112945439</v>
      </c>
      <c r="I117" s="180" t="str">
        <v>Yes</v>
      </c>
      <c r="J117" s="4"/>
      <c r="K117" s="4"/>
      <c r="L117" s="4"/>
      <c r="M117" s="15"/>
    </row>
    <row r="118" spans="1:13" ht="15.75" x14ac:dyDescent="0.5">
      <c r="A118" s="4"/>
      <c r="B118" s="178">
        <v>110</v>
      </c>
      <c r="C118" s="180">
        <v>50</v>
      </c>
      <c r="D118" s="180">
        <v>7</v>
      </c>
      <c r="E118" s="180">
        <v>3</v>
      </c>
      <c r="F118" s="180">
        <v>945.32448585558836</v>
      </c>
      <c r="G118" s="180">
        <v>50</v>
      </c>
      <c r="H118" s="180">
        <v>10854.675514144412</v>
      </c>
      <c r="I118" s="180" t="str">
        <v>Yes</v>
      </c>
      <c r="J118" s="4"/>
      <c r="K118" s="4"/>
      <c r="L118" s="4"/>
      <c r="M118" s="15"/>
    </row>
    <row r="119" spans="1:13" ht="15.75" x14ac:dyDescent="0.5">
      <c r="A119" s="4"/>
      <c r="B119" s="178">
        <v>111</v>
      </c>
      <c r="C119" s="180">
        <v>41</v>
      </c>
      <c r="D119" s="180">
        <v>5</v>
      </c>
      <c r="E119" s="180">
        <v>3</v>
      </c>
      <c r="F119" s="180">
        <v>1018.9066213080205</v>
      </c>
      <c r="G119" s="180">
        <v>43</v>
      </c>
      <c r="H119" s="180">
        <v>8786.0933786919795</v>
      </c>
      <c r="I119" s="180" t="str">
        <v>No</v>
      </c>
      <c r="J119" s="4"/>
      <c r="K119" s="4"/>
      <c r="L119" s="7"/>
      <c r="M119" s="15"/>
    </row>
    <row r="120" spans="1:13" ht="15.75" x14ac:dyDescent="0.5">
      <c r="A120" s="4"/>
      <c r="B120" s="178">
        <v>112</v>
      </c>
      <c r="C120" s="180">
        <v>49</v>
      </c>
      <c r="D120" s="180">
        <v>7</v>
      </c>
      <c r="E120" s="180">
        <v>1</v>
      </c>
      <c r="F120" s="180">
        <v>723.77978801833126</v>
      </c>
      <c r="G120" s="180">
        <v>52</v>
      </c>
      <c r="H120" s="180">
        <v>10446.220211981668</v>
      </c>
      <c r="I120" s="180" t="str">
        <v>Yes</v>
      </c>
      <c r="J120" s="4"/>
      <c r="K120" s="4"/>
      <c r="M120" s="15"/>
    </row>
    <row r="121" spans="1:13" ht="15.75" x14ac:dyDescent="0.5">
      <c r="A121" s="4"/>
      <c r="B121" s="178">
        <v>113</v>
      </c>
      <c r="C121" s="180">
        <v>46</v>
      </c>
      <c r="D121" s="180">
        <v>5</v>
      </c>
      <c r="E121" s="180">
        <v>4</v>
      </c>
      <c r="F121" s="180">
        <v>865.52040022301867</v>
      </c>
      <c r="G121" s="180">
        <v>47</v>
      </c>
      <c r="H121" s="180">
        <v>10329.479599776982</v>
      </c>
      <c r="I121" s="180" t="str">
        <v>No</v>
      </c>
      <c r="J121" s="4"/>
      <c r="K121" s="4"/>
      <c r="L121" s="4"/>
      <c r="M121" s="15"/>
    </row>
    <row r="122" spans="1:13" ht="15.75" x14ac:dyDescent="0.5">
      <c r="A122" s="4"/>
      <c r="B122" s="178">
        <v>114</v>
      </c>
      <c r="C122" s="180">
        <v>42</v>
      </c>
      <c r="D122" s="180">
        <v>3</v>
      </c>
      <c r="E122" s="180">
        <v>3</v>
      </c>
      <c r="F122" s="180">
        <v>788.71735889168565</v>
      </c>
      <c r="G122" s="180">
        <v>42</v>
      </c>
      <c r="H122" s="180">
        <v>8731.2826411083151</v>
      </c>
      <c r="I122" s="180" t="str">
        <v>No</v>
      </c>
      <c r="J122" s="4"/>
      <c r="K122" s="4"/>
      <c r="L122" s="4"/>
      <c r="M122" s="15"/>
    </row>
    <row r="123" spans="1:13" ht="15.75" x14ac:dyDescent="0.5">
      <c r="A123" s="4"/>
      <c r="B123" s="178">
        <v>115</v>
      </c>
      <c r="C123" s="180">
        <v>47</v>
      </c>
      <c r="D123" s="180">
        <v>6</v>
      </c>
      <c r="E123" s="180">
        <v>4</v>
      </c>
      <c r="F123" s="180">
        <v>910.72777787560324</v>
      </c>
      <c r="G123" s="180">
        <v>49</v>
      </c>
      <c r="H123" s="180">
        <v>10854.272222124397</v>
      </c>
      <c r="I123" s="180" t="str">
        <v>No</v>
      </c>
      <c r="J123" s="4"/>
      <c r="K123" s="4"/>
      <c r="L123" s="7"/>
      <c r="M123" s="15"/>
    </row>
    <row r="124" spans="1:13" ht="15.75" x14ac:dyDescent="0.5">
      <c r="A124" s="4"/>
      <c r="B124" s="178">
        <v>116</v>
      </c>
      <c r="C124" s="180">
        <v>44</v>
      </c>
      <c r="D124" s="180">
        <v>1</v>
      </c>
      <c r="E124" s="180">
        <v>2</v>
      </c>
      <c r="F124" s="180">
        <v>618.1332152504109</v>
      </c>
      <c r="G124" s="180">
        <v>43</v>
      </c>
      <c r="H124" s="180">
        <v>8936.866784749589</v>
      </c>
      <c r="I124" s="180" t="str">
        <v>No</v>
      </c>
      <c r="J124" s="4"/>
      <c r="K124" s="4"/>
      <c r="M124" s="15"/>
    </row>
    <row r="125" spans="1:13" ht="15.75" x14ac:dyDescent="0.5">
      <c r="A125" s="4"/>
      <c r="B125" s="178">
        <v>117</v>
      </c>
      <c r="C125" s="180">
        <v>53</v>
      </c>
      <c r="D125" s="180">
        <v>5</v>
      </c>
      <c r="E125" s="180">
        <v>1</v>
      </c>
      <c r="F125" s="180">
        <v>1017.963000897179</v>
      </c>
      <c r="G125" s="180">
        <v>52</v>
      </c>
      <c r="H125" s="180">
        <v>10152.03699910282</v>
      </c>
      <c r="I125" s="180" t="str">
        <v>Yes</v>
      </c>
      <c r="J125" s="4"/>
      <c r="K125" s="4"/>
      <c r="L125" s="4"/>
      <c r="M125" s="15"/>
    </row>
    <row r="126" spans="1:13" ht="15.75" x14ac:dyDescent="0.5">
      <c r="A126" s="4"/>
      <c r="B126" s="178">
        <v>118</v>
      </c>
      <c r="C126" s="180">
        <v>56</v>
      </c>
      <c r="D126" s="180">
        <v>2</v>
      </c>
      <c r="E126" s="180">
        <v>5</v>
      </c>
      <c r="F126" s="180">
        <v>606.40813701177979</v>
      </c>
      <c r="G126" s="180">
        <v>48</v>
      </c>
      <c r="H126" s="180">
        <v>11123.59186298822</v>
      </c>
      <c r="I126" s="180" t="str">
        <v>No</v>
      </c>
      <c r="J126" s="4"/>
      <c r="K126" s="4"/>
      <c r="L126" s="4"/>
      <c r="M126" s="15"/>
    </row>
    <row r="127" spans="1:13" ht="15.75" x14ac:dyDescent="0.5">
      <c r="A127" s="4"/>
      <c r="B127" s="178">
        <v>119</v>
      </c>
      <c r="C127" s="180">
        <v>47</v>
      </c>
      <c r="D127" s="180">
        <v>5</v>
      </c>
      <c r="E127" s="180">
        <v>1</v>
      </c>
      <c r="F127" s="180">
        <v>740.48893475642456</v>
      </c>
      <c r="G127" s="180">
        <v>51</v>
      </c>
      <c r="H127" s="180">
        <v>10494.511065243576</v>
      </c>
      <c r="I127" s="180" t="str">
        <v>Yes</v>
      </c>
      <c r="J127" s="4"/>
      <c r="K127" s="4"/>
      <c r="L127" s="7"/>
      <c r="M127" s="15"/>
    </row>
    <row r="128" spans="1:13" ht="15.75" x14ac:dyDescent="0.5">
      <c r="A128" s="4"/>
      <c r="B128" s="178">
        <v>120</v>
      </c>
      <c r="C128" s="180">
        <v>51</v>
      </c>
      <c r="D128" s="180">
        <v>6</v>
      </c>
      <c r="E128" s="180">
        <v>2</v>
      </c>
      <c r="F128" s="180">
        <v>811.44215613577558</v>
      </c>
      <c r="G128" s="180">
        <v>51</v>
      </c>
      <c r="H128" s="180">
        <v>10673.557843864224</v>
      </c>
      <c r="I128" s="180" t="str">
        <v>Yes</v>
      </c>
      <c r="J128" s="4"/>
      <c r="K128" s="4"/>
      <c r="M128" s="15"/>
    </row>
    <row r="129" spans="1:13" ht="15.75" x14ac:dyDescent="0.5">
      <c r="A129" s="4"/>
      <c r="B129" s="178">
        <v>121</v>
      </c>
      <c r="C129" s="180">
        <v>45</v>
      </c>
      <c r="D129" s="180">
        <v>10</v>
      </c>
      <c r="E129" s="180">
        <v>3</v>
      </c>
      <c r="F129" s="180">
        <v>825.38823609770611</v>
      </c>
      <c r="G129" s="180">
        <v>50</v>
      </c>
      <c r="H129" s="180">
        <v>10974.611763902294</v>
      </c>
      <c r="I129" s="180" t="str">
        <v>Yes</v>
      </c>
      <c r="J129" s="4"/>
      <c r="K129" s="4"/>
      <c r="L129" s="4"/>
      <c r="M129" s="15"/>
    </row>
    <row r="130" spans="1:13" ht="15.75" x14ac:dyDescent="0.5">
      <c r="A130" s="4"/>
      <c r="B130" s="178">
        <v>122</v>
      </c>
      <c r="C130" s="180">
        <v>42</v>
      </c>
      <c r="D130" s="180">
        <v>7</v>
      </c>
      <c r="E130" s="180">
        <v>6</v>
      </c>
      <c r="F130" s="180">
        <v>634.24634096046202</v>
      </c>
      <c r="G130" s="180">
        <v>43</v>
      </c>
      <c r="H130" s="180">
        <v>9920.7536590395375</v>
      </c>
      <c r="I130" s="180" t="str">
        <v>No</v>
      </c>
      <c r="J130" s="4"/>
      <c r="K130" s="4"/>
      <c r="L130" s="4"/>
      <c r="M130" s="15"/>
    </row>
    <row r="131" spans="1:13" ht="15.75" x14ac:dyDescent="0.5">
      <c r="A131" s="4"/>
      <c r="B131" s="178">
        <v>123</v>
      </c>
      <c r="C131" s="180">
        <v>48</v>
      </c>
      <c r="D131" s="180">
        <v>9</v>
      </c>
      <c r="E131" s="180">
        <v>3</v>
      </c>
      <c r="F131" s="180">
        <v>990.23312693077389</v>
      </c>
      <c r="G131" s="180">
        <v>50</v>
      </c>
      <c r="H131" s="180">
        <v>10809.766873069226</v>
      </c>
      <c r="I131" s="180" t="str">
        <v>Yes</v>
      </c>
      <c r="J131" s="4"/>
      <c r="K131" s="4"/>
      <c r="L131" s="7"/>
      <c r="M131" s="15"/>
    </row>
    <row r="132" spans="1:13" ht="15.75" x14ac:dyDescent="0.5">
      <c r="A132" s="4"/>
      <c r="B132" s="178">
        <v>124</v>
      </c>
      <c r="C132" s="180">
        <v>41</v>
      </c>
      <c r="D132" s="180">
        <v>12</v>
      </c>
      <c r="E132" s="180">
        <v>0</v>
      </c>
      <c r="F132" s="180">
        <v>941.20814671219182</v>
      </c>
      <c r="G132" s="180">
        <v>53</v>
      </c>
      <c r="H132" s="180">
        <v>9913.7918532878084</v>
      </c>
      <c r="I132" s="180" t="str">
        <v>Yes</v>
      </c>
      <c r="J132" s="4"/>
      <c r="K132" s="4"/>
      <c r="M132" s="15"/>
    </row>
    <row r="133" spans="1:13" ht="15.75" x14ac:dyDescent="0.5">
      <c r="A133" s="4"/>
      <c r="B133" s="178">
        <v>125</v>
      </c>
      <c r="C133" s="180">
        <v>41</v>
      </c>
      <c r="D133" s="180">
        <v>2</v>
      </c>
      <c r="E133" s="180">
        <v>3</v>
      </c>
      <c r="F133" s="180">
        <v>785.26874602540261</v>
      </c>
      <c r="G133" s="180">
        <v>40</v>
      </c>
      <c r="H133" s="180">
        <v>8164.7312539745972</v>
      </c>
      <c r="I133" s="180" t="str">
        <v>No</v>
      </c>
      <c r="J133" s="4"/>
      <c r="K133" s="4"/>
      <c r="L133" s="4"/>
      <c r="M133" s="15"/>
    </row>
    <row r="134" spans="1:13" ht="15.75" x14ac:dyDescent="0.5">
      <c r="A134" s="4"/>
      <c r="B134" s="178">
        <v>126</v>
      </c>
      <c r="C134" s="180">
        <v>57</v>
      </c>
      <c r="D134" s="180">
        <v>8</v>
      </c>
      <c r="E134" s="180">
        <v>2</v>
      </c>
      <c r="F134" s="180">
        <v>747.45604589254913</v>
      </c>
      <c r="G134" s="180">
        <v>51</v>
      </c>
      <c r="H134" s="180">
        <v>10737.543954107452</v>
      </c>
      <c r="I134" s="180" t="str">
        <v>Yes</v>
      </c>
      <c r="J134" s="4"/>
      <c r="K134" s="4"/>
      <c r="L134" s="4"/>
      <c r="M134" s="15"/>
    </row>
    <row r="135" spans="1:13" ht="15.75" x14ac:dyDescent="0.5">
      <c r="A135" s="4"/>
      <c r="B135" s="178">
        <v>127</v>
      </c>
      <c r="C135" s="180">
        <v>56</v>
      </c>
      <c r="D135" s="180">
        <v>6</v>
      </c>
      <c r="E135" s="180">
        <v>3</v>
      </c>
      <c r="F135" s="180">
        <v>1003.9675546047586</v>
      </c>
      <c r="G135" s="180">
        <v>50</v>
      </c>
      <c r="H135" s="180">
        <v>10796.032445395242</v>
      </c>
      <c r="I135" s="180" t="str">
        <v>Yes</v>
      </c>
      <c r="J135" s="4"/>
      <c r="K135" s="4"/>
      <c r="L135" s="7"/>
      <c r="M135" s="15"/>
    </row>
    <row r="136" spans="1:13" ht="15.75" x14ac:dyDescent="0.5">
      <c r="A136" s="4"/>
      <c r="B136" s="178">
        <v>128</v>
      </c>
      <c r="C136" s="180">
        <v>49</v>
      </c>
      <c r="D136" s="180">
        <v>7</v>
      </c>
      <c r="E136" s="180">
        <v>3</v>
      </c>
      <c r="F136" s="180">
        <v>697.72200502962073</v>
      </c>
      <c r="G136" s="180">
        <v>50</v>
      </c>
      <c r="H136" s="180">
        <v>11102.27799497038</v>
      </c>
      <c r="I136" s="180" t="str">
        <v>Yes</v>
      </c>
      <c r="J136" s="4"/>
      <c r="K136" s="4"/>
      <c r="M136" s="15"/>
    </row>
    <row r="137" spans="1:13" ht="15.75" x14ac:dyDescent="0.5">
      <c r="A137" s="4"/>
      <c r="B137" s="178">
        <v>129</v>
      </c>
      <c r="C137" s="180">
        <v>42</v>
      </c>
      <c r="D137" s="180">
        <v>7</v>
      </c>
      <c r="E137" s="180">
        <v>1</v>
      </c>
      <c r="F137" s="180">
        <v>900.44194893457586</v>
      </c>
      <c r="G137" s="180">
        <v>48</v>
      </c>
      <c r="H137" s="180">
        <v>9829.5580510654254</v>
      </c>
      <c r="I137" s="180" t="str">
        <v>No</v>
      </c>
      <c r="J137" s="4"/>
      <c r="K137" s="4"/>
      <c r="L137" s="4"/>
      <c r="M137" s="15"/>
    </row>
    <row r="138" spans="1:13" ht="15.75" x14ac:dyDescent="0.5">
      <c r="A138" s="4"/>
      <c r="B138" s="178">
        <v>130</v>
      </c>
      <c r="C138" s="180">
        <v>37</v>
      </c>
      <c r="D138" s="180">
        <v>8</v>
      </c>
      <c r="E138" s="180">
        <v>0</v>
      </c>
      <c r="F138" s="180">
        <v>748.38444395207875</v>
      </c>
      <c r="G138" s="180">
        <v>45</v>
      </c>
      <c r="H138" s="180">
        <v>8876.6155560479201</v>
      </c>
      <c r="I138" s="180" t="str">
        <v>No</v>
      </c>
      <c r="J138" s="4"/>
      <c r="K138" s="4"/>
      <c r="L138" s="4"/>
      <c r="M138" s="15"/>
    </row>
    <row r="139" spans="1:13" ht="15.75" x14ac:dyDescent="0.5">
      <c r="A139" s="4"/>
      <c r="B139" s="178">
        <v>131</v>
      </c>
      <c r="C139" s="180">
        <v>54</v>
      </c>
      <c r="D139" s="180">
        <v>8</v>
      </c>
      <c r="E139" s="180">
        <v>3</v>
      </c>
      <c r="F139" s="180">
        <v>802.80707666386331</v>
      </c>
      <c r="G139" s="180">
        <v>50</v>
      </c>
      <c r="H139" s="180">
        <v>10997.192923336137</v>
      </c>
      <c r="I139" s="180" t="str">
        <v>Yes</v>
      </c>
      <c r="J139" s="4"/>
      <c r="K139" s="4"/>
      <c r="L139" s="7"/>
      <c r="M139" s="15"/>
    </row>
    <row r="140" spans="1:13" ht="15.75" x14ac:dyDescent="0.5">
      <c r="A140" s="4"/>
      <c r="B140" s="178">
        <v>132</v>
      </c>
      <c r="C140" s="180">
        <v>43</v>
      </c>
      <c r="D140" s="180">
        <v>8</v>
      </c>
      <c r="E140" s="180">
        <v>4</v>
      </c>
      <c r="F140" s="180">
        <v>767.72606645756764</v>
      </c>
      <c r="G140" s="180">
        <v>47</v>
      </c>
      <c r="H140" s="180">
        <v>10427.273933542432</v>
      </c>
      <c r="I140" s="180" t="str">
        <v>No</v>
      </c>
      <c r="J140" s="4"/>
      <c r="K140" s="4"/>
      <c r="M140" s="15"/>
    </row>
    <row r="141" spans="1:13" ht="15.75" x14ac:dyDescent="0.5">
      <c r="A141" s="4"/>
      <c r="B141" s="178">
        <v>133</v>
      </c>
      <c r="C141" s="180">
        <v>56</v>
      </c>
      <c r="D141" s="180">
        <v>2</v>
      </c>
      <c r="E141" s="180">
        <v>2</v>
      </c>
      <c r="F141" s="180">
        <v>849.72044322687771</v>
      </c>
      <c r="G141" s="180">
        <v>51</v>
      </c>
      <c r="H141" s="180">
        <v>10635.279556773123</v>
      </c>
      <c r="I141" s="180" t="str">
        <v>Yes</v>
      </c>
      <c r="J141" s="4"/>
      <c r="K141" s="4"/>
      <c r="L141" s="4"/>
      <c r="M141" s="15"/>
    </row>
    <row r="142" spans="1:13" ht="15.75" x14ac:dyDescent="0.5">
      <c r="A142" s="4"/>
      <c r="B142" s="178">
        <v>134</v>
      </c>
      <c r="C142" s="180">
        <v>45</v>
      </c>
      <c r="D142" s="180">
        <v>4</v>
      </c>
      <c r="E142" s="180">
        <v>3</v>
      </c>
      <c r="F142" s="180">
        <v>684.56752450866668</v>
      </c>
      <c r="G142" s="180">
        <v>46</v>
      </c>
      <c r="H142" s="180">
        <v>9975.4324754913323</v>
      </c>
      <c r="I142" s="180" t="str">
        <v>No</v>
      </c>
      <c r="J142" s="4"/>
      <c r="K142" s="4"/>
      <c r="L142" s="4"/>
      <c r="M142" s="15"/>
    </row>
    <row r="143" spans="1:13" ht="15.75" x14ac:dyDescent="0.5">
      <c r="A143" s="4"/>
      <c r="B143" s="178">
        <v>135</v>
      </c>
      <c r="C143" s="180">
        <v>44</v>
      </c>
      <c r="D143" s="180">
        <v>6</v>
      </c>
      <c r="E143" s="180">
        <v>1</v>
      </c>
      <c r="F143" s="180">
        <v>992.09282860981818</v>
      </c>
      <c r="G143" s="180">
        <v>49</v>
      </c>
      <c r="H143" s="180">
        <v>10022.907171390183</v>
      </c>
      <c r="I143" s="180" t="str">
        <v>No</v>
      </c>
      <c r="J143" s="4"/>
      <c r="K143" s="4"/>
      <c r="L143" s="7"/>
      <c r="M143" s="15"/>
    </row>
    <row r="144" spans="1:13" ht="15.75" x14ac:dyDescent="0.5">
      <c r="A144" s="4"/>
      <c r="B144" s="178">
        <v>136</v>
      </c>
      <c r="C144" s="180">
        <v>38</v>
      </c>
      <c r="D144" s="180">
        <v>5</v>
      </c>
      <c r="E144" s="180">
        <v>4</v>
      </c>
      <c r="F144" s="180">
        <v>819.52253723109345</v>
      </c>
      <c r="G144" s="180">
        <v>39</v>
      </c>
      <c r="H144" s="180">
        <v>8095.4774627689067</v>
      </c>
      <c r="I144" s="180" t="str">
        <v>No</v>
      </c>
      <c r="J144" s="4"/>
      <c r="K144" s="4"/>
      <c r="M144" s="15"/>
    </row>
    <row r="145" spans="1:13" ht="15.75" x14ac:dyDescent="0.5">
      <c r="A145" s="4"/>
      <c r="B145" s="178">
        <v>137</v>
      </c>
      <c r="C145" s="180">
        <v>33</v>
      </c>
      <c r="D145" s="180">
        <v>8</v>
      </c>
      <c r="E145" s="180">
        <v>3</v>
      </c>
      <c r="F145" s="180">
        <v>708.21993647238412</v>
      </c>
      <c r="G145" s="180">
        <v>38</v>
      </c>
      <c r="H145" s="180">
        <v>7671.7800635276162</v>
      </c>
      <c r="I145" s="180" t="str">
        <v>No</v>
      </c>
      <c r="J145" s="4"/>
      <c r="K145" s="4"/>
      <c r="L145" s="4"/>
      <c r="M145" s="15"/>
    </row>
    <row r="146" spans="1:13" ht="15.75" x14ac:dyDescent="0.5">
      <c r="A146" s="4"/>
      <c r="B146" s="178">
        <v>138</v>
      </c>
      <c r="C146" s="180">
        <v>47</v>
      </c>
      <c r="D146" s="180">
        <v>8</v>
      </c>
      <c r="E146" s="180">
        <v>0</v>
      </c>
      <c r="F146" s="180">
        <v>725.46472339358752</v>
      </c>
      <c r="G146" s="180">
        <v>53</v>
      </c>
      <c r="H146" s="180">
        <v>10129.535276606413</v>
      </c>
      <c r="I146" s="180" t="str">
        <v>Yes</v>
      </c>
      <c r="J146" s="4"/>
      <c r="K146" s="4"/>
      <c r="L146" s="4"/>
      <c r="M146" s="15"/>
    </row>
    <row r="147" spans="1:13" ht="15.75" x14ac:dyDescent="0.5">
      <c r="A147" s="4"/>
      <c r="B147" s="178">
        <v>139</v>
      </c>
      <c r="C147" s="180">
        <v>47</v>
      </c>
      <c r="D147" s="180">
        <v>2</v>
      </c>
      <c r="E147" s="180">
        <v>2</v>
      </c>
      <c r="F147" s="180">
        <v>846.95675838964564</v>
      </c>
      <c r="G147" s="180">
        <v>47</v>
      </c>
      <c r="H147" s="180">
        <v>9848.043241610354</v>
      </c>
      <c r="I147" s="180" t="str">
        <v>No</v>
      </c>
      <c r="J147" s="4"/>
      <c r="K147" s="4"/>
      <c r="L147" s="7"/>
      <c r="M147" s="15"/>
    </row>
    <row r="148" spans="1:13" ht="15.75" x14ac:dyDescent="0.5">
      <c r="A148" s="4"/>
      <c r="B148" s="178">
        <v>140</v>
      </c>
      <c r="C148" s="180">
        <v>48</v>
      </c>
      <c r="D148" s="180">
        <v>5</v>
      </c>
      <c r="E148" s="180">
        <v>2</v>
      </c>
      <c r="F148" s="180">
        <v>807.31437713473986</v>
      </c>
      <c r="G148" s="180">
        <v>51</v>
      </c>
      <c r="H148" s="180">
        <v>10677.685622865261</v>
      </c>
      <c r="I148" s="180" t="str">
        <v>Yes</v>
      </c>
      <c r="J148" s="4"/>
      <c r="K148" s="4"/>
      <c r="M148" s="15"/>
    </row>
    <row r="149" spans="1:13" ht="15.75" x14ac:dyDescent="0.5">
      <c r="A149" s="4"/>
      <c r="B149" s="178">
        <v>141</v>
      </c>
      <c r="C149" s="180">
        <v>48</v>
      </c>
      <c r="D149" s="180">
        <v>5</v>
      </c>
      <c r="E149" s="180">
        <v>4</v>
      </c>
      <c r="F149" s="180">
        <v>749.40440697251461</v>
      </c>
      <c r="G149" s="180">
        <v>49</v>
      </c>
      <c r="H149" s="180">
        <v>11015.595593027485</v>
      </c>
      <c r="I149" s="180" t="str">
        <v>No</v>
      </c>
      <c r="J149" s="4"/>
      <c r="K149" s="4"/>
      <c r="L149" s="4"/>
      <c r="M149" s="15"/>
    </row>
    <row r="150" spans="1:13" ht="15.75" x14ac:dyDescent="0.5">
      <c r="A150" s="4"/>
      <c r="B150" s="178">
        <v>142</v>
      </c>
      <c r="C150" s="180">
        <v>39</v>
      </c>
      <c r="D150" s="180">
        <v>9</v>
      </c>
      <c r="E150" s="180">
        <v>2</v>
      </c>
      <c r="F150" s="180">
        <v>820.23650862504223</v>
      </c>
      <c r="G150" s="180">
        <v>46</v>
      </c>
      <c r="H150" s="180">
        <v>9589.7634913749571</v>
      </c>
      <c r="I150" s="180" t="str">
        <v>No</v>
      </c>
      <c r="J150" s="4"/>
      <c r="K150" s="4"/>
      <c r="L150" s="4"/>
      <c r="M150" s="15"/>
    </row>
    <row r="151" spans="1:13" ht="15.75" x14ac:dyDescent="0.5">
      <c r="A151" s="4"/>
      <c r="B151" s="178">
        <v>143</v>
      </c>
      <c r="C151" s="180">
        <v>42</v>
      </c>
      <c r="D151" s="180">
        <v>6</v>
      </c>
      <c r="E151" s="180">
        <v>2</v>
      </c>
      <c r="F151" s="180">
        <v>853.0450398308825</v>
      </c>
      <c r="G151" s="180">
        <v>46</v>
      </c>
      <c r="H151" s="180">
        <v>9556.9549601691178</v>
      </c>
      <c r="I151" s="180" t="str">
        <v>No</v>
      </c>
      <c r="J151" s="4"/>
      <c r="K151" s="4"/>
      <c r="L151" s="7"/>
      <c r="M151" s="15"/>
    </row>
    <row r="152" spans="1:13" ht="15.75" x14ac:dyDescent="0.5">
      <c r="A152" s="4"/>
      <c r="B152" s="178">
        <v>144</v>
      </c>
      <c r="C152" s="180">
        <v>59</v>
      </c>
      <c r="D152" s="180">
        <v>7</v>
      </c>
      <c r="E152" s="180">
        <v>1</v>
      </c>
      <c r="F152" s="180">
        <v>848.1672858021268</v>
      </c>
      <c r="G152" s="180">
        <v>52</v>
      </c>
      <c r="H152" s="180">
        <v>10321.832714197873</v>
      </c>
      <c r="I152" s="180" t="str">
        <v>Yes</v>
      </c>
      <c r="J152" s="4"/>
      <c r="K152" s="4"/>
      <c r="M152" s="15"/>
    </row>
    <row r="153" spans="1:13" ht="15.75" x14ac:dyDescent="0.5">
      <c r="A153" s="4"/>
      <c r="B153" s="178">
        <v>145</v>
      </c>
      <c r="C153" s="180">
        <v>52</v>
      </c>
      <c r="D153" s="180">
        <v>6</v>
      </c>
      <c r="E153" s="180">
        <v>6</v>
      </c>
      <c r="F153" s="180">
        <v>771.71368117194663</v>
      </c>
      <c r="G153" s="180">
        <v>47</v>
      </c>
      <c r="H153" s="180">
        <v>10923.286318828053</v>
      </c>
      <c r="I153" s="180" t="str">
        <v>No</v>
      </c>
      <c r="J153" s="4"/>
      <c r="K153" s="4"/>
      <c r="L153" s="4"/>
      <c r="M153" s="15"/>
    </row>
    <row r="154" spans="1:13" ht="15.75" x14ac:dyDescent="0.5">
      <c r="A154" s="4"/>
      <c r="B154" s="178">
        <v>146</v>
      </c>
      <c r="C154" s="180">
        <v>43</v>
      </c>
      <c r="D154" s="180">
        <v>8</v>
      </c>
      <c r="E154" s="180">
        <v>2</v>
      </c>
      <c r="F154" s="180">
        <v>646.4283493582252</v>
      </c>
      <c r="G154" s="180">
        <v>49</v>
      </c>
      <c r="H154" s="180">
        <v>10618.571650641774</v>
      </c>
      <c r="I154" s="180" t="str">
        <v>No</v>
      </c>
      <c r="J154" s="4"/>
      <c r="K154" s="4"/>
      <c r="L154" s="4"/>
      <c r="M154" s="15"/>
    </row>
    <row r="155" spans="1:13" ht="15.75" x14ac:dyDescent="0.5">
      <c r="A155" s="4"/>
      <c r="B155" s="178">
        <v>147</v>
      </c>
      <c r="C155" s="180">
        <v>51</v>
      </c>
      <c r="D155" s="180">
        <v>3</v>
      </c>
      <c r="E155" s="180">
        <v>1</v>
      </c>
      <c r="F155" s="180">
        <v>877.66687192103393</v>
      </c>
      <c r="G155" s="180">
        <v>52</v>
      </c>
      <c r="H155" s="180">
        <v>10292.333128078966</v>
      </c>
      <c r="I155" s="180" t="str">
        <v>Yes</v>
      </c>
      <c r="J155" s="4"/>
      <c r="K155" s="4"/>
      <c r="L155" s="7"/>
      <c r="M155" s="15"/>
    </row>
    <row r="156" spans="1:13" ht="15.75" x14ac:dyDescent="0.5">
      <c r="A156" s="4"/>
      <c r="B156" s="178">
        <v>148</v>
      </c>
      <c r="C156" s="180">
        <v>47</v>
      </c>
      <c r="D156" s="180">
        <v>4</v>
      </c>
      <c r="E156" s="180">
        <v>4</v>
      </c>
      <c r="F156" s="180">
        <v>1019.9388837826007</v>
      </c>
      <c r="G156" s="180">
        <v>47</v>
      </c>
      <c r="H156" s="180">
        <v>10175.061116217399</v>
      </c>
      <c r="I156" s="180" t="str">
        <v>No</v>
      </c>
      <c r="J156" s="4"/>
      <c r="K156" s="4"/>
      <c r="M156" s="15"/>
    </row>
    <row r="157" spans="1:13" ht="15.75" x14ac:dyDescent="0.5">
      <c r="A157" s="4"/>
      <c r="B157" s="178">
        <v>149</v>
      </c>
      <c r="C157" s="180">
        <v>57</v>
      </c>
      <c r="D157" s="180">
        <v>6</v>
      </c>
      <c r="E157" s="180">
        <v>2</v>
      </c>
      <c r="F157" s="180">
        <v>995.76097375283803</v>
      </c>
      <c r="G157" s="180">
        <v>51</v>
      </c>
      <c r="H157" s="180">
        <v>10489.239026247162</v>
      </c>
      <c r="I157" s="180" t="str">
        <v>Yes</v>
      </c>
      <c r="J157" s="4"/>
      <c r="K157" s="4"/>
      <c r="L157" s="4"/>
      <c r="M157" s="15"/>
    </row>
    <row r="158" spans="1:13" ht="15.75" x14ac:dyDescent="0.5">
      <c r="A158" s="4"/>
      <c r="B158" s="178">
        <v>150</v>
      </c>
      <c r="C158" s="180">
        <v>48</v>
      </c>
      <c r="D158" s="180">
        <v>4</v>
      </c>
      <c r="E158" s="180">
        <v>4</v>
      </c>
      <c r="F158" s="180">
        <v>869.97790925201843</v>
      </c>
      <c r="G158" s="180">
        <v>48</v>
      </c>
      <c r="H158" s="180">
        <v>10610.022090747982</v>
      </c>
      <c r="I158" s="180" t="str">
        <v>No</v>
      </c>
      <c r="J158" s="4"/>
      <c r="K158" s="4"/>
      <c r="L158" s="4"/>
      <c r="M158" s="15"/>
    </row>
    <row r="159" spans="1:13" ht="15.75" x14ac:dyDescent="0.5">
      <c r="A159" s="4"/>
      <c r="B159" s="178">
        <v>151</v>
      </c>
      <c r="C159" s="180">
        <v>47</v>
      </c>
      <c r="D159" s="180">
        <v>3</v>
      </c>
      <c r="E159" s="180">
        <v>5</v>
      </c>
      <c r="F159" s="180">
        <v>808.37330559165923</v>
      </c>
      <c r="G159" s="180">
        <v>45</v>
      </c>
      <c r="H159" s="180">
        <v>10066.62669440834</v>
      </c>
      <c r="I159" s="180" t="str">
        <v>No</v>
      </c>
      <c r="J159" s="4"/>
      <c r="K159" s="4"/>
      <c r="L159" s="7"/>
      <c r="M159" s="15"/>
    </row>
    <row r="160" spans="1:13" ht="15.75" x14ac:dyDescent="0.5">
      <c r="A160" s="4"/>
      <c r="B160" s="178">
        <v>152</v>
      </c>
      <c r="C160" s="180">
        <v>42</v>
      </c>
      <c r="D160" s="180">
        <v>4</v>
      </c>
      <c r="E160" s="180">
        <v>5</v>
      </c>
      <c r="F160" s="180">
        <v>793.49139265498138</v>
      </c>
      <c r="G160" s="180">
        <v>41</v>
      </c>
      <c r="H160" s="180">
        <v>8941.5086073450184</v>
      </c>
      <c r="I160" s="180" t="str">
        <v>No</v>
      </c>
      <c r="J160" s="4"/>
      <c r="K160" s="4"/>
      <c r="M160" s="15"/>
    </row>
    <row r="161" spans="1:13" ht="15.75" x14ac:dyDescent="0.5">
      <c r="A161" s="4"/>
      <c r="B161" s="178">
        <v>153</v>
      </c>
      <c r="C161" s="180">
        <v>41</v>
      </c>
      <c r="D161" s="180">
        <v>6</v>
      </c>
      <c r="E161" s="180">
        <v>1</v>
      </c>
      <c r="F161" s="180">
        <v>639.21147427623453</v>
      </c>
      <c r="G161" s="180">
        <v>46</v>
      </c>
      <c r="H161" s="180">
        <v>9520.7885257237649</v>
      </c>
      <c r="I161" s="180" t="str">
        <v>No</v>
      </c>
      <c r="J161" s="4"/>
      <c r="K161" s="4"/>
      <c r="L161" s="4"/>
      <c r="M161" s="15"/>
    </row>
    <row r="162" spans="1:13" ht="15.75" x14ac:dyDescent="0.5">
      <c r="A162" s="4"/>
      <c r="B162" s="178">
        <v>154</v>
      </c>
      <c r="C162" s="180">
        <v>44</v>
      </c>
      <c r="D162" s="180">
        <v>6</v>
      </c>
      <c r="E162" s="180">
        <v>0</v>
      </c>
      <c r="F162" s="180">
        <v>706.4552527846148</v>
      </c>
      <c r="G162" s="180">
        <v>50</v>
      </c>
      <c r="H162" s="180">
        <v>10343.544747215386</v>
      </c>
      <c r="I162" s="180" t="str">
        <v>Yes</v>
      </c>
      <c r="J162" s="4"/>
      <c r="K162" s="4"/>
      <c r="L162" s="4"/>
      <c r="M162" s="15"/>
    </row>
    <row r="163" spans="1:13" ht="15.75" x14ac:dyDescent="0.5">
      <c r="A163" s="4"/>
      <c r="B163" s="178">
        <v>155</v>
      </c>
      <c r="C163" s="180">
        <v>43</v>
      </c>
      <c r="D163" s="180">
        <v>10</v>
      </c>
      <c r="E163" s="180">
        <v>1</v>
      </c>
      <c r="F163" s="180">
        <v>722.46969535602898</v>
      </c>
      <c r="G163" s="180">
        <v>52</v>
      </c>
      <c r="H163" s="180">
        <v>10447.530304643971</v>
      </c>
      <c r="I163" s="180" t="str">
        <v>Yes</v>
      </c>
      <c r="J163" s="4"/>
      <c r="K163" s="4"/>
      <c r="L163" s="7"/>
      <c r="M163" s="15"/>
    </row>
    <row r="164" spans="1:13" ht="15.75" x14ac:dyDescent="0.5">
      <c r="A164" s="4"/>
      <c r="B164" s="178">
        <v>156</v>
      </c>
      <c r="C164" s="180">
        <v>41</v>
      </c>
      <c r="D164" s="180">
        <v>3</v>
      </c>
      <c r="E164" s="180">
        <v>2</v>
      </c>
      <c r="F164" s="180">
        <v>710.06403431860156</v>
      </c>
      <c r="G164" s="180">
        <v>42</v>
      </c>
      <c r="H164" s="180">
        <v>8559.9359656813976</v>
      </c>
      <c r="I164" s="180" t="str">
        <v>No</v>
      </c>
      <c r="J164" s="4"/>
      <c r="K164" s="4"/>
      <c r="M164" s="15"/>
    </row>
    <row r="165" spans="1:13" ht="15.75" x14ac:dyDescent="0.5">
      <c r="A165" s="4"/>
      <c r="B165" s="178">
        <v>157</v>
      </c>
      <c r="C165" s="180">
        <v>49</v>
      </c>
      <c r="D165" s="180">
        <v>8</v>
      </c>
      <c r="E165" s="180">
        <v>2</v>
      </c>
      <c r="F165" s="180">
        <v>979.01525767063663</v>
      </c>
      <c r="G165" s="180">
        <v>51</v>
      </c>
      <c r="H165" s="180">
        <v>10505.984742329363</v>
      </c>
      <c r="I165" s="180" t="str">
        <v>Yes</v>
      </c>
      <c r="J165" s="4"/>
      <c r="K165" s="4"/>
      <c r="L165" s="4"/>
      <c r="M165" s="15"/>
    </row>
    <row r="166" spans="1:13" ht="15.75" x14ac:dyDescent="0.5">
      <c r="A166" s="4"/>
      <c r="B166" s="178">
        <v>158</v>
      </c>
      <c r="C166" s="180">
        <v>47</v>
      </c>
      <c r="D166" s="180">
        <v>7</v>
      </c>
      <c r="E166" s="180">
        <v>2</v>
      </c>
      <c r="F166" s="180">
        <v>577.23300323044361</v>
      </c>
      <c r="G166" s="180">
        <v>51</v>
      </c>
      <c r="H166" s="180">
        <v>10907.766996769556</v>
      </c>
      <c r="I166" s="180" t="str">
        <v>Yes</v>
      </c>
      <c r="J166" s="4"/>
      <c r="K166" s="4"/>
      <c r="L166" s="4"/>
      <c r="M166" s="15"/>
    </row>
    <row r="167" spans="1:13" ht="15.75" x14ac:dyDescent="0.5">
      <c r="A167" s="4"/>
      <c r="B167" s="178">
        <v>159</v>
      </c>
      <c r="C167" s="180">
        <v>41</v>
      </c>
      <c r="D167" s="180">
        <v>7</v>
      </c>
      <c r="E167" s="180">
        <v>3</v>
      </c>
      <c r="F167" s="180">
        <v>816.69507850274624</v>
      </c>
      <c r="G167" s="180">
        <v>45</v>
      </c>
      <c r="H167" s="180">
        <v>9558.3049214972525</v>
      </c>
      <c r="I167" s="180" t="str">
        <v>No</v>
      </c>
      <c r="J167" s="4"/>
      <c r="K167" s="4"/>
      <c r="L167" s="7"/>
      <c r="M167" s="15"/>
    </row>
    <row r="168" spans="1:13" ht="15.75" x14ac:dyDescent="0.5">
      <c r="A168" s="4"/>
      <c r="B168" s="178">
        <v>160</v>
      </c>
      <c r="C168" s="180">
        <v>48</v>
      </c>
      <c r="D168" s="180">
        <v>3</v>
      </c>
      <c r="E168" s="180">
        <v>3</v>
      </c>
      <c r="F168" s="180">
        <v>641.55625129343787</v>
      </c>
      <c r="G168" s="180">
        <v>48</v>
      </c>
      <c r="H168" s="180">
        <v>10588.443748706562</v>
      </c>
      <c r="I168" s="180" t="str">
        <v>No</v>
      </c>
      <c r="J168" s="4"/>
      <c r="K168" s="4"/>
      <c r="M168" s="15"/>
    </row>
    <row r="169" spans="1:13" ht="15.75" x14ac:dyDescent="0.5">
      <c r="A169" s="4"/>
      <c r="B169" s="178">
        <v>161</v>
      </c>
      <c r="C169" s="180">
        <v>44</v>
      </c>
      <c r="D169" s="180">
        <v>4</v>
      </c>
      <c r="E169" s="180">
        <v>6</v>
      </c>
      <c r="F169" s="180">
        <v>764.67258305864061</v>
      </c>
      <c r="G169" s="180">
        <v>42</v>
      </c>
      <c r="H169" s="180">
        <v>9505.3274169413598</v>
      </c>
      <c r="I169" s="180" t="str">
        <v>No</v>
      </c>
      <c r="J169" s="4"/>
      <c r="K169" s="4"/>
      <c r="L169" s="4"/>
      <c r="M169" s="15"/>
    </row>
    <row r="170" spans="1:13" ht="15.75" x14ac:dyDescent="0.5">
      <c r="A170" s="4"/>
      <c r="B170" s="178">
        <v>162</v>
      </c>
      <c r="C170" s="180">
        <v>43</v>
      </c>
      <c r="D170" s="180">
        <v>8</v>
      </c>
      <c r="E170" s="180">
        <v>4</v>
      </c>
      <c r="F170" s="180">
        <v>724.03755902399871</v>
      </c>
      <c r="G170" s="180">
        <v>47</v>
      </c>
      <c r="H170" s="180">
        <v>10470.962440976002</v>
      </c>
      <c r="I170" s="180" t="str">
        <v>No</v>
      </c>
      <c r="J170" s="4"/>
      <c r="K170" s="4"/>
      <c r="L170" s="4"/>
      <c r="M170" s="15"/>
    </row>
    <row r="171" spans="1:13" ht="15.75" x14ac:dyDescent="0.5">
      <c r="A171" s="4"/>
      <c r="B171" s="178">
        <v>163</v>
      </c>
      <c r="C171" s="180">
        <v>42</v>
      </c>
      <c r="D171" s="180">
        <v>6</v>
      </c>
      <c r="E171" s="180">
        <v>1</v>
      </c>
      <c r="F171" s="180">
        <v>800.764643773236</v>
      </c>
      <c r="G171" s="180">
        <v>47</v>
      </c>
      <c r="H171" s="180">
        <v>9644.2353562267635</v>
      </c>
      <c r="I171" s="180" t="str">
        <v>No</v>
      </c>
      <c r="J171" s="4"/>
      <c r="K171" s="4"/>
      <c r="L171" s="7"/>
      <c r="M171" s="15"/>
    </row>
    <row r="172" spans="1:13" ht="15.75" x14ac:dyDescent="0.5">
      <c r="A172" s="4"/>
      <c r="B172" s="178">
        <v>164</v>
      </c>
      <c r="C172" s="180">
        <v>48</v>
      </c>
      <c r="D172" s="180">
        <v>5</v>
      </c>
      <c r="E172" s="180">
        <v>6</v>
      </c>
      <c r="F172" s="180">
        <v>424.44325175834081</v>
      </c>
      <c r="G172" s="180">
        <v>47</v>
      </c>
      <c r="H172" s="180">
        <v>11270.556748241659</v>
      </c>
      <c r="I172" s="180" t="str">
        <v>No</v>
      </c>
      <c r="J172" s="4"/>
      <c r="K172" s="4"/>
      <c r="M172" s="15"/>
    </row>
    <row r="173" spans="1:13" ht="15.75" x14ac:dyDescent="0.5">
      <c r="A173" s="4"/>
      <c r="B173" s="178">
        <v>165</v>
      </c>
      <c r="C173" s="180">
        <v>38</v>
      </c>
      <c r="D173" s="180">
        <v>7</v>
      </c>
      <c r="E173" s="180">
        <v>1</v>
      </c>
      <c r="F173" s="180">
        <v>692.80384788778599</v>
      </c>
      <c r="G173" s="180">
        <v>44</v>
      </c>
      <c r="H173" s="180">
        <v>8897.1961521122139</v>
      </c>
      <c r="I173" s="180" t="str">
        <v>No</v>
      </c>
      <c r="J173" s="4"/>
      <c r="K173" s="4"/>
      <c r="L173" s="4"/>
      <c r="M173" s="15"/>
    </row>
    <row r="174" spans="1:13" ht="15.75" x14ac:dyDescent="0.5">
      <c r="A174" s="4"/>
      <c r="B174" s="178">
        <v>166</v>
      </c>
      <c r="C174" s="180">
        <v>43</v>
      </c>
      <c r="D174" s="180">
        <v>3</v>
      </c>
      <c r="E174" s="180">
        <v>4</v>
      </c>
      <c r="F174" s="180">
        <v>713.67642549276911</v>
      </c>
      <c r="G174" s="180">
        <v>42</v>
      </c>
      <c r="H174" s="180">
        <v>9056.3235745072307</v>
      </c>
      <c r="I174" s="180" t="str">
        <v>No</v>
      </c>
      <c r="J174" s="4"/>
      <c r="K174" s="4"/>
      <c r="L174" s="4"/>
      <c r="M174" s="15"/>
    </row>
    <row r="175" spans="1:13" ht="15.75" x14ac:dyDescent="0.5">
      <c r="A175" s="4"/>
      <c r="B175" s="178">
        <v>167</v>
      </c>
      <c r="C175" s="180">
        <v>46</v>
      </c>
      <c r="D175" s="180">
        <v>5</v>
      </c>
      <c r="E175" s="180">
        <v>4</v>
      </c>
      <c r="F175" s="180">
        <v>788.12542020012972</v>
      </c>
      <c r="G175" s="180">
        <v>47</v>
      </c>
      <c r="H175" s="180">
        <v>10406.874579799871</v>
      </c>
      <c r="I175" s="180" t="str">
        <v>No</v>
      </c>
      <c r="J175" s="4"/>
      <c r="K175" s="4"/>
      <c r="L175" s="7"/>
      <c r="M175" s="15"/>
    </row>
    <row r="176" spans="1:13" ht="15.75" x14ac:dyDescent="0.5">
      <c r="A176" s="4"/>
      <c r="B176" s="178">
        <v>168</v>
      </c>
      <c r="C176" s="180">
        <v>42</v>
      </c>
      <c r="D176" s="180">
        <v>6</v>
      </c>
      <c r="E176" s="180">
        <v>3</v>
      </c>
      <c r="F176" s="180">
        <v>856.4311709174525</v>
      </c>
      <c r="G176" s="180">
        <v>45</v>
      </c>
      <c r="H176" s="180">
        <v>9518.5688290825474</v>
      </c>
      <c r="I176" s="180" t="str">
        <v>No</v>
      </c>
      <c r="J176" s="4"/>
      <c r="K176" s="4"/>
      <c r="M176" s="15"/>
    </row>
    <row r="177" spans="1:13" ht="15.75" x14ac:dyDescent="0.5">
      <c r="A177" s="4"/>
      <c r="B177" s="178">
        <v>169</v>
      </c>
      <c r="C177" s="180">
        <v>47</v>
      </c>
      <c r="D177" s="180">
        <v>7</v>
      </c>
      <c r="E177" s="180">
        <v>0</v>
      </c>
      <c r="F177" s="180">
        <v>779.03206639698681</v>
      </c>
      <c r="G177" s="180">
        <v>53</v>
      </c>
      <c r="H177" s="180">
        <v>10075.967933603013</v>
      </c>
      <c r="I177" s="180" t="str">
        <v>Yes</v>
      </c>
      <c r="J177" s="4"/>
      <c r="K177" s="4"/>
      <c r="L177" s="4"/>
      <c r="M177" s="15"/>
    </row>
    <row r="178" spans="1:13" ht="15.75" x14ac:dyDescent="0.5">
      <c r="A178" s="4"/>
      <c r="B178" s="178">
        <v>170</v>
      </c>
      <c r="C178" s="180">
        <v>51</v>
      </c>
      <c r="D178" s="180">
        <v>9</v>
      </c>
      <c r="E178" s="180">
        <v>2</v>
      </c>
      <c r="F178" s="180">
        <v>664.12241527659899</v>
      </c>
      <c r="G178" s="180">
        <v>51</v>
      </c>
      <c r="H178" s="180">
        <v>10820.877584723401</v>
      </c>
      <c r="I178" s="180" t="str">
        <v>Yes</v>
      </c>
      <c r="J178" s="4"/>
      <c r="K178" s="4"/>
      <c r="L178" s="4"/>
      <c r="M178" s="15"/>
    </row>
    <row r="179" spans="1:13" ht="15.75" x14ac:dyDescent="0.5">
      <c r="A179" s="4"/>
      <c r="B179" s="178">
        <v>171</v>
      </c>
      <c r="C179" s="180">
        <v>40</v>
      </c>
      <c r="D179" s="180">
        <v>6</v>
      </c>
      <c r="E179" s="180">
        <v>3</v>
      </c>
      <c r="F179" s="180">
        <v>1076.9794290137561</v>
      </c>
      <c r="G179" s="180">
        <v>43</v>
      </c>
      <c r="H179" s="180">
        <v>8728.0205709862439</v>
      </c>
      <c r="I179" s="180" t="str">
        <v>No</v>
      </c>
      <c r="J179" s="4"/>
      <c r="K179" s="4"/>
      <c r="L179" s="7"/>
      <c r="M179" s="15"/>
    </row>
    <row r="180" spans="1:13" ht="15.75" x14ac:dyDescent="0.5">
      <c r="A180" s="4"/>
      <c r="B180" s="178">
        <v>172</v>
      </c>
      <c r="C180" s="180">
        <v>51</v>
      </c>
      <c r="D180" s="180">
        <v>3</v>
      </c>
      <c r="E180" s="180">
        <v>2</v>
      </c>
      <c r="F180" s="180">
        <v>807.00265040219972</v>
      </c>
      <c r="G180" s="180">
        <v>51</v>
      </c>
      <c r="H180" s="180">
        <v>10677.997349597801</v>
      </c>
      <c r="I180" s="180" t="str">
        <v>Yes</v>
      </c>
      <c r="J180" s="4"/>
      <c r="K180" s="4"/>
      <c r="M180" s="15"/>
    </row>
    <row r="181" spans="1:13" ht="15.75" x14ac:dyDescent="0.5">
      <c r="A181" s="4"/>
      <c r="B181" s="178">
        <v>173</v>
      </c>
      <c r="C181" s="180">
        <v>42</v>
      </c>
      <c r="D181" s="180">
        <v>6</v>
      </c>
      <c r="E181" s="180">
        <v>2</v>
      </c>
      <c r="F181" s="180">
        <v>855.93544243986616</v>
      </c>
      <c r="G181" s="180">
        <v>46</v>
      </c>
      <c r="H181" s="180">
        <v>9554.0645575601338</v>
      </c>
      <c r="I181" s="180" t="str">
        <v>No</v>
      </c>
      <c r="J181" s="4"/>
      <c r="K181" s="4"/>
      <c r="L181" s="4"/>
      <c r="M181" s="15"/>
    </row>
    <row r="182" spans="1:13" ht="15.75" x14ac:dyDescent="0.5">
      <c r="A182" s="4"/>
      <c r="B182" s="178">
        <v>174</v>
      </c>
      <c r="C182" s="180">
        <v>30</v>
      </c>
      <c r="D182" s="180">
        <v>8</v>
      </c>
      <c r="E182" s="180">
        <v>3</v>
      </c>
      <c r="F182" s="180">
        <v>783.07370218978076</v>
      </c>
      <c r="G182" s="180">
        <v>35</v>
      </c>
      <c r="H182" s="180">
        <v>6741.9262978102197</v>
      </c>
      <c r="I182" s="180" t="str">
        <v>No</v>
      </c>
      <c r="J182" s="4"/>
      <c r="K182" s="4"/>
      <c r="L182" s="4"/>
      <c r="M182" s="15"/>
    </row>
    <row r="183" spans="1:13" ht="15.75" x14ac:dyDescent="0.5">
      <c r="A183" s="4"/>
      <c r="B183" s="178">
        <v>175</v>
      </c>
      <c r="C183" s="180">
        <v>59</v>
      </c>
      <c r="D183" s="180">
        <v>5</v>
      </c>
      <c r="E183" s="180">
        <v>0</v>
      </c>
      <c r="F183" s="180">
        <v>952.59337641315756</v>
      </c>
      <c r="G183" s="180">
        <v>53</v>
      </c>
      <c r="H183" s="180">
        <v>9902.4066235868413</v>
      </c>
      <c r="I183" s="180" t="str">
        <v>Yes</v>
      </c>
      <c r="J183" s="4"/>
      <c r="K183" s="4"/>
      <c r="L183" s="7"/>
      <c r="M183" s="15"/>
    </row>
    <row r="184" spans="1:13" ht="15.75" x14ac:dyDescent="0.5">
      <c r="A184" s="4"/>
      <c r="B184" s="178">
        <v>176</v>
      </c>
      <c r="C184" s="180">
        <v>53</v>
      </c>
      <c r="D184" s="180">
        <v>11</v>
      </c>
      <c r="E184" s="180">
        <v>5</v>
      </c>
      <c r="F184" s="180">
        <v>826.98235013920566</v>
      </c>
      <c r="G184" s="180">
        <v>48</v>
      </c>
      <c r="H184" s="180">
        <v>10903.017649860794</v>
      </c>
      <c r="I184" s="180" t="str">
        <v>No</v>
      </c>
      <c r="J184" s="4"/>
      <c r="K184" s="4"/>
      <c r="M184" s="15"/>
    </row>
    <row r="185" spans="1:13" ht="15.75" x14ac:dyDescent="0.5">
      <c r="A185" s="4"/>
      <c r="B185" s="178">
        <v>177</v>
      </c>
      <c r="C185" s="180">
        <v>35</v>
      </c>
      <c r="D185" s="180">
        <v>8</v>
      </c>
      <c r="E185" s="180">
        <v>2</v>
      </c>
      <c r="F185" s="180">
        <v>813.24196307468185</v>
      </c>
      <c r="G185" s="180">
        <v>41</v>
      </c>
      <c r="H185" s="180">
        <v>8171.7580369253183</v>
      </c>
      <c r="I185" s="180" t="str">
        <v>No</v>
      </c>
      <c r="J185" s="4"/>
      <c r="K185" s="4"/>
      <c r="L185" s="4"/>
      <c r="M185" s="15"/>
    </row>
    <row r="186" spans="1:13" ht="15.75" x14ac:dyDescent="0.5">
      <c r="A186" s="4"/>
      <c r="B186" s="178">
        <v>178</v>
      </c>
      <c r="C186" s="180">
        <v>40</v>
      </c>
      <c r="D186" s="180">
        <v>4</v>
      </c>
      <c r="E186" s="180">
        <v>2</v>
      </c>
      <c r="F186" s="180">
        <v>563.23938164386743</v>
      </c>
      <c r="G186" s="180">
        <v>42</v>
      </c>
      <c r="H186" s="180">
        <v>8706.7606183561329</v>
      </c>
      <c r="I186" s="180" t="str">
        <v>No</v>
      </c>
      <c r="J186" s="4"/>
      <c r="K186" s="4"/>
      <c r="L186" s="4"/>
      <c r="M186" s="15"/>
    </row>
    <row r="187" spans="1:13" ht="15.75" x14ac:dyDescent="0.5">
      <c r="A187" s="4"/>
      <c r="B187" s="178">
        <v>179</v>
      </c>
      <c r="C187" s="180">
        <v>55</v>
      </c>
      <c r="D187" s="180">
        <v>9</v>
      </c>
      <c r="E187" s="180">
        <v>5</v>
      </c>
      <c r="F187" s="180">
        <v>741.60593569667549</v>
      </c>
      <c r="G187" s="180">
        <v>48</v>
      </c>
      <c r="H187" s="180">
        <v>10988.394064303324</v>
      </c>
      <c r="I187" s="180" t="str">
        <v>No</v>
      </c>
      <c r="J187" s="4"/>
      <c r="K187" s="4"/>
      <c r="L187" s="7"/>
      <c r="M187" s="15"/>
    </row>
    <row r="188" spans="1:13" ht="15.75" x14ac:dyDescent="0.5">
      <c r="A188" s="4"/>
      <c r="B188" s="178">
        <v>180</v>
      </c>
      <c r="C188" s="180">
        <v>53</v>
      </c>
      <c r="D188" s="180">
        <v>1</v>
      </c>
      <c r="E188" s="180">
        <v>2</v>
      </c>
      <c r="F188" s="180">
        <v>596.45111380714229</v>
      </c>
      <c r="G188" s="180">
        <v>51</v>
      </c>
      <c r="H188" s="180">
        <v>10888.548886192857</v>
      </c>
      <c r="I188" s="180" t="str">
        <v>Yes</v>
      </c>
      <c r="J188" s="4"/>
      <c r="K188" s="4"/>
      <c r="M188" s="15"/>
    </row>
    <row r="189" spans="1:13" ht="15.75" x14ac:dyDescent="0.5">
      <c r="A189" s="4"/>
      <c r="B189" s="178">
        <v>181</v>
      </c>
      <c r="C189" s="180">
        <v>46</v>
      </c>
      <c r="D189" s="180">
        <v>7</v>
      </c>
      <c r="E189" s="180">
        <v>5</v>
      </c>
      <c r="F189" s="180">
        <v>922.76713298254344</v>
      </c>
      <c r="G189" s="180">
        <v>48</v>
      </c>
      <c r="H189" s="180">
        <v>10807.232867017457</v>
      </c>
      <c r="I189" s="180" t="str">
        <v>No</v>
      </c>
      <c r="J189" s="4"/>
      <c r="K189" s="4"/>
      <c r="L189" s="4"/>
      <c r="M189" s="15"/>
    </row>
    <row r="190" spans="1:13" ht="15.75" x14ac:dyDescent="0.5">
      <c r="A190" s="4"/>
      <c r="B190" s="178">
        <v>182</v>
      </c>
      <c r="C190" s="180">
        <v>43</v>
      </c>
      <c r="D190" s="180">
        <v>6</v>
      </c>
      <c r="E190" s="180">
        <v>4</v>
      </c>
      <c r="F190" s="180">
        <v>784.52427732721958</v>
      </c>
      <c r="G190" s="180">
        <v>45</v>
      </c>
      <c r="H190" s="180">
        <v>9840.4757226727816</v>
      </c>
      <c r="I190" s="180" t="str">
        <v>No</v>
      </c>
      <c r="J190" s="4"/>
      <c r="K190" s="4"/>
      <c r="L190" s="4"/>
      <c r="M190" s="15"/>
    </row>
    <row r="191" spans="1:13" ht="15.75" x14ac:dyDescent="0.5">
      <c r="A191" s="4"/>
      <c r="B191" s="178">
        <v>183</v>
      </c>
      <c r="C191" s="180">
        <v>43</v>
      </c>
      <c r="D191" s="180">
        <v>5</v>
      </c>
      <c r="E191" s="180">
        <v>1</v>
      </c>
      <c r="F191" s="180">
        <v>691.47967834696783</v>
      </c>
      <c r="G191" s="180">
        <v>47</v>
      </c>
      <c r="H191" s="180">
        <v>9753.5203216530317</v>
      </c>
      <c r="I191" s="180" t="str">
        <v>No</v>
      </c>
      <c r="J191" s="4"/>
      <c r="K191" s="4"/>
      <c r="L191" s="7"/>
      <c r="M191" s="15"/>
    </row>
    <row r="192" spans="1:13" ht="15.75" x14ac:dyDescent="0.5">
      <c r="A192" s="4"/>
      <c r="B192" s="178">
        <v>184</v>
      </c>
      <c r="C192" s="180">
        <v>49</v>
      </c>
      <c r="D192" s="180">
        <v>3</v>
      </c>
      <c r="E192" s="180">
        <v>7</v>
      </c>
      <c r="F192" s="180">
        <v>752.32333251536954</v>
      </c>
      <c r="G192" s="180">
        <v>45</v>
      </c>
      <c r="H192" s="180">
        <v>10622.676667484629</v>
      </c>
      <c r="I192" s="180" t="str">
        <v>No</v>
      </c>
      <c r="J192" s="4"/>
      <c r="K192" s="4"/>
      <c r="M192" s="15"/>
    </row>
    <row r="193" spans="1:13" ht="15.75" x14ac:dyDescent="0.5">
      <c r="A193" s="4"/>
      <c r="B193" s="178">
        <v>185</v>
      </c>
      <c r="C193" s="180">
        <v>43</v>
      </c>
      <c r="D193" s="180">
        <v>4</v>
      </c>
      <c r="E193" s="180">
        <v>1</v>
      </c>
      <c r="F193" s="180">
        <v>838.11253353622112</v>
      </c>
      <c r="G193" s="180">
        <v>46</v>
      </c>
      <c r="H193" s="180">
        <v>9321.8874664637788</v>
      </c>
      <c r="I193" s="180" t="str">
        <v>No</v>
      </c>
      <c r="J193" s="4"/>
      <c r="K193" s="4"/>
      <c r="L193" s="4"/>
      <c r="M193" s="15"/>
    </row>
    <row r="194" spans="1:13" ht="15.75" x14ac:dyDescent="0.5">
      <c r="A194" s="4"/>
      <c r="B194" s="178">
        <v>186</v>
      </c>
      <c r="C194" s="180">
        <v>52</v>
      </c>
      <c r="D194" s="180">
        <v>3</v>
      </c>
      <c r="E194" s="180">
        <v>5</v>
      </c>
      <c r="F194" s="180">
        <v>504.62231621364447</v>
      </c>
      <c r="G194" s="180">
        <v>48</v>
      </c>
      <c r="H194" s="180">
        <v>11225.377683786355</v>
      </c>
      <c r="I194" s="180" t="str">
        <v>No</v>
      </c>
      <c r="J194" s="4"/>
      <c r="K194" s="4"/>
      <c r="L194" s="4"/>
      <c r="M194" s="15"/>
    </row>
    <row r="195" spans="1:13" ht="15.75" x14ac:dyDescent="0.5">
      <c r="A195" s="4"/>
      <c r="B195" s="178">
        <v>187</v>
      </c>
      <c r="C195" s="180">
        <v>47</v>
      </c>
      <c r="D195" s="180">
        <v>10</v>
      </c>
      <c r="E195" s="180">
        <v>5</v>
      </c>
      <c r="F195" s="180">
        <v>668.39854616767275</v>
      </c>
      <c r="G195" s="180">
        <v>48</v>
      </c>
      <c r="H195" s="180">
        <v>11061.601453832327</v>
      </c>
      <c r="I195" s="180" t="str">
        <v>No</v>
      </c>
      <c r="J195" s="4"/>
      <c r="K195" s="4"/>
      <c r="L195" s="7"/>
      <c r="M195" s="15"/>
    </row>
    <row r="196" spans="1:13" ht="15.75" x14ac:dyDescent="0.5">
      <c r="A196" s="4"/>
      <c r="B196" s="178">
        <v>188</v>
      </c>
      <c r="C196" s="180">
        <v>45</v>
      </c>
      <c r="D196" s="180">
        <v>8</v>
      </c>
      <c r="E196" s="180">
        <v>3</v>
      </c>
      <c r="F196" s="180">
        <v>805.13441465430049</v>
      </c>
      <c r="G196" s="180">
        <v>50</v>
      </c>
      <c r="H196" s="180">
        <v>10994.865585345698</v>
      </c>
      <c r="I196" s="180" t="str">
        <v>Yes</v>
      </c>
      <c r="J196" s="4"/>
      <c r="K196" s="4"/>
      <c r="M196" s="15"/>
    </row>
    <row r="197" spans="1:13" ht="15.75" x14ac:dyDescent="0.5">
      <c r="A197" s="4"/>
      <c r="B197" s="178">
        <v>189</v>
      </c>
      <c r="C197" s="180">
        <v>44</v>
      </c>
      <c r="D197" s="180">
        <v>10</v>
      </c>
      <c r="E197" s="180">
        <v>0</v>
      </c>
      <c r="F197" s="180">
        <v>984.47195342028772</v>
      </c>
      <c r="G197" s="180">
        <v>53</v>
      </c>
      <c r="H197" s="180">
        <v>9870.5280465797114</v>
      </c>
      <c r="I197" s="180" t="str">
        <v>Yes</v>
      </c>
      <c r="J197" s="4"/>
      <c r="K197" s="4"/>
      <c r="L197" s="4"/>
      <c r="M197" s="15"/>
    </row>
    <row r="198" spans="1:13" ht="15.75" x14ac:dyDescent="0.5">
      <c r="A198" s="4"/>
      <c r="B198" s="178">
        <v>190</v>
      </c>
      <c r="C198" s="180">
        <v>34</v>
      </c>
      <c r="D198" s="180">
        <v>4</v>
      </c>
      <c r="E198" s="180">
        <v>6</v>
      </c>
      <c r="F198" s="180">
        <v>623.08110169388237</v>
      </c>
      <c r="G198" s="180">
        <v>32</v>
      </c>
      <c r="H198" s="180">
        <v>6796.9188983061176</v>
      </c>
      <c r="I198" s="180" t="str">
        <v>No</v>
      </c>
      <c r="J198" s="4"/>
      <c r="K198" s="4"/>
      <c r="L198" s="4"/>
      <c r="M198" s="15"/>
    </row>
    <row r="199" spans="1:13" ht="15.75" x14ac:dyDescent="0.5">
      <c r="A199" s="4"/>
      <c r="B199" s="178">
        <v>191</v>
      </c>
      <c r="C199" s="180">
        <v>43</v>
      </c>
      <c r="D199" s="180">
        <v>3</v>
      </c>
      <c r="E199" s="180">
        <v>1</v>
      </c>
      <c r="F199" s="180">
        <v>780.7340636052478</v>
      </c>
      <c r="G199" s="180">
        <v>45</v>
      </c>
      <c r="H199" s="180">
        <v>9094.2659363947532</v>
      </c>
      <c r="I199" s="180" t="str">
        <v>No</v>
      </c>
      <c r="J199" s="4"/>
      <c r="K199" s="4"/>
      <c r="L199" s="7"/>
      <c r="M199" s="15"/>
    </row>
    <row r="200" spans="1:13" ht="15.75" x14ac:dyDescent="0.5">
      <c r="A200" s="4"/>
      <c r="B200" s="178">
        <v>192</v>
      </c>
      <c r="C200" s="180">
        <v>48</v>
      </c>
      <c r="D200" s="180">
        <v>5</v>
      </c>
      <c r="E200" s="180">
        <v>0</v>
      </c>
      <c r="F200" s="180">
        <v>745.89949367120175</v>
      </c>
      <c r="G200" s="180">
        <v>53</v>
      </c>
      <c r="H200" s="180">
        <v>10109.100506328799</v>
      </c>
      <c r="I200" s="180" t="str">
        <v>Yes</v>
      </c>
      <c r="J200" s="4"/>
      <c r="K200" s="4"/>
      <c r="M200" s="15"/>
    </row>
    <row r="201" spans="1:13" ht="15.75" x14ac:dyDescent="0.5">
      <c r="A201" s="4"/>
      <c r="B201" s="178">
        <v>193</v>
      </c>
      <c r="C201" s="180">
        <v>40</v>
      </c>
      <c r="D201" s="180">
        <v>6</v>
      </c>
      <c r="E201" s="180">
        <v>3</v>
      </c>
      <c r="F201" s="180">
        <v>808.2264455088507</v>
      </c>
      <c r="G201" s="180">
        <v>43</v>
      </c>
      <c r="H201" s="180">
        <v>8996.7735544911484</v>
      </c>
      <c r="I201" s="180" t="str">
        <v>No</v>
      </c>
      <c r="J201" s="4"/>
      <c r="K201" s="4"/>
      <c r="L201" s="4"/>
      <c r="M201" s="15"/>
    </row>
    <row r="202" spans="1:13" ht="15.75" x14ac:dyDescent="0.5">
      <c r="A202" s="4"/>
      <c r="B202" s="178">
        <v>194</v>
      </c>
      <c r="C202" s="180">
        <v>48</v>
      </c>
      <c r="D202" s="180">
        <v>7</v>
      </c>
      <c r="E202" s="180">
        <v>1</v>
      </c>
      <c r="F202" s="180">
        <v>896.70319258897575</v>
      </c>
      <c r="G202" s="180">
        <v>52</v>
      </c>
      <c r="H202" s="180">
        <v>10273.296807411025</v>
      </c>
      <c r="I202" s="180" t="str">
        <v>Yes</v>
      </c>
      <c r="J202" s="4"/>
      <c r="K202" s="4"/>
      <c r="L202" s="4"/>
      <c r="M202" s="15"/>
    </row>
    <row r="203" spans="1:13" ht="15.75" x14ac:dyDescent="0.5">
      <c r="A203" s="4"/>
      <c r="B203" s="178">
        <v>195</v>
      </c>
      <c r="C203" s="180">
        <v>57</v>
      </c>
      <c r="D203" s="180">
        <v>5</v>
      </c>
      <c r="E203" s="180">
        <v>4</v>
      </c>
      <c r="F203" s="180">
        <v>883.32797542432331</v>
      </c>
      <c r="G203" s="180">
        <v>49</v>
      </c>
      <c r="H203" s="180">
        <v>10881.672024575677</v>
      </c>
      <c r="I203" s="180" t="str">
        <v>No</v>
      </c>
      <c r="J203" s="4"/>
      <c r="K203" s="4"/>
      <c r="L203" s="7"/>
      <c r="M203" s="15"/>
    </row>
    <row r="204" spans="1:13" ht="15.75" x14ac:dyDescent="0.5">
      <c r="A204" s="4"/>
      <c r="B204" s="178">
        <v>196</v>
      </c>
      <c r="C204" s="180">
        <v>50</v>
      </c>
      <c r="D204" s="180">
        <v>5</v>
      </c>
      <c r="E204" s="180">
        <v>3</v>
      </c>
      <c r="F204" s="180">
        <v>779.44528567373368</v>
      </c>
      <c r="G204" s="180">
        <v>50</v>
      </c>
      <c r="H204" s="180">
        <v>11020.554714326267</v>
      </c>
      <c r="I204" s="180" t="str">
        <v>Yes</v>
      </c>
      <c r="J204" s="4"/>
      <c r="K204" s="4"/>
      <c r="M204" s="15"/>
    </row>
    <row r="205" spans="1:13" ht="15.75" x14ac:dyDescent="0.5">
      <c r="A205" s="4"/>
      <c r="B205" s="178">
        <v>197</v>
      </c>
      <c r="C205" s="180">
        <v>55</v>
      </c>
      <c r="D205" s="180">
        <v>8</v>
      </c>
      <c r="E205" s="180">
        <v>2</v>
      </c>
      <c r="F205" s="180">
        <v>809.25037265464323</v>
      </c>
      <c r="G205" s="180">
        <v>51</v>
      </c>
      <c r="H205" s="180">
        <v>10675.749627345358</v>
      </c>
      <c r="I205" s="180" t="str">
        <v>Yes</v>
      </c>
      <c r="J205" s="4"/>
      <c r="K205" s="4"/>
      <c r="L205" s="4"/>
      <c r="M205" s="15"/>
    </row>
    <row r="206" spans="1:13" ht="15.75" x14ac:dyDescent="0.5">
      <c r="A206" s="4"/>
      <c r="B206" s="178">
        <v>198</v>
      </c>
      <c r="C206" s="180">
        <v>38</v>
      </c>
      <c r="D206" s="180">
        <v>8</v>
      </c>
      <c r="E206" s="180">
        <v>0</v>
      </c>
      <c r="F206" s="180">
        <v>669.39305856693102</v>
      </c>
      <c r="G206" s="180">
        <v>46</v>
      </c>
      <c r="H206" s="180">
        <v>9240.6069414330686</v>
      </c>
      <c r="I206" s="180" t="str">
        <v>No</v>
      </c>
      <c r="J206" s="4"/>
      <c r="K206" s="4"/>
      <c r="L206" s="4"/>
      <c r="M206" s="15"/>
    </row>
    <row r="207" spans="1:13" ht="15.75" x14ac:dyDescent="0.5">
      <c r="A207" s="4"/>
      <c r="B207" s="178">
        <v>199</v>
      </c>
      <c r="C207" s="180">
        <v>34</v>
      </c>
      <c r="D207" s="180">
        <v>8</v>
      </c>
      <c r="E207" s="180">
        <v>1</v>
      </c>
      <c r="F207" s="180">
        <v>783.4510996067886</v>
      </c>
      <c r="G207" s="180">
        <v>41</v>
      </c>
      <c r="H207" s="180">
        <v>7951.5489003932116</v>
      </c>
      <c r="I207" s="180" t="str">
        <v>No</v>
      </c>
      <c r="J207" s="4"/>
      <c r="K207" s="4"/>
      <c r="L207" s="7"/>
      <c r="M207" s="15"/>
    </row>
    <row r="208" spans="1:13" ht="15.75" x14ac:dyDescent="0.5">
      <c r="A208" s="4"/>
      <c r="B208" s="178">
        <v>200</v>
      </c>
      <c r="C208" s="180">
        <v>40</v>
      </c>
      <c r="D208" s="180">
        <v>8</v>
      </c>
      <c r="E208" s="180">
        <v>0</v>
      </c>
      <c r="F208" s="180">
        <v>677.33245800088923</v>
      </c>
      <c r="G208" s="180">
        <v>48</v>
      </c>
      <c r="H208" s="180">
        <v>9802.6675419991116</v>
      </c>
      <c r="I208" s="180" t="str">
        <v>No</v>
      </c>
      <c r="J208" s="4"/>
      <c r="K208" s="4"/>
      <c r="M208" s="15"/>
    </row>
    <row r="209" spans="1:13" ht="15.75" x14ac:dyDescent="0.5">
      <c r="A209" s="4"/>
      <c r="B209" s="178">
        <v>201</v>
      </c>
      <c r="C209" s="180">
        <v>40</v>
      </c>
      <c r="D209" s="180">
        <v>3</v>
      </c>
      <c r="E209" s="180">
        <v>3</v>
      </c>
      <c r="F209" s="180">
        <v>614.41625779756157</v>
      </c>
      <c r="G209" s="180">
        <v>40</v>
      </c>
      <c r="H209" s="180">
        <v>8335.5837422024379</v>
      </c>
      <c r="I209" s="180" t="str">
        <v>No</v>
      </c>
      <c r="J209" s="4"/>
      <c r="K209" s="4"/>
      <c r="L209" s="4"/>
      <c r="M209" s="15"/>
    </row>
    <row r="210" spans="1:13" ht="15.75" x14ac:dyDescent="0.5">
      <c r="A210" s="4"/>
      <c r="B210" s="178">
        <v>202</v>
      </c>
      <c r="C210" s="180">
        <v>42</v>
      </c>
      <c r="D210" s="180">
        <v>10</v>
      </c>
      <c r="E210" s="180">
        <v>2</v>
      </c>
      <c r="F210" s="180">
        <v>943.66394954067835</v>
      </c>
      <c r="G210" s="180">
        <v>50</v>
      </c>
      <c r="H210" s="180">
        <v>10606.336050459322</v>
      </c>
      <c r="I210" s="180" t="str">
        <v>Yes</v>
      </c>
      <c r="J210" s="4"/>
      <c r="K210" s="4"/>
      <c r="L210" s="4"/>
      <c r="M210" s="15"/>
    </row>
    <row r="211" spans="1:13" ht="15.75" x14ac:dyDescent="0.5">
      <c r="A211" s="4"/>
      <c r="B211" s="178">
        <v>203</v>
      </c>
      <c r="C211" s="180">
        <v>49</v>
      </c>
      <c r="D211" s="180">
        <v>5</v>
      </c>
      <c r="E211" s="180">
        <v>5</v>
      </c>
      <c r="F211" s="180">
        <v>760.03992640838885</v>
      </c>
      <c r="G211" s="180">
        <v>48</v>
      </c>
      <c r="H211" s="180">
        <v>10969.96007359161</v>
      </c>
      <c r="I211" s="180" t="str">
        <v>No</v>
      </c>
      <c r="J211" s="4"/>
      <c r="K211" s="4"/>
      <c r="L211" s="7"/>
      <c r="M211" s="15"/>
    </row>
    <row r="212" spans="1:13" ht="15.75" x14ac:dyDescent="0.5">
      <c r="A212" s="4"/>
      <c r="B212" s="178">
        <v>204</v>
      </c>
      <c r="C212" s="180">
        <v>42</v>
      </c>
      <c r="D212" s="180">
        <v>5</v>
      </c>
      <c r="E212" s="180">
        <v>2</v>
      </c>
      <c r="F212" s="180">
        <v>758.87778848335813</v>
      </c>
      <c r="G212" s="180">
        <v>45</v>
      </c>
      <c r="H212" s="180">
        <v>9366.122211516642</v>
      </c>
      <c r="I212" s="180" t="str">
        <v>No</v>
      </c>
      <c r="J212" s="4"/>
      <c r="K212" s="4"/>
      <c r="M212" s="15"/>
    </row>
    <row r="213" spans="1:13" ht="15.75" x14ac:dyDescent="0.5">
      <c r="A213" s="4"/>
      <c r="B213" s="178">
        <v>205</v>
      </c>
      <c r="C213" s="180">
        <v>42</v>
      </c>
      <c r="D213" s="180">
        <v>7</v>
      </c>
      <c r="E213" s="180">
        <v>2</v>
      </c>
      <c r="F213" s="180">
        <v>851.67160196776751</v>
      </c>
      <c r="G213" s="180">
        <v>47</v>
      </c>
      <c r="H213" s="180">
        <v>9843.3283980322321</v>
      </c>
      <c r="I213" s="180" t="str">
        <v>No</v>
      </c>
      <c r="J213" s="4"/>
      <c r="K213" s="4"/>
      <c r="L213" s="4"/>
      <c r="M213" s="15"/>
    </row>
    <row r="214" spans="1:13" ht="15.75" x14ac:dyDescent="0.5">
      <c r="A214" s="4"/>
      <c r="B214" s="178">
        <v>206</v>
      </c>
      <c r="C214" s="180">
        <v>42</v>
      </c>
      <c r="D214" s="180">
        <v>3</v>
      </c>
      <c r="E214" s="180">
        <v>1</v>
      </c>
      <c r="F214" s="180">
        <v>775.949762690179</v>
      </c>
      <c r="G214" s="180">
        <v>44</v>
      </c>
      <c r="H214" s="180">
        <v>8814.0502373098207</v>
      </c>
      <c r="I214" s="180" t="str">
        <v>No</v>
      </c>
      <c r="J214" s="4"/>
      <c r="K214" s="4"/>
      <c r="L214" s="4"/>
      <c r="M214" s="15"/>
    </row>
    <row r="215" spans="1:13" ht="15.75" x14ac:dyDescent="0.5">
      <c r="A215" s="4"/>
      <c r="B215" s="178">
        <v>207</v>
      </c>
      <c r="C215" s="180">
        <v>46</v>
      </c>
      <c r="D215" s="180">
        <v>6</v>
      </c>
      <c r="E215" s="180">
        <v>3</v>
      </c>
      <c r="F215" s="180">
        <v>682.37634042573939</v>
      </c>
      <c r="G215" s="180">
        <v>49</v>
      </c>
      <c r="H215" s="180">
        <v>10832.623659574259</v>
      </c>
      <c r="I215" s="180" t="str">
        <v>No</v>
      </c>
      <c r="J215" s="4"/>
      <c r="K215" s="4"/>
      <c r="L215" s="7"/>
      <c r="M215" s="15"/>
    </row>
    <row r="216" spans="1:13" ht="15.75" x14ac:dyDescent="0.5">
      <c r="A216" s="4"/>
      <c r="B216" s="178">
        <v>208</v>
      </c>
      <c r="C216" s="180">
        <v>46</v>
      </c>
      <c r="D216" s="180">
        <v>9</v>
      </c>
      <c r="E216" s="180">
        <v>2</v>
      </c>
      <c r="F216" s="180">
        <v>768.59914152687668</v>
      </c>
      <c r="G216" s="180">
        <v>51</v>
      </c>
      <c r="H216" s="180">
        <v>10716.400858473124</v>
      </c>
      <c r="I216" s="180" t="str">
        <v>Yes</v>
      </c>
      <c r="J216" s="4"/>
      <c r="K216" s="4"/>
      <c r="M216" s="15"/>
    </row>
    <row r="217" spans="1:13" ht="15.75" x14ac:dyDescent="0.5">
      <c r="A217" s="4"/>
      <c r="B217" s="178">
        <v>209</v>
      </c>
      <c r="C217" s="180">
        <v>33</v>
      </c>
      <c r="D217" s="180">
        <v>5</v>
      </c>
      <c r="E217" s="180">
        <v>5</v>
      </c>
      <c r="F217" s="180">
        <v>1108.0122218041408</v>
      </c>
      <c r="G217" s="180">
        <v>33</v>
      </c>
      <c r="H217" s="180">
        <v>6346.9877781958594</v>
      </c>
      <c r="I217" s="180" t="str">
        <v>No</v>
      </c>
      <c r="J217" s="4"/>
      <c r="K217" s="4"/>
      <c r="L217" s="4"/>
      <c r="M217" s="15"/>
    </row>
    <row r="218" spans="1:13" ht="15.75" x14ac:dyDescent="0.5">
      <c r="A218" s="4"/>
      <c r="B218" s="178">
        <v>210</v>
      </c>
      <c r="C218" s="180">
        <v>41</v>
      </c>
      <c r="D218" s="180">
        <v>7</v>
      </c>
      <c r="E218" s="180">
        <v>5</v>
      </c>
      <c r="F218" s="180">
        <v>633.89027030697696</v>
      </c>
      <c r="G218" s="180">
        <v>43</v>
      </c>
      <c r="H218" s="180">
        <v>9671.1097296930238</v>
      </c>
      <c r="I218" s="180" t="str">
        <v>No</v>
      </c>
      <c r="J218" s="4"/>
      <c r="K218" s="4"/>
      <c r="L218" s="4"/>
      <c r="M218" s="15"/>
    </row>
    <row r="219" spans="1:13" ht="15.75" x14ac:dyDescent="0.5">
      <c r="A219" s="4"/>
      <c r="B219" s="178">
        <v>211</v>
      </c>
      <c r="C219" s="180">
        <v>45</v>
      </c>
      <c r="D219" s="180">
        <v>3</v>
      </c>
      <c r="E219" s="180">
        <v>1</v>
      </c>
      <c r="F219" s="180">
        <v>375.08114791363079</v>
      </c>
      <c r="G219" s="180">
        <v>47</v>
      </c>
      <c r="H219" s="180">
        <v>10069.918852086368</v>
      </c>
      <c r="I219" s="180" t="str">
        <v>No</v>
      </c>
      <c r="J219" s="4"/>
      <c r="K219" s="4"/>
      <c r="L219" s="7"/>
      <c r="M219" s="15"/>
    </row>
    <row r="220" spans="1:13" ht="15.75" x14ac:dyDescent="0.5">
      <c r="A220" s="4"/>
      <c r="B220" s="178">
        <v>212</v>
      </c>
      <c r="C220" s="180">
        <v>51</v>
      </c>
      <c r="D220" s="180">
        <v>7</v>
      </c>
      <c r="E220" s="180">
        <v>2</v>
      </c>
      <c r="F220" s="180">
        <v>1050.988814439173</v>
      </c>
      <c r="G220" s="180">
        <v>51</v>
      </c>
      <c r="H220" s="180">
        <v>10434.011185560827</v>
      </c>
      <c r="I220" s="180" t="str">
        <v>Yes</v>
      </c>
      <c r="J220" s="4"/>
      <c r="K220" s="4"/>
      <c r="M220" s="15"/>
    </row>
    <row r="221" spans="1:13" ht="15.75" x14ac:dyDescent="0.5">
      <c r="A221" s="4"/>
      <c r="B221" s="178">
        <v>213</v>
      </c>
      <c r="C221" s="180">
        <v>38</v>
      </c>
      <c r="D221" s="180">
        <v>10</v>
      </c>
      <c r="E221" s="180">
        <v>4</v>
      </c>
      <c r="F221" s="180">
        <v>609.85030492727947</v>
      </c>
      <c r="G221" s="180">
        <v>44</v>
      </c>
      <c r="H221" s="180">
        <v>9730.1496950727196</v>
      </c>
      <c r="I221" s="180" t="str">
        <v>No</v>
      </c>
      <c r="J221" s="4"/>
      <c r="K221" s="4"/>
      <c r="L221" s="4"/>
      <c r="M221" s="15"/>
    </row>
    <row r="222" spans="1:13" ht="15.75" x14ac:dyDescent="0.5">
      <c r="A222" s="4"/>
      <c r="B222" s="178">
        <v>214</v>
      </c>
      <c r="C222" s="180">
        <v>40</v>
      </c>
      <c r="D222" s="180">
        <v>10</v>
      </c>
      <c r="E222" s="180">
        <v>3</v>
      </c>
      <c r="F222" s="180">
        <v>868.69208661755249</v>
      </c>
      <c r="G222" s="180">
        <v>47</v>
      </c>
      <c r="H222" s="180">
        <v>10076.307913382447</v>
      </c>
      <c r="I222" s="180" t="str">
        <v>No</v>
      </c>
      <c r="J222" s="4"/>
      <c r="K222" s="4"/>
      <c r="L222" s="4"/>
      <c r="M222" s="15"/>
    </row>
    <row r="223" spans="1:13" ht="15.75" x14ac:dyDescent="0.5">
      <c r="A223" s="4"/>
      <c r="B223" s="178">
        <v>215</v>
      </c>
      <c r="C223" s="180">
        <v>42</v>
      </c>
      <c r="D223" s="180">
        <v>9</v>
      </c>
      <c r="E223" s="180">
        <v>2</v>
      </c>
      <c r="F223" s="180">
        <v>669.74239560280375</v>
      </c>
      <c r="G223" s="180">
        <v>49</v>
      </c>
      <c r="H223" s="180">
        <v>10595.257604397197</v>
      </c>
      <c r="I223" s="180" t="str">
        <v>No</v>
      </c>
      <c r="J223" s="4"/>
      <c r="K223" s="4"/>
      <c r="L223" s="7"/>
      <c r="M223" s="15"/>
    </row>
    <row r="224" spans="1:13" ht="15.75" x14ac:dyDescent="0.5">
      <c r="A224" s="4"/>
      <c r="B224" s="178">
        <v>216</v>
      </c>
      <c r="C224" s="180">
        <v>38</v>
      </c>
      <c r="D224" s="180">
        <v>2</v>
      </c>
      <c r="E224" s="180">
        <v>1</v>
      </c>
      <c r="F224" s="180">
        <v>888.17559551810541</v>
      </c>
      <c r="G224" s="180">
        <v>39</v>
      </c>
      <c r="H224" s="180">
        <v>7276.8244044818948</v>
      </c>
      <c r="I224" s="180" t="str">
        <v>No</v>
      </c>
      <c r="J224" s="4"/>
      <c r="K224" s="4"/>
      <c r="M224" s="15"/>
    </row>
    <row r="225" spans="1:13" ht="15.75" x14ac:dyDescent="0.5">
      <c r="A225" s="4"/>
      <c r="B225" s="178">
        <v>217</v>
      </c>
      <c r="C225" s="180">
        <v>44</v>
      </c>
      <c r="D225" s="180">
        <v>3</v>
      </c>
      <c r="E225" s="180">
        <v>3</v>
      </c>
      <c r="F225" s="180">
        <v>743.62656195675584</v>
      </c>
      <c r="G225" s="180">
        <v>44</v>
      </c>
      <c r="H225" s="180">
        <v>9346.3734380432434</v>
      </c>
      <c r="I225" s="180" t="str">
        <v>No</v>
      </c>
      <c r="J225" s="4"/>
      <c r="K225" s="4"/>
      <c r="L225" s="4"/>
      <c r="M225" s="15"/>
    </row>
    <row r="226" spans="1:13" ht="15.75" x14ac:dyDescent="0.5">
      <c r="A226" s="4"/>
      <c r="B226" s="178">
        <v>218</v>
      </c>
      <c r="C226" s="180">
        <v>37</v>
      </c>
      <c r="D226" s="180">
        <v>2</v>
      </c>
      <c r="E226" s="180">
        <v>4</v>
      </c>
      <c r="F226" s="180">
        <v>946.87419784455199</v>
      </c>
      <c r="G226" s="180">
        <v>35</v>
      </c>
      <c r="H226" s="180">
        <v>6828.1258021554477</v>
      </c>
      <c r="I226" s="180" t="str">
        <v>No</v>
      </c>
      <c r="J226" s="4"/>
      <c r="K226" s="4"/>
      <c r="L226" s="4"/>
      <c r="M226" s="15"/>
    </row>
    <row r="227" spans="1:13" ht="15.75" x14ac:dyDescent="0.5">
      <c r="A227" s="4"/>
      <c r="B227" s="178">
        <v>219</v>
      </c>
      <c r="C227" s="180">
        <v>50</v>
      </c>
      <c r="D227" s="180">
        <v>9</v>
      </c>
      <c r="E227" s="180">
        <v>4</v>
      </c>
      <c r="F227" s="180">
        <v>874.95792318163546</v>
      </c>
      <c r="G227" s="180">
        <v>49</v>
      </c>
      <c r="H227" s="180">
        <v>10890.042076818365</v>
      </c>
      <c r="I227" s="180" t="str">
        <v>No</v>
      </c>
      <c r="J227" s="4"/>
      <c r="K227" s="4"/>
      <c r="L227" s="7"/>
      <c r="M227" s="15"/>
    </row>
    <row r="228" spans="1:13" ht="15.75" x14ac:dyDescent="0.5">
      <c r="A228" s="4"/>
      <c r="B228" s="178">
        <v>220</v>
      </c>
      <c r="C228" s="180">
        <v>35</v>
      </c>
      <c r="D228" s="180">
        <v>4</v>
      </c>
      <c r="E228" s="180">
        <v>4</v>
      </c>
      <c r="F228" s="180">
        <v>977.14354111083276</v>
      </c>
      <c r="G228" s="180">
        <v>35</v>
      </c>
      <c r="H228" s="180">
        <v>6797.8564588891677</v>
      </c>
      <c r="I228" s="180" t="str">
        <v>No</v>
      </c>
      <c r="J228" s="4"/>
      <c r="K228" s="4"/>
      <c r="M228" s="15"/>
    </row>
    <row r="229" spans="1:13" ht="15.75" x14ac:dyDescent="0.5">
      <c r="A229" s="4"/>
      <c r="B229" s="178">
        <v>221</v>
      </c>
      <c r="C229" s="180">
        <v>52</v>
      </c>
      <c r="D229" s="180">
        <v>5</v>
      </c>
      <c r="E229" s="180">
        <v>1</v>
      </c>
      <c r="F229" s="180">
        <v>664.74311189296816</v>
      </c>
      <c r="G229" s="180">
        <v>52</v>
      </c>
      <c r="H229" s="180">
        <v>10505.256888107033</v>
      </c>
      <c r="I229" s="180" t="str">
        <v>Yes</v>
      </c>
      <c r="J229" s="4"/>
      <c r="K229" s="4"/>
      <c r="L229" s="4"/>
      <c r="M229" s="15"/>
    </row>
    <row r="230" spans="1:13" ht="15.75" x14ac:dyDescent="0.5">
      <c r="A230" s="4"/>
      <c r="B230" s="178">
        <v>222</v>
      </c>
      <c r="C230" s="180">
        <v>45</v>
      </c>
      <c r="D230" s="180">
        <v>3</v>
      </c>
      <c r="E230" s="180">
        <v>1</v>
      </c>
      <c r="F230" s="180">
        <v>819.1132976898391</v>
      </c>
      <c r="G230" s="180">
        <v>47</v>
      </c>
      <c r="H230" s="180">
        <v>9625.8867023101611</v>
      </c>
      <c r="I230" s="180" t="str">
        <v>No</v>
      </c>
      <c r="J230" s="4"/>
      <c r="K230" s="4"/>
      <c r="L230" s="4"/>
      <c r="M230" s="15"/>
    </row>
    <row r="231" spans="1:13" ht="15.75" x14ac:dyDescent="0.5">
      <c r="A231" s="4"/>
      <c r="B231" s="178">
        <v>223</v>
      </c>
      <c r="C231" s="180">
        <v>45</v>
      </c>
      <c r="D231" s="180">
        <v>6</v>
      </c>
      <c r="E231" s="180">
        <v>6</v>
      </c>
      <c r="F231" s="180">
        <v>697.38723702913637</v>
      </c>
      <c r="G231" s="180">
        <v>45</v>
      </c>
      <c r="H231" s="180">
        <v>10427.612762970864</v>
      </c>
      <c r="I231" s="180" t="str">
        <v>No</v>
      </c>
      <c r="J231" s="4"/>
      <c r="K231" s="4"/>
      <c r="L231" s="7"/>
      <c r="M231" s="15"/>
    </row>
    <row r="232" spans="1:13" ht="15.75" x14ac:dyDescent="0.5">
      <c r="A232" s="4"/>
      <c r="B232" s="178">
        <v>224</v>
      </c>
      <c r="C232" s="180">
        <v>36</v>
      </c>
      <c r="D232" s="180">
        <v>8</v>
      </c>
      <c r="E232" s="180">
        <v>5</v>
      </c>
      <c r="F232" s="180">
        <v>1042.2383977216118</v>
      </c>
      <c r="G232" s="180">
        <v>39</v>
      </c>
      <c r="H232" s="180">
        <v>8122.7616022783877</v>
      </c>
      <c r="I232" s="180" t="str">
        <v>No</v>
      </c>
      <c r="J232" s="4"/>
      <c r="K232" s="4"/>
      <c r="M232" s="15"/>
    </row>
    <row r="233" spans="1:13" ht="15.75" x14ac:dyDescent="0.5">
      <c r="A233" s="4"/>
      <c r="B233" s="178">
        <v>225</v>
      </c>
      <c r="C233" s="180">
        <v>37</v>
      </c>
      <c r="D233" s="180">
        <v>8</v>
      </c>
      <c r="E233" s="180">
        <v>3</v>
      </c>
      <c r="F233" s="180">
        <v>704.64264542361184</v>
      </c>
      <c r="G233" s="180">
        <v>42</v>
      </c>
      <c r="H233" s="180">
        <v>8815.3573545763884</v>
      </c>
      <c r="I233" s="180" t="str">
        <v>No</v>
      </c>
      <c r="J233" s="4"/>
      <c r="K233" s="4"/>
      <c r="L233" s="4"/>
      <c r="M233" s="15"/>
    </row>
    <row r="234" spans="1:13" ht="15.75" x14ac:dyDescent="0.5">
      <c r="A234" s="4"/>
      <c r="B234" s="178">
        <v>226</v>
      </c>
      <c r="C234" s="180">
        <v>36</v>
      </c>
      <c r="D234" s="180">
        <v>7</v>
      </c>
      <c r="E234" s="180">
        <v>3</v>
      </c>
      <c r="F234" s="180">
        <v>963.71738971148898</v>
      </c>
      <c r="G234" s="180">
        <v>40</v>
      </c>
      <c r="H234" s="180">
        <v>7986.282610288511</v>
      </c>
      <c r="I234" s="180" t="str">
        <v>No</v>
      </c>
      <c r="J234" s="4"/>
      <c r="K234" s="4"/>
      <c r="L234" s="4"/>
      <c r="M234" s="15"/>
    </row>
    <row r="235" spans="1:13" ht="15.75" x14ac:dyDescent="0.5">
      <c r="A235" s="4"/>
      <c r="B235" s="178">
        <v>227</v>
      </c>
      <c r="C235" s="180">
        <v>41</v>
      </c>
      <c r="D235" s="180">
        <v>8</v>
      </c>
      <c r="E235" s="180">
        <v>6</v>
      </c>
      <c r="F235" s="180">
        <v>757.52468603555133</v>
      </c>
      <c r="G235" s="180">
        <v>43</v>
      </c>
      <c r="H235" s="180">
        <v>9797.475313964449</v>
      </c>
      <c r="I235" s="180" t="str">
        <v>No</v>
      </c>
      <c r="J235" s="4"/>
      <c r="K235" s="4"/>
      <c r="L235" s="7"/>
      <c r="M235" s="15"/>
    </row>
    <row r="236" spans="1:13" ht="15.75" x14ac:dyDescent="0.5">
      <c r="A236" s="4"/>
      <c r="B236" s="178">
        <v>228</v>
      </c>
      <c r="C236" s="180">
        <v>63</v>
      </c>
      <c r="D236" s="180">
        <v>8</v>
      </c>
      <c r="E236" s="180">
        <v>1</v>
      </c>
      <c r="F236" s="180">
        <v>679.04555469233014</v>
      </c>
      <c r="G236" s="180">
        <v>52</v>
      </c>
      <c r="H236" s="180">
        <v>10490.954445307671</v>
      </c>
      <c r="I236" s="180" t="str">
        <v>Yes</v>
      </c>
      <c r="J236" s="4"/>
      <c r="K236" s="4"/>
      <c r="M236" s="15"/>
    </row>
    <row r="237" spans="1:13" ht="15.75" x14ac:dyDescent="0.5">
      <c r="A237" s="4"/>
      <c r="B237" s="178">
        <v>229</v>
      </c>
      <c r="C237" s="180">
        <v>41</v>
      </c>
      <c r="D237" s="180">
        <v>7</v>
      </c>
      <c r="E237" s="180">
        <v>1</v>
      </c>
      <c r="F237" s="180">
        <v>808.50703871962946</v>
      </c>
      <c r="G237" s="180">
        <v>47</v>
      </c>
      <c r="H237" s="180">
        <v>9636.4929612803717</v>
      </c>
      <c r="I237" s="180" t="str">
        <v>No</v>
      </c>
      <c r="J237" s="4"/>
      <c r="K237" s="4"/>
      <c r="L237" s="4"/>
      <c r="M237" s="15"/>
    </row>
    <row r="238" spans="1:13" ht="15.75" x14ac:dyDescent="0.5">
      <c r="A238" s="4"/>
      <c r="B238" s="178">
        <v>230</v>
      </c>
      <c r="C238" s="180">
        <v>46</v>
      </c>
      <c r="D238" s="180">
        <v>6</v>
      </c>
      <c r="E238" s="180">
        <v>5</v>
      </c>
      <c r="F238" s="180">
        <v>951.49529105117438</v>
      </c>
      <c r="G238" s="180">
        <v>47</v>
      </c>
      <c r="H238" s="180">
        <v>10493.504708948825</v>
      </c>
      <c r="I238" s="180" t="str">
        <v>No</v>
      </c>
      <c r="J238" s="4"/>
      <c r="K238" s="4"/>
      <c r="L238" s="4"/>
      <c r="M238" s="15"/>
    </row>
    <row r="239" spans="1:13" ht="15.75" x14ac:dyDescent="0.5">
      <c r="A239" s="4"/>
      <c r="B239" s="178">
        <v>231</v>
      </c>
      <c r="C239" s="180">
        <v>39</v>
      </c>
      <c r="D239" s="180">
        <v>6</v>
      </c>
      <c r="E239" s="180">
        <v>1</v>
      </c>
      <c r="F239" s="180">
        <v>757.38680852896823</v>
      </c>
      <c r="G239" s="180">
        <v>44</v>
      </c>
      <c r="H239" s="180">
        <v>8832.6131914710313</v>
      </c>
      <c r="I239" s="180" t="str">
        <v>No</v>
      </c>
      <c r="J239" s="4"/>
      <c r="K239" s="4"/>
      <c r="L239" s="7"/>
      <c r="M239" s="15"/>
    </row>
    <row r="240" spans="1:13" ht="15.75" x14ac:dyDescent="0.5">
      <c r="A240" s="4"/>
      <c r="B240" s="178">
        <v>232</v>
      </c>
      <c r="C240" s="180">
        <v>50</v>
      </c>
      <c r="D240" s="180">
        <v>7</v>
      </c>
      <c r="E240" s="180">
        <v>1</v>
      </c>
      <c r="F240" s="180">
        <v>769.15933481214472</v>
      </c>
      <c r="G240" s="180">
        <v>52</v>
      </c>
      <c r="H240" s="180">
        <v>10400.840665187854</v>
      </c>
      <c r="I240" s="180" t="str">
        <v>Yes</v>
      </c>
      <c r="J240" s="4"/>
      <c r="K240" s="4"/>
      <c r="M240" s="15"/>
    </row>
    <row r="241" spans="1:13" ht="15.75" x14ac:dyDescent="0.5">
      <c r="A241" s="4"/>
      <c r="B241" s="178">
        <v>233</v>
      </c>
      <c r="C241" s="180">
        <v>54</v>
      </c>
      <c r="D241" s="180">
        <v>2</v>
      </c>
      <c r="E241" s="180">
        <v>2</v>
      </c>
      <c r="F241" s="180">
        <v>995.50615105655402</v>
      </c>
      <c r="G241" s="180">
        <v>51</v>
      </c>
      <c r="H241" s="180">
        <v>10489.493848943446</v>
      </c>
      <c r="I241" s="180" t="str">
        <v>Yes</v>
      </c>
      <c r="J241" s="4"/>
      <c r="K241" s="4"/>
      <c r="L241" s="4"/>
      <c r="M241" s="15"/>
    </row>
    <row r="242" spans="1:13" ht="15.75" x14ac:dyDescent="0.5">
      <c r="A242" s="4"/>
      <c r="B242" s="178">
        <v>234</v>
      </c>
      <c r="C242" s="180">
        <v>37</v>
      </c>
      <c r="D242" s="180">
        <v>7</v>
      </c>
      <c r="E242" s="180">
        <v>5</v>
      </c>
      <c r="F242" s="180">
        <v>775.83517040706136</v>
      </c>
      <c r="G242" s="180">
        <v>39</v>
      </c>
      <c r="H242" s="180">
        <v>8389.164829592939</v>
      </c>
      <c r="I242" s="180" t="str">
        <v>No</v>
      </c>
      <c r="J242" s="4"/>
      <c r="K242" s="4"/>
      <c r="L242" s="4"/>
      <c r="M242" s="15"/>
    </row>
    <row r="243" spans="1:13" ht="15.75" x14ac:dyDescent="0.5">
      <c r="A243" s="4"/>
      <c r="B243" s="178">
        <v>235</v>
      </c>
      <c r="C243" s="180">
        <v>46</v>
      </c>
      <c r="D243" s="180">
        <v>2</v>
      </c>
      <c r="E243" s="180">
        <v>0</v>
      </c>
      <c r="F243" s="180">
        <v>741.94801476762268</v>
      </c>
      <c r="G243" s="180">
        <v>48</v>
      </c>
      <c r="H243" s="180">
        <v>9738.0519852323778</v>
      </c>
      <c r="I243" s="180" t="str">
        <v>No</v>
      </c>
      <c r="J243" s="4"/>
      <c r="K243" s="4"/>
      <c r="L243" s="7"/>
      <c r="M243" s="15"/>
    </row>
    <row r="244" spans="1:13" ht="15.75" x14ac:dyDescent="0.5">
      <c r="A244" s="4"/>
      <c r="B244" s="178">
        <v>236</v>
      </c>
      <c r="C244" s="180">
        <v>38</v>
      </c>
      <c r="D244" s="180">
        <v>8</v>
      </c>
      <c r="E244" s="180">
        <v>1</v>
      </c>
      <c r="F244" s="180">
        <v>914.95385159955686</v>
      </c>
      <c r="G244" s="180">
        <v>45</v>
      </c>
      <c r="H244" s="180">
        <v>8960.0461484004427</v>
      </c>
      <c r="I244" s="180" t="str">
        <v>No</v>
      </c>
      <c r="J244" s="4"/>
      <c r="K244" s="4"/>
      <c r="M244" s="15"/>
    </row>
    <row r="245" spans="1:13" ht="15.75" x14ac:dyDescent="0.5">
      <c r="A245" s="4"/>
      <c r="B245" s="178">
        <v>237</v>
      </c>
      <c r="C245" s="180">
        <v>42</v>
      </c>
      <c r="D245" s="180">
        <v>8</v>
      </c>
      <c r="E245" s="180">
        <v>6</v>
      </c>
      <c r="F245" s="180">
        <v>713.47775510215581</v>
      </c>
      <c r="G245" s="180">
        <v>44</v>
      </c>
      <c r="H245" s="180">
        <v>10126.522244897844</v>
      </c>
      <c r="I245" s="180" t="str">
        <v>No</v>
      </c>
      <c r="J245" s="4"/>
      <c r="K245" s="4"/>
      <c r="L245" s="4"/>
      <c r="M245" s="15"/>
    </row>
    <row r="246" spans="1:13" ht="15.75" x14ac:dyDescent="0.5">
      <c r="A246" s="4"/>
      <c r="B246" s="178">
        <v>238</v>
      </c>
      <c r="C246" s="180">
        <v>58</v>
      </c>
      <c r="D246" s="180">
        <v>5</v>
      </c>
      <c r="E246" s="180">
        <v>2</v>
      </c>
      <c r="F246" s="180">
        <v>898.88248430984504</v>
      </c>
      <c r="G246" s="180">
        <v>51</v>
      </c>
      <c r="H246" s="180">
        <v>10586.117515690155</v>
      </c>
      <c r="I246" s="180" t="str">
        <v>Yes</v>
      </c>
      <c r="J246" s="4"/>
      <c r="K246" s="4"/>
      <c r="L246" s="4"/>
      <c r="M246" s="15"/>
    </row>
    <row r="247" spans="1:13" ht="15.75" x14ac:dyDescent="0.5">
      <c r="A247" s="4"/>
      <c r="B247" s="178">
        <v>239</v>
      </c>
      <c r="C247" s="180">
        <v>52</v>
      </c>
      <c r="D247" s="180">
        <v>7</v>
      </c>
      <c r="E247" s="180">
        <v>5</v>
      </c>
      <c r="F247" s="180">
        <v>698.97656913783885</v>
      </c>
      <c r="G247" s="180">
        <v>48</v>
      </c>
      <c r="H247" s="180">
        <v>11031.023430862162</v>
      </c>
      <c r="I247" s="180" t="str">
        <v>No</v>
      </c>
      <c r="J247" s="4"/>
      <c r="K247" s="4"/>
      <c r="L247" s="7"/>
      <c r="M247" s="15"/>
    </row>
    <row r="248" spans="1:13" ht="15.75" x14ac:dyDescent="0.5">
      <c r="A248" s="4"/>
      <c r="B248" s="178">
        <v>240</v>
      </c>
      <c r="C248" s="180">
        <v>48</v>
      </c>
      <c r="D248" s="180">
        <v>10</v>
      </c>
      <c r="E248" s="180">
        <v>2</v>
      </c>
      <c r="F248" s="180">
        <v>753.72169369413132</v>
      </c>
      <c r="G248" s="180">
        <v>51</v>
      </c>
      <c r="H248" s="180">
        <v>10731.278306305869</v>
      </c>
      <c r="I248" s="180" t="str">
        <v>Yes</v>
      </c>
      <c r="J248" s="4"/>
      <c r="K248" s="4"/>
      <c r="M248" s="15"/>
    </row>
    <row r="249" spans="1:13" ht="15.75" x14ac:dyDescent="0.5">
      <c r="A249" s="4"/>
      <c r="B249" s="178">
        <v>241</v>
      </c>
      <c r="C249" s="180">
        <v>42</v>
      </c>
      <c r="D249" s="180">
        <v>9</v>
      </c>
      <c r="E249" s="180">
        <v>3</v>
      </c>
      <c r="F249" s="180">
        <v>705.84198879294524</v>
      </c>
      <c r="G249" s="180">
        <v>48</v>
      </c>
      <c r="H249" s="180">
        <v>10524.158011207055</v>
      </c>
      <c r="I249" s="180" t="str">
        <v>No</v>
      </c>
      <c r="J249" s="4"/>
      <c r="K249" s="4"/>
      <c r="L249" s="4"/>
      <c r="M249" s="15"/>
    </row>
    <row r="250" spans="1:13" ht="15.75" x14ac:dyDescent="0.5">
      <c r="A250" s="4"/>
      <c r="B250" s="178">
        <v>242</v>
      </c>
      <c r="C250" s="180">
        <v>51</v>
      </c>
      <c r="D250" s="180">
        <v>4</v>
      </c>
      <c r="E250" s="180">
        <v>2</v>
      </c>
      <c r="F250" s="180">
        <v>981.97255762613588</v>
      </c>
      <c r="G250" s="180">
        <v>51</v>
      </c>
      <c r="H250" s="180">
        <v>10503.027442373863</v>
      </c>
      <c r="I250" s="180" t="str">
        <v>Yes</v>
      </c>
      <c r="J250" s="4"/>
      <c r="K250" s="4"/>
      <c r="L250" s="4"/>
      <c r="M250" s="15"/>
    </row>
    <row r="251" spans="1:13" ht="15.75" x14ac:dyDescent="0.5">
      <c r="A251" s="4"/>
      <c r="B251" s="178">
        <v>243</v>
      </c>
      <c r="C251" s="180">
        <v>54</v>
      </c>
      <c r="D251" s="180">
        <v>5</v>
      </c>
      <c r="E251" s="180">
        <v>1</v>
      </c>
      <c r="F251" s="180">
        <v>623.33820575022787</v>
      </c>
      <c r="G251" s="180">
        <v>52</v>
      </c>
      <c r="H251" s="180">
        <v>10546.661794249772</v>
      </c>
      <c r="I251" s="180" t="str">
        <v>Yes</v>
      </c>
      <c r="J251" s="4"/>
      <c r="K251" s="4"/>
      <c r="L251" s="7"/>
      <c r="M251" s="15"/>
    </row>
    <row r="252" spans="1:13" ht="15.75" x14ac:dyDescent="0.5">
      <c r="A252" s="4"/>
      <c r="B252" s="178">
        <v>244</v>
      </c>
      <c r="C252" s="180">
        <v>48</v>
      </c>
      <c r="D252" s="180">
        <v>8</v>
      </c>
      <c r="E252" s="180">
        <v>2</v>
      </c>
      <c r="F252" s="180">
        <v>1075.2197272454855</v>
      </c>
      <c r="G252" s="180">
        <v>51</v>
      </c>
      <c r="H252" s="180">
        <v>10409.780272754515</v>
      </c>
      <c r="I252" s="180" t="str">
        <v>Yes</v>
      </c>
      <c r="J252" s="4"/>
      <c r="K252" s="4"/>
      <c r="M252" s="15"/>
    </row>
    <row r="253" spans="1:13" ht="15.75" x14ac:dyDescent="0.5">
      <c r="A253" s="4"/>
      <c r="B253" s="178">
        <v>245</v>
      </c>
      <c r="C253" s="180">
        <v>45</v>
      </c>
      <c r="D253" s="180">
        <v>4</v>
      </c>
      <c r="E253" s="180">
        <v>1</v>
      </c>
      <c r="F253" s="180">
        <v>702.18774037524668</v>
      </c>
      <c r="G253" s="180">
        <v>48</v>
      </c>
      <c r="H253" s="180">
        <v>10027.812259624752</v>
      </c>
      <c r="I253" s="180" t="str">
        <v>No</v>
      </c>
      <c r="J253" s="4"/>
      <c r="K253" s="4"/>
      <c r="L253" s="4"/>
      <c r="M253" s="15"/>
    </row>
    <row r="254" spans="1:13" ht="15.75" x14ac:dyDescent="0.5">
      <c r="A254" s="4"/>
      <c r="B254" s="178">
        <v>246</v>
      </c>
      <c r="C254" s="180">
        <v>43</v>
      </c>
      <c r="D254" s="180">
        <v>3</v>
      </c>
      <c r="E254" s="180">
        <v>2</v>
      </c>
      <c r="F254" s="180">
        <v>718.2575708528575</v>
      </c>
      <c r="G254" s="180">
        <v>44</v>
      </c>
      <c r="H254" s="180">
        <v>9121.7424291471434</v>
      </c>
      <c r="I254" s="180" t="str">
        <v>No</v>
      </c>
      <c r="J254" s="4"/>
      <c r="K254" s="4"/>
      <c r="L254" s="4"/>
      <c r="M254" s="15"/>
    </row>
    <row r="255" spans="1:13" ht="15.75" x14ac:dyDescent="0.5">
      <c r="A255" s="4"/>
      <c r="B255" s="178">
        <v>247</v>
      </c>
      <c r="C255" s="180">
        <v>36</v>
      </c>
      <c r="D255" s="180">
        <v>5</v>
      </c>
      <c r="E255" s="180">
        <v>1</v>
      </c>
      <c r="F255" s="180">
        <v>855.40194656739095</v>
      </c>
      <c r="G255" s="180">
        <v>40</v>
      </c>
      <c r="H255" s="180">
        <v>7594.598053432609</v>
      </c>
      <c r="I255" s="180" t="str">
        <v>No</v>
      </c>
      <c r="J255" s="4"/>
      <c r="K255" s="4"/>
      <c r="L255" s="7"/>
      <c r="M255" s="15"/>
    </row>
    <row r="256" spans="1:13" ht="15.75" x14ac:dyDescent="0.5">
      <c r="A256" s="4"/>
      <c r="B256" s="178">
        <v>248</v>
      </c>
      <c r="C256" s="180">
        <v>47</v>
      </c>
      <c r="D256" s="180">
        <v>4</v>
      </c>
      <c r="E256" s="180">
        <v>1</v>
      </c>
      <c r="F256" s="180">
        <v>582.40559812451158</v>
      </c>
      <c r="G256" s="180">
        <v>50</v>
      </c>
      <c r="H256" s="180">
        <v>10717.594401875489</v>
      </c>
      <c r="I256" s="180" t="str">
        <v>Yes</v>
      </c>
      <c r="J256" s="4"/>
      <c r="K256" s="4"/>
      <c r="M256" s="15"/>
    </row>
    <row r="257" spans="1:13" ht="15.75" x14ac:dyDescent="0.5">
      <c r="A257" s="4"/>
      <c r="B257" s="178">
        <v>249</v>
      </c>
      <c r="C257" s="180">
        <v>44</v>
      </c>
      <c r="D257" s="180">
        <v>5</v>
      </c>
      <c r="E257" s="180">
        <v>3</v>
      </c>
      <c r="F257" s="180">
        <v>703.48518496334248</v>
      </c>
      <c r="G257" s="180">
        <v>46</v>
      </c>
      <c r="H257" s="180">
        <v>9956.5148150366585</v>
      </c>
      <c r="I257" s="180" t="str">
        <v>No</v>
      </c>
      <c r="J257" s="4"/>
      <c r="K257" s="4"/>
      <c r="L257" s="4"/>
      <c r="M257" s="15"/>
    </row>
    <row r="258" spans="1:13" ht="15.75" x14ac:dyDescent="0.5">
      <c r="A258" s="4"/>
      <c r="B258" s="178">
        <v>250</v>
      </c>
      <c r="C258" s="180">
        <v>41</v>
      </c>
      <c r="D258" s="180">
        <v>6</v>
      </c>
      <c r="E258" s="180">
        <v>4</v>
      </c>
      <c r="F258" s="180">
        <v>795.91220111418727</v>
      </c>
      <c r="G258" s="180">
        <v>43</v>
      </c>
      <c r="H258" s="180">
        <v>9259.0877988858119</v>
      </c>
      <c r="I258" s="180" t="str">
        <v>No</v>
      </c>
      <c r="J258" s="4"/>
      <c r="K258" s="4"/>
      <c r="L258" s="4"/>
      <c r="M258" s="15"/>
    </row>
    <row r="259" spans="1:13" ht="15.75" x14ac:dyDescent="0.5">
      <c r="A259" s="4"/>
      <c r="B259" s="178">
        <v>251</v>
      </c>
      <c r="C259" s="180">
        <v>50</v>
      </c>
      <c r="D259" s="180">
        <v>3</v>
      </c>
      <c r="E259" s="180">
        <v>2</v>
      </c>
      <c r="F259" s="180">
        <v>783.61147152333388</v>
      </c>
      <c r="G259" s="180">
        <v>51</v>
      </c>
      <c r="H259" s="180">
        <v>10701.388528476666</v>
      </c>
      <c r="I259" s="180" t="str">
        <v>Yes</v>
      </c>
      <c r="J259" s="4"/>
      <c r="K259" s="4"/>
      <c r="L259" s="7"/>
      <c r="M259" s="15"/>
    </row>
    <row r="260" spans="1:13" ht="15.75" x14ac:dyDescent="0.5">
      <c r="A260" s="4"/>
      <c r="B260" s="178">
        <v>252</v>
      </c>
      <c r="C260" s="180">
        <v>44</v>
      </c>
      <c r="D260" s="180">
        <v>6</v>
      </c>
      <c r="E260" s="180">
        <v>3</v>
      </c>
      <c r="F260" s="180">
        <v>686.52841547828643</v>
      </c>
      <c r="G260" s="180">
        <v>47</v>
      </c>
      <c r="H260" s="180">
        <v>10258.471584521714</v>
      </c>
      <c r="I260" s="180" t="str">
        <v>No</v>
      </c>
      <c r="J260" s="4"/>
      <c r="K260" s="4"/>
    </row>
    <row r="261" spans="1:13" ht="15.75" x14ac:dyDescent="0.5">
      <c r="A261" s="4"/>
      <c r="B261" s="178">
        <v>253</v>
      </c>
      <c r="C261" s="180">
        <v>51</v>
      </c>
      <c r="D261" s="180">
        <v>3</v>
      </c>
      <c r="E261" s="180">
        <v>2</v>
      </c>
      <c r="F261" s="180">
        <v>466.16721422595123</v>
      </c>
      <c r="G261" s="180">
        <v>51</v>
      </c>
      <c r="H261" s="180">
        <v>11018.832785774048</v>
      </c>
      <c r="I261" s="180" t="str">
        <v>Yes</v>
      </c>
      <c r="J261" s="4"/>
      <c r="K261" s="4"/>
    </row>
    <row r="262" spans="1:13" ht="15.75" x14ac:dyDescent="0.5">
      <c r="A262" s="4"/>
      <c r="B262" s="178">
        <v>254</v>
      </c>
      <c r="C262" s="180">
        <v>42</v>
      </c>
      <c r="D262" s="180">
        <v>7</v>
      </c>
      <c r="E262" s="180">
        <v>2</v>
      </c>
      <c r="F262" s="180">
        <v>656.56444976207854</v>
      </c>
      <c r="G262" s="180">
        <v>47</v>
      </c>
      <c r="H262" s="180">
        <v>10038.435550237922</v>
      </c>
      <c r="I262" s="180" t="str">
        <v>No</v>
      </c>
      <c r="J262" s="4"/>
      <c r="K262" s="4"/>
    </row>
    <row r="263" spans="1:13" ht="15.75" x14ac:dyDescent="0.5">
      <c r="A263" s="4"/>
      <c r="B263" s="178">
        <v>255</v>
      </c>
      <c r="C263" s="180">
        <v>44</v>
      </c>
      <c r="D263" s="180">
        <v>6</v>
      </c>
      <c r="E263" s="180">
        <v>0</v>
      </c>
      <c r="F263" s="180">
        <v>914.50745822279646</v>
      </c>
      <c r="G263" s="180">
        <v>50</v>
      </c>
      <c r="H263" s="180">
        <v>10135.492541777203</v>
      </c>
      <c r="I263" s="180" t="str">
        <v>Yes</v>
      </c>
      <c r="J263" s="4"/>
      <c r="K263" s="4"/>
    </row>
    <row r="264" spans="1:13" ht="15.75" x14ac:dyDescent="0.5">
      <c r="A264" s="4"/>
      <c r="B264" s="178">
        <v>256</v>
      </c>
      <c r="C264" s="180">
        <v>50</v>
      </c>
      <c r="D264" s="180">
        <v>2</v>
      </c>
      <c r="E264" s="180">
        <v>2</v>
      </c>
      <c r="F264" s="180">
        <v>593.38664222475427</v>
      </c>
      <c r="G264" s="180">
        <v>50</v>
      </c>
      <c r="H264" s="180">
        <v>10956.613357775246</v>
      </c>
      <c r="I264" s="180" t="str">
        <v>Yes</v>
      </c>
      <c r="J264" s="4"/>
      <c r="K264" s="4"/>
    </row>
    <row r="265" spans="1:13" ht="15.75" x14ac:dyDescent="0.5">
      <c r="A265" s="4"/>
      <c r="B265" s="178">
        <v>257</v>
      </c>
      <c r="C265" s="180">
        <v>47</v>
      </c>
      <c r="D265" s="180">
        <v>4</v>
      </c>
      <c r="E265" s="180">
        <v>1</v>
      </c>
      <c r="F265" s="180">
        <v>537.78216565170044</v>
      </c>
      <c r="G265" s="180">
        <v>50</v>
      </c>
      <c r="H265" s="180">
        <v>10762.217834348299</v>
      </c>
      <c r="I265" s="180" t="str">
        <v>Yes</v>
      </c>
      <c r="J265" s="4"/>
      <c r="K265" s="4"/>
    </row>
    <row r="266" spans="1:13" ht="15.75" x14ac:dyDescent="0.5">
      <c r="A266" s="4"/>
      <c r="B266" s="178">
        <v>258</v>
      </c>
      <c r="C266" s="180">
        <v>39</v>
      </c>
      <c r="D266" s="180">
        <v>6</v>
      </c>
      <c r="E266" s="180">
        <v>1</v>
      </c>
      <c r="F266" s="180">
        <v>950.18593940673861</v>
      </c>
      <c r="G266" s="180">
        <v>44</v>
      </c>
      <c r="H266" s="180">
        <v>8639.8140605932604</v>
      </c>
      <c r="I266" s="180" t="str">
        <v>No</v>
      </c>
      <c r="J266" s="4"/>
      <c r="K266" s="4"/>
    </row>
    <row r="267" spans="1:13" ht="15.75" x14ac:dyDescent="0.5">
      <c r="A267" s="4"/>
      <c r="B267" s="178">
        <v>259</v>
      </c>
      <c r="C267" s="180">
        <v>37</v>
      </c>
      <c r="D267" s="180">
        <v>6</v>
      </c>
      <c r="E267" s="180">
        <v>1</v>
      </c>
      <c r="F267" s="180">
        <v>1099.5655877529405</v>
      </c>
      <c r="G267" s="180">
        <v>42</v>
      </c>
      <c r="H267" s="180">
        <v>7920.4344122470593</v>
      </c>
      <c r="I267" s="180" t="str">
        <v>No</v>
      </c>
      <c r="J267" s="4"/>
      <c r="K267" s="4"/>
    </row>
    <row r="268" spans="1:13" ht="15.75" x14ac:dyDescent="0.5">
      <c r="A268" s="4"/>
      <c r="B268" s="178">
        <v>260</v>
      </c>
      <c r="C268" s="180">
        <v>49</v>
      </c>
      <c r="D268" s="180">
        <v>11</v>
      </c>
      <c r="E268" s="180">
        <v>2</v>
      </c>
      <c r="F268" s="180">
        <v>696.79799300874913</v>
      </c>
      <c r="G268" s="180">
        <v>51</v>
      </c>
      <c r="H268" s="180">
        <v>10788.202006991251</v>
      </c>
      <c r="I268" s="180" t="str">
        <v>Yes</v>
      </c>
      <c r="J268" s="4"/>
      <c r="K268" s="4"/>
    </row>
    <row r="269" spans="1:13" ht="15.75" x14ac:dyDescent="0.5">
      <c r="A269" s="4"/>
      <c r="B269" s="178">
        <v>261</v>
      </c>
      <c r="C269" s="180">
        <v>46</v>
      </c>
      <c r="D269" s="180">
        <v>5</v>
      </c>
      <c r="E269" s="180">
        <v>3</v>
      </c>
      <c r="F269" s="180">
        <v>971.96796594138266</v>
      </c>
      <c r="G269" s="180">
        <v>48</v>
      </c>
      <c r="H269" s="180">
        <v>10258.032034058619</v>
      </c>
      <c r="I269" s="180" t="str">
        <v>No</v>
      </c>
      <c r="J269" s="4"/>
      <c r="K269" s="4"/>
    </row>
    <row r="270" spans="1:13" ht="15.75" x14ac:dyDescent="0.5">
      <c r="A270" s="4"/>
      <c r="B270" s="178">
        <v>262</v>
      </c>
      <c r="C270" s="180">
        <v>48</v>
      </c>
      <c r="D270" s="180">
        <v>4</v>
      </c>
      <c r="E270" s="180">
        <v>4</v>
      </c>
      <c r="F270" s="180">
        <v>769.40514580798458</v>
      </c>
      <c r="G270" s="180">
        <v>48</v>
      </c>
      <c r="H270" s="180">
        <v>10710.594854192015</v>
      </c>
      <c r="I270" s="180" t="str">
        <v>No</v>
      </c>
      <c r="J270" s="4"/>
      <c r="K270" s="4"/>
    </row>
    <row r="271" spans="1:13" ht="15.75" x14ac:dyDescent="0.5">
      <c r="A271" s="4"/>
      <c r="B271" s="178">
        <v>263</v>
      </c>
      <c r="C271" s="180">
        <v>44</v>
      </c>
      <c r="D271" s="180">
        <v>11</v>
      </c>
      <c r="E271" s="180">
        <v>2</v>
      </c>
      <c r="F271" s="180">
        <v>890.3363445597372</v>
      </c>
      <c r="G271" s="180">
        <v>51</v>
      </c>
      <c r="H271" s="180">
        <v>10594.663655440263</v>
      </c>
      <c r="I271" s="180" t="str">
        <v>Yes</v>
      </c>
      <c r="J271" s="4"/>
      <c r="K271" s="4"/>
    </row>
    <row r="272" spans="1:13" ht="15.75" x14ac:dyDescent="0.5">
      <c r="A272" s="4"/>
      <c r="B272" s="178">
        <v>264</v>
      </c>
      <c r="C272" s="180">
        <v>40</v>
      </c>
      <c r="D272" s="180">
        <v>2</v>
      </c>
      <c r="E272" s="180">
        <v>3</v>
      </c>
      <c r="F272" s="180">
        <v>680.59964006430232</v>
      </c>
      <c r="G272" s="180">
        <v>39</v>
      </c>
      <c r="H272" s="180">
        <v>7984.4003599356975</v>
      </c>
      <c r="I272" s="180" t="str">
        <v>No</v>
      </c>
      <c r="J272" s="4"/>
      <c r="K272" s="4"/>
    </row>
    <row r="273" spans="1:11" ht="15.75" x14ac:dyDescent="0.5">
      <c r="A273" s="4"/>
      <c r="B273" s="178">
        <v>265</v>
      </c>
      <c r="C273" s="180">
        <v>38</v>
      </c>
      <c r="D273" s="180">
        <v>6</v>
      </c>
      <c r="E273" s="180">
        <v>4</v>
      </c>
      <c r="F273" s="180">
        <v>860.81471415716317</v>
      </c>
      <c r="G273" s="180">
        <v>40</v>
      </c>
      <c r="H273" s="180">
        <v>8339.1852858428356</v>
      </c>
      <c r="I273" s="180" t="str">
        <v>No</v>
      </c>
      <c r="J273" s="4"/>
      <c r="K273" s="4"/>
    </row>
    <row r="274" spans="1:11" ht="15.75" x14ac:dyDescent="0.5">
      <c r="A274" s="4"/>
      <c r="B274" s="178">
        <v>266</v>
      </c>
      <c r="C274" s="180">
        <v>45</v>
      </c>
      <c r="D274" s="180">
        <v>5</v>
      </c>
      <c r="E274" s="180">
        <v>2</v>
      </c>
      <c r="F274" s="180">
        <v>772.51570634325651</v>
      </c>
      <c r="G274" s="180">
        <v>48</v>
      </c>
      <c r="H274" s="180">
        <v>10207.484293656744</v>
      </c>
      <c r="I274" s="180" t="str">
        <v>No</v>
      </c>
      <c r="J274" s="4"/>
      <c r="K274" s="4"/>
    </row>
    <row r="275" spans="1:11" ht="15.75" x14ac:dyDescent="0.5">
      <c r="A275" s="4"/>
      <c r="B275" s="178">
        <v>267</v>
      </c>
      <c r="C275" s="180">
        <v>50</v>
      </c>
      <c r="D275" s="180">
        <v>7</v>
      </c>
      <c r="E275" s="180">
        <v>1</v>
      </c>
      <c r="F275" s="180">
        <v>770.29712751992997</v>
      </c>
      <c r="G275" s="180">
        <v>52</v>
      </c>
      <c r="H275" s="180">
        <v>10399.702872480069</v>
      </c>
      <c r="I275" s="180" t="str">
        <v>Yes</v>
      </c>
      <c r="J275" s="4"/>
      <c r="K275" s="4"/>
    </row>
    <row r="276" spans="1:11" ht="15.75" x14ac:dyDescent="0.5">
      <c r="A276" s="4"/>
      <c r="B276" s="178">
        <v>268</v>
      </c>
      <c r="C276" s="180">
        <v>42</v>
      </c>
      <c r="D276" s="180">
        <v>4</v>
      </c>
      <c r="E276" s="180">
        <v>2</v>
      </c>
      <c r="F276" s="180">
        <v>784.55324256291829</v>
      </c>
      <c r="G276" s="180">
        <v>44</v>
      </c>
      <c r="H276" s="180">
        <v>9055.4467574370829</v>
      </c>
      <c r="I276" s="180" t="str">
        <v>No</v>
      </c>
      <c r="J276" s="4"/>
      <c r="K276" s="4"/>
    </row>
    <row r="277" spans="1:11" ht="15.75" x14ac:dyDescent="0.5">
      <c r="A277" s="4"/>
      <c r="B277" s="178">
        <v>269</v>
      </c>
      <c r="C277" s="180">
        <v>38</v>
      </c>
      <c r="D277" s="180">
        <v>5</v>
      </c>
      <c r="E277" s="180">
        <v>5</v>
      </c>
      <c r="F277" s="180">
        <v>906.89762323176114</v>
      </c>
      <c r="G277" s="180">
        <v>38</v>
      </c>
      <c r="H277" s="180">
        <v>7973.1023767682391</v>
      </c>
      <c r="I277" s="180" t="str">
        <v>No</v>
      </c>
      <c r="J277" s="4"/>
      <c r="K277" s="4"/>
    </row>
    <row r="278" spans="1:11" ht="15.75" x14ac:dyDescent="0.5">
      <c r="A278" s="4"/>
      <c r="B278" s="178">
        <v>270</v>
      </c>
      <c r="C278" s="180">
        <v>43</v>
      </c>
      <c r="D278" s="180">
        <v>10</v>
      </c>
      <c r="E278" s="180">
        <v>1</v>
      </c>
      <c r="F278" s="180">
        <v>708.582745881763</v>
      </c>
      <c r="G278" s="180">
        <v>52</v>
      </c>
      <c r="H278" s="180">
        <v>10461.417254118238</v>
      </c>
      <c r="I278" s="180" t="str">
        <v>Yes</v>
      </c>
      <c r="J278" s="4"/>
      <c r="K278" s="4"/>
    </row>
    <row r="279" spans="1:11" ht="15.75" x14ac:dyDescent="0.5">
      <c r="A279" s="4"/>
      <c r="B279" s="178">
        <v>271</v>
      </c>
      <c r="C279" s="180">
        <v>43</v>
      </c>
      <c r="D279" s="180">
        <v>3</v>
      </c>
      <c r="E279" s="180">
        <v>0</v>
      </c>
      <c r="F279" s="180">
        <v>926.44658678170379</v>
      </c>
      <c r="G279" s="180">
        <v>46</v>
      </c>
      <c r="H279" s="180">
        <v>8983.5534132182966</v>
      </c>
      <c r="I279" s="180" t="str">
        <v>No</v>
      </c>
      <c r="J279" s="4"/>
      <c r="K279" s="4"/>
    </row>
    <row r="280" spans="1:11" ht="15.75" x14ac:dyDescent="0.5">
      <c r="A280" s="4"/>
      <c r="B280" s="178">
        <v>272</v>
      </c>
      <c r="C280" s="180">
        <v>45</v>
      </c>
      <c r="D280" s="180">
        <v>11</v>
      </c>
      <c r="E280" s="180">
        <v>1</v>
      </c>
      <c r="F280" s="180">
        <v>546.07709968533879</v>
      </c>
      <c r="G280" s="180">
        <v>52</v>
      </c>
      <c r="H280" s="180">
        <v>10623.922900314661</v>
      </c>
      <c r="I280" s="180" t="str">
        <v>Yes</v>
      </c>
      <c r="J280" s="4"/>
      <c r="K280" s="4"/>
    </row>
    <row r="281" spans="1:11" ht="15.75" x14ac:dyDescent="0.5">
      <c r="A281" s="4"/>
      <c r="B281" s="178">
        <v>273</v>
      </c>
      <c r="C281" s="180">
        <v>40</v>
      </c>
      <c r="D281" s="180">
        <v>3</v>
      </c>
      <c r="E281" s="180">
        <v>0</v>
      </c>
      <c r="F281" s="180">
        <v>660.70640734540916</v>
      </c>
      <c r="G281" s="180">
        <v>43</v>
      </c>
      <c r="H281" s="180">
        <v>8394.2935926545906</v>
      </c>
      <c r="I281" s="180" t="str">
        <v>No</v>
      </c>
      <c r="J281" s="4"/>
      <c r="K281" s="4"/>
    </row>
    <row r="282" spans="1:11" ht="15.75" x14ac:dyDescent="0.5">
      <c r="A282" s="4"/>
      <c r="B282" s="178">
        <v>274</v>
      </c>
      <c r="C282" s="180">
        <v>36</v>
      </c>
      <c r="D282" s="180">
        <v>7</v>
      </c>
      <c r="E282" s="180">
        <v>2</v>
      </c>
      <c r="F282" s="180">
        <v>755.32270750678936</v>
      </c>
      <c r="G282" s="180">
        <v>41</v>
      </c>
      <c r="H282" s="180">
        <v>8229.6772924932102</v>
      </c>
      <c r="I282" s="180" t="str">
        <v>No</v>
      </c>
      <c r="J282" s="4"/>
      <c r="K282" s="4"/>
    </row>
    <row r="283" spans="1:11" ht="15.75" x14ac:dyDescent="0.5">
      <c r="A283" s="4"/>
      <c r="B283" s="178">
        <v>275</v>
      </c>
      <c r="C283" s="180">
        <v>48</v>
      </c>
      <c r="D283" s="180">
        <v>8</v>
      </c>
      <c r="E283" s="180">
        <v>6</v>
      </c>
      <c r="F283" s="180">
        <v>872.75032392479091</v>
      </c>
      <c r="G283" s="180">
        <v>47</v>
      </c>
      <c r="H283" s="180">
        <v>10822.249676075209</v>
      </c>
      <c r="I283" s="180" t="str">
        <v>No</v>
      </c>
      <c r="J283" s="4"/>
      <c r="K283" s="4"/>
    </row>
    <row r="284" spans="1:11" ht="15.75" x14ac:dyDescent="0.5">
      <c r="A284" s="4"/>
      <c r="B284" s="178">
        <v>276</v>
      </c>
      <c r="C284" s="180">
        <v>43</v>
      </c>
      <c r="D284" s="180">
        <v>8</v>
      </c>
      <c r="E284" s="180">
        <v>3</v>
      </c>
      <c r="F284" s="180">
        <v>693.26990587062994</v>
      </c>
      <c r="G284" s="180">
        <v>48</v>
      </c>
      <c r="H284" s="180">
        <v>10536.730094129369</v>
      </c>
      <c r="I284" s="180" t="str">
        <v>No</v>
      </c>
      <c r="J284" s="4"/>
      <c r="K284" s="4"/>
    </row>
    <row r="285" spans="1:11" ht="15.75" x14ac:dyDescent="0.5">
      <c r="A285" s="4"/>
      <c r="B285" s="178">
        <v>277</v>
      </c>
      <c r="C285" s="180">
        <v>42</v>
      </c>
      <c r="D285" s="180">
        <v>9</v>
      </c>
      <c r="E285" s="180">
        <v>3</v>
      </c>
      <c r="F285" s="180">
        <v>925.13043166173418</v>
      </c>
      <c r="G285" s="180">
        <v>48</v>
      </c>
      <c r="H285" s="180">
        <v>10304.869568338265</v>
      </c>
      <c r="I285" s="180" t="str">
        <v>No</v>
      </c>
      <c r="J285" s="4"/>
      <c r="K285" s="4"/>
    </row>
    <row r="286" spans="1:11" ht="15.75" x14ac:dyDescent="0.5">
      <c r="A286" s="4"/>
      <c r="B286" s="178">
        <v>278</v>
      </c>
      <c r="C286" s="180">
        <v>40</v>
      </c>
      <c r="D286" s="180">
        <v>9</v>
      </c>
      <c r="E286" s="180">
        <v>0</v>
      </c>
      <c r="F286" s="180">
        <v>743.67487236906265</v>
      </c>
      <c r="G286" s="180">
        <v>49</v>
      </c>
      <c r="H286" s="180">
        <v>10021.325127630938</v>
      </c>
      <c r="I286" s="180" t="str">
        <v>No</v>
      </c>
      <c r="J286" s="4"/>
      <c r="K286" s="4"/>
    </row>
    <row r="287" spans="1:11" x14ac:dyDescent="0.45">
      <c r="B287" s="178">
        <v>279</v>
      </c>
      <c r="C287" s="182">
        <v>43</v>
      </c>
      <c r="D287" s="182">
        <v>6</v>
      </c>
      <c r="E287" s="182">
        <v>1</v>
      </c>
      <c r="F287" s="182">
        <v>718.68362486178285</v>
      </c>
      <c r="G287" s="182">
        <v>48</v>
      </c>
      <c r="H287" s="182">
        <v>10011.316375138216</v>
      </c>
      <c r="I287" s="182" t="str">
        <v>No</v>
      </c>
    </row>
    <row r="288" spans="1:11" x14ac:dyDescent="0.45">
      <c r="B288" s="178">
        <v>280</v>
      </c>
      <c r="C288" s="182">
        <v>38</v>
      </c>
      <c r="D288" s="182">
        <v>6</v>
      </c>
      <c r="E288" s="182">
        <v>0</v>
      </c>
      <c r="F288" s="182">
        <v>944.49282384163348</v>
      </c>
      <c r="G288" s="182">
        <v>44</v>
      </c>
      <c r="H288" s="182">
        <v>8395.5071761583677</v>
      </c>
      <c r="I288" s="182" t="str">
        <v>No</v>
      </c>
    </row>
    <row r="289" spans="2:9" x14ac:dyDescent="0.45">
      <c r="B289" s="178">
        <v>281</v>
      </c>
      <c r="C289" s="182">
        <v>42</v>
      </c>
      <c r="D289" s="182">
        <v>3</v>
      </c>
      <c r="E289" s="182">
        <v>3</v>
      </c>
      <c r="F289" s="182">
        <v>754.06554633099904</v>
      </c>
      <c r="G289" s="182">
        <v>42</v>
      </c>
      <c r="H289" s="182">
        <v>8765.9344536690005</v>
      </c>
      <c r="I289" s="182" t="str">
        <v>No</v>
      </c>
    </row>
    <row r="290" spans="2:9" x14ac:dyDescent="0.45">
      <c r="B290" s="178">
        <v>282</v>
      </c>
      <c r="C290" s="182">
        <v>45</v>
      </c>
      <c r="D290" s="182">
        <v>5</v>
      </c>
      <c r="E290" s="182">
        <v>4</v>
      </c>
      <c r="F290" s="182">
        <v>735.54016929287627</v>
      </c>
      <c r="G290" s="182">
        <v>46</v>
      </c>
      <c r="H290" s="182">
        <v>10174.459830707125</v>
      </c>
      <c r="I290" s="182" t="str">
        <v>No</v>
      </c>
    </row>
    <row r="291" spans="2:9" x14ac:dyDescent="0.45">
      <c r="B291" s="178">
        <v>283</v>
      </c>
      <c r="C291" s="182">
        <v>37</v>
      </c>
      <c r="D291" s="182">
        <v>7</v>
      </c>
      <c r="E291" s="182">
        <v>1</v>
      </c>
      <c r="F291" s="182">
        <v>873.98404439562717</v>
      </c>
      <c r="G291" s="182">
        <v>43</v>
      </c>
      <c r="H291" s="182">
        <v>8431.0159556043727</v>
      </c>
      <c r="I291" s="182" t="str">
        <v>No</v>
      </c>
    </row>
    <row r="292" spans="2:9" x14ac:dyDescent="0.45">
      <c r="B292" s="178">
        <v>284</v>
      </c>
      <c r="C292" s="182">
        <v>48</v>
      </c>
      <c r="D292" s="182">
        <v>4</v>
      </c>
      <c r="E292" s="182">
        <v>0</v>
      </c>
      <c r="F292" s="182">
        <v>918.51825344646807</v>
      </c>
      <c r="G292" s="182">
        <v>52</v>
      </c>
      <c r="H292" s="182">
        <v>10001.481746553531</v>
      </c>
      <c r="I292" s="182" t="str">
        <v>Yes</v>
      </c>
    </row>
    <row r="293" spans="2:9" x14ac:dyDescent="0.45">
      <c r="B293" s="178">
        <v>285</v>
      </c>
      <c r="C293" s="182">
        <v>53</v>
      </c>
      <c r="D293" s="182">
        <v>6</v>
      </c>
      <c r="E293" s="182">
        <v>2</v>
      </c>
      <c r="F293" s="182">
        <v>952.87453455254956</v>
      </c>
      <c r="G293" s="182">
        <v>51</v>
      </c>
      <c r="H293" s="182">
        <v>10532.125465447451</v>
      </c>
      <c r="I293" s="182" t="str">
        <v>Yes</v>
      </c>
    </row>
    <row r="294" spans="2:9" x14ac:dyDescent="0.45">
      <c r="B294" s="178">
        <v>286</v>
      </c>
      <c r="C294" s="182">
        <v>35</v>
      </c>
      <c r="D294" s="182">
        <v>7</v>
      </c>
      <c r="E294" s="182">
        <v>6</v>
      </c>
      <c r="F294" s="182">
        <v>909.29249590524194</v>
      </c>
      <c r="G294" s="182">
        <v>36</v>
      </c>
      <c r="H294" s="182">
        <v>7650.7075040947584</v>
      </c>
      <c r="I294" s="182" t="str">
        <v>No</v>
      </c>
    </row>
    <row r="295" spans="2:9" x14ac:dyDescent="0.45">
      <c r="B295" s="178">
        <v>287</v>
      </c>
      <c r="C295" s="182">
        <v>42</v>
      </c>
      <c r="D295" s="182">
        <v>7</v>
      </c>
      <c r="E295" s="182">
        <v>3</v>
      </c>
      <c r="F295" s="182">
        <v>973.03442388272629</v>
      </c>
      <c r="G295" s="182">
        <v>46</v>
      </c>
      <c r="H295" s="182">
        <v>9686.9655761172726</v>
      </c>
      <c r="I295" s="182" t="str">
        <v>No</v>
      </c>
    </row>
    <row r="296" spans="2:9" x14ac:dyDescent="0.45">
      <c r="B296" s="178">
        <v>288</v>
      </c>
      <c r="C296" s="182">
        <v>40</v>
      </c>
      <c r="D296" s="182">
        <v>8</v>
      </c>
      <c r="E296" s="182">
        <v>0</v>
      </c>
      <c r="F296" s="182">
        <v>1087.2070216813627</v>
      </c>
      <c r="G296" s="182">
        <v>48</v>
      </c>
      <c r="H296" s="182">
        <v>9392.7929783186373</v>
      </c>
      <c r="I296" s="182" t="str">
        <v>No</v>
      </c>
    </row>
    <row r="297" spans="2:9" x14ac:dyDescent="0.45">
      <c r="B297" s="178">
        <v>289</v>
      </c>
      <c r="C297" s="182">
        <v>41</v>
      </c>
      <c r="D297" s="182">
        <v>5</v>
      </c>
      <c r="E297" s="182">
        <v>1</v>
      </c>
      <c r="F297" s="182">
        <v>685.42052738546374</v>
      </c>
      <c r="G297" s="182">
        <v>45</v>
      </c>
      <c r="H297" s="182">
        <v>9189.5794726145359</v>
      </c>
      <c r="I297" s="182" t="str">
        <v>No</v>
      </c>
    </row>
    <row r="298" spans="2:9" x14ac:dyDescent="0.45">
      <c r="B298" s="178">
        <v>290</v>
      </c>
      <c r="C298" s="182">
        <v>46</v>
      </c>
      <c r="D298" s="182">
        <v>8</v>
      </c>
      <c r="E298" s="182">
        <v>3</v>
      </c>
      <c r="F298" s="182">
        <v>817.43342273221594</v>
      </c>
      <c r="G298" s="182">
        <v>50</v>
      </c>
      <c r="H298" s="182">
        <v>10982.566577267784</v>
      </c>
      <c r="I298" s="182" t="str">
        <v>Yes</v>
      </c>
    </row>
    <row r="299" spans="2:9" x14ac:dyDescent="0.45">
      <c r="B299" s="178">
        <v>291</v>
      </c>
      <c r="C299" s="182">
        <v>46</v>
      </c>
      <c r="D299" s="182">
        <v>8</v>
      </c>
      <c r="E299" s="182">
        <v>0</v>
      </c>
      <c r="F299" s="182">
        <v>827.16556193637484</v>
      </c>
      <c r="G299" s="182">
        <v>53</v>
      </c>
      <c r="H299" s="182">
        <v>10027.834438063626</v>
      </c>
      <c r="I299" s="182" t="str">
        <v>Yes</v>
      </c>
    </row>
    <row r="300" spans="2:9" x14ac:dyDescent="0.45">
      <c r="B300" s="178">
        <v>292</v>
      </c>
      <c r="C300" s="182">
        <v>47</v>
      </c>
      <c r="D300" s="182">
        <v>5</v>
      </c>
      <c r="E300" s="182">
        <v>4</v>
      </c>
      <c r="F300" s="182">
        <v>575.87347838422215</v>
      </c>
      <c r="G300" s="182">
        <v>48</v>
      </c>
      <c r="H300" s="182">
        <v>10904.126521615777</v>
      </c>
      <c r="I300" s="182" t="str">
        <v>No</v>
      </c>
    </row>
    <row r="301" spans="2:9" x14ac:dyDescent="0.45">
      <c r="B301" s="178">
        <v>293</v>
      </c>
      <c r="C301" s="182">
        <v>41</v>
      </c>
      <c r="D301" s="182">
        <v>2</v>
      </c>
      <c r="E301" s="182">
        <v>4</v>
      </c>
      <c r="F301" s="182">
        <v>1042.8410211615649</v>
      </c>
      <c r="G301" s="182">
        <v>39</v>
      </c>
      <c r="H301" s="182">
        <v>7872.1589788384354</v>
      </c>
      <c r="I301" s="182" t="str">
        <v>No</v>
      </c>
    </row>
    <row r="302" spans="2:9" x14ac:dyDescent="0.45">
      <c r="B302" s="178">
        <v>294</v>
      </c>
      <c r="C302" s="182">
        <v>53</v>
      </c>
      <c r="D302" s="182">
        <v>4</v>
      </c>
      <c r="E302" s="182">
        <v>2</v>
      </c>
      <c r="F302" s="182">
        <v>705.27876607417227</v>
      </c>
      <c r="G302" s="182">
        <v>51</v>
      </c>
      <c r="H302" s="182">
        <v>10779.721233925828</v>
      </c>
      <c r="I302" s="182" t="str">
        <v>Yes</v>
      </c>
    </row>
    <row r="303" spans="2:9" x14ac:dyDescent="0.45">
      <c r="B303" s="178">
        <v>295</v>
      </c>
      <c r="C303" s="182">
        <v>46</v>
      </c>
      <c r="D303" s="182">
        <v>5</v>
      </c>
      <c r="E303" s="182">
        <v>1</v>
      </c>
      <c r="F303" s="182">
        <v>886.36177822610102</v>
      </c>
      <c r="G303" s="182">
        <v>50</v>
      </c>
      <c r="H303" s="182">
        <v>10413.638221773899</v>
      </c>
      <c r="I303" s="182" t="str">
        <v>Yes</v>
      </c>
    </row>
    <row r="304" spans="2:9" x14ac:dyDescent="0.45">
      <c r="B304" s="178">
        <v>296</v>
      </c>
      <c r="C304" s="182">
        <v>47</v>
      </c>
      <c r="D304" s="182">
        <v>4</v>
      </c>
      <c r="E304" s="182">
        <v>1</v>
      </c>
      <c r="F304" s="182">
        <v>592.53270401341911</v>
      </c>
      <c r="G304" s="182">
        <v>50</v>
      </c>
      <c r="H304" s="182">
        <v>10707.467295986582</v>
      </c>
      <c r="I304" s="182" t="str">
        <v>Yes</v>
      </c>
    </row>
    <row r="305" spans="2:9" x14ac:dyDescent="0.45">
      <c r="B305" s="178">
        <v>297</v>
      </c>
      <c r="C305" s="182">
        <v>44</v>
      </c>
      <c r="D305" s="182">
        <v>7</v>
      </c>
      <c r="E305" s="182">
        <v>2</v>
      </c>
      <c r="F305" s="182">
        <v>941.32450829900608</v>
      </c>
      <c r="G305" s="182">
        <v>49</v>
      </c>
      <c r="H305" s="182">
        <v>10323.675491700993</v>
      </c>
      <c r="I305" s="182" t="str">
        <v>No</v>
      </c>
    </row>
    <row r="306" spans="2:9" x14ac:dyDescent="0.45">
      <c r="B306" s="178">
        <v>298</v>
      </c>
      <c r="C306" s="182">
        <v>52</v>
      </c>
      <c r="D306" s="182">
        <v>6</v>
      </c>
      <c r="E306" s="182">
        <v>4</v>
      </c>
      <c r="F306" s="182">
        <v>796.03514205151043</v>
      </c>
      <c r="G306" s="182">
        <v>49</v>
      </c>
      <c r="H306" s="182">
        <v>10968.964857948489</v>
      </c>
      <c r="I306" s="182" t="str">
        <v>No</v>
      </c>
    </row>
    <row r="307" spans="2:9" x14ac:dyDescent="0.45">
      <c r="B307" s="178">
        <v>299</v>
      </c>
      <c r="C307" s="182">
        <v>40</v>
      </c>
      <c r="D307" s="182">
        <v>7</v>
      </c>
      <c r="E307" s="182">
        <v>2</v>
      </c>
      <c r="F307" s="182">
        <v>646.22570253547326</v>
      </c>
      <c r="G307" s="182">
        <v>45</v>
      </c>
      <c r="H307" s="182">
        <v>9478.7742974645262</v>
      </c>
      <c r="I307" s="182" t="str">
        <v>No</v>
      </c>
    </row>
    <row r="308" spans="2:9" x14ac:dyDescent="0.45">
      <c r="B308" s="178">
        <v>300</v>
      </c>
      <c r="C308" s="182">
        <v>52</v>
      </c>
      <c r="D308" s="182">
        <v>8</v>
      </c>
      <c r="E308" s="182">
        <v>0</v>
      </c>
      <c r="F308" s="182">
        <v>817.362498820773</v>
      </c>
      <c r="G308" s="182">
        <v>53</v>
      </c>
      <c r="H308" s="182">
        <v>10037.637501179226</v>
      </c>
      <c r="I308" s="182" t="str">
        <v>Yes</v>
      </c>
    </row>
    <row r="309" spans="2:9" x14ac:dyDescent="0.45">
      <c r="B309" s="178">
        <v>301</v>
      </c>
      <c r="C309" s="182">
        <v>35</v>
      </c>
      <c r="D309" s="182">
        <v>5</v>
      </c>
      <c r="E309" s="182">
        <v>6</v>
      </c>
      <c r="F309" s="182">
        <v>822.3850947728663</v>
      </c>
      <c r="G309" s="182">
        <v>34</v>
      </c>
      <c r="H309" s="182">
        <v>7167.6149052271339</v>
      </c>
      <c r="I309" s="182" t="str">
        <v>No</v>
      </c>
    </row>
    <row r="310" spans="2:9" x14ac:dyDescent="0.45">
      <c r="B310" s="178">
        <v>302</v>
      </c>
      <c r="C310" s="182">
        <v>51</v>
      </c>
      <c r="D310" s="182">
        <v>5</v>
      </c>
      <c r="E310" s="182">
        <v>3</v>
      </c>
      <c r="F310" s="182">
        <v>794.81174507328342</v>
      </c>
      <c r="G310" s="182">
        <v>50</v>
      </c>
      <c r="H310" s="182">
        <v>11005.188254926717</v>
      </c>
      <c r="I310" s="182" t="str">
        <v>Yes</v>
      </c>
    </row>
    <row r="311" spans="2:9" x14ac:dyDescent="0.45">
      <c r="B311" s="178">
        <v>303</v>
      </c>
      <c r="C311" s="182">
        <v>51</v>
      </c>
      <c r="D311" s="182">
        <v>9</v>
      </c>
      <c r="E311" s="182">
        <v>1</v>
      </c>
      <c r="F311" s="182">
        <v>565.99426157341338</v>
      </c>
      <c r="G311" s="182">
        <v>52</v>
      </c>
      <c r="H311" s="182">
        <v>10604.005738426586</v>
      </c>
      <c r="I311" s="182" t="str">
        <v>Yes</v>
      </c>
    </row>
    <row r="312" spans="2:9" x14ac:dyDescent="0.45">
      <c r="B312" s="178">
        <v>304</v>
      </c>
      <c r="C312" s="182">
        <v>40</v>
      </c>
      <c r="D312" s="182">
        <v>5</v>
      </c>
      <c r="E312" s="182">
        <v>4</v>
      </c>
      <c r="F312" s="182">
        <v>811.15265057355032</v>
      </c>
      <c r="G312" s="182">
        <v>41</v>
      </c>
      <c r="H312" s="182">
        <v>8673.8473494264508</v>
      </c>
      <c r="I312" s="182" t="str">
        <v>No</v>
      </c>
    </row>
    <row r="313" spans="2:9" x14ac:dyDescent="0.45">
      <c r="B313" s="178">
        <v>305</v>
      </c>
      <c r="C313" s="182">
        <v>40</v>
      </c>
      <c r="D313" s="182">
        <v>7</v>
      </c>
      <c r="E313" s="182">
        <v>2</v>
      </c>
      <c r="F313" s="182">
        <v>641.15459033817717</v>
      </c>
      <c r="G313" s="182">
        <v>45</v>
      </c>
      <c r="H313" s="182">
        <v>9483.8454096618225</v>
      </c>
      <c r="I313" s="182" t="str">
        <v>No</v>
      </c>
    </row>
    <row r="314" spans="2:9" x14ac:dyDescent="0.45">
      <c r="B314" s="178">
        <v>306</v>
      </c>
      <c r="C314" s="182">
        <v>45</v>
      </c>
      <c r="D314" s="182">
        <v>9</v>
      </c>
      <c r="E314" s="182">
        <v>1</v>
      </c>
      <c r="F314" s="182">
        <v>694.61442809707501</v>
      </c>
      <c r="G314" s="182">
        <v>52</v>
      </c>
      <c r="H314" s="182">
        <v>10475.385571902925</v>
      </c>
      <c r="I314" s="182" t="str">
        <v>Yes</v>
      </c>
    </row>
    <row r="315" spans="2:9" x14ac:dyDescent="0.45">
      <c r="B315" s="178">
        <v>307</v>
      </c>
      <c r="C315" s="182">
        <v>55</v>
      </c>
      <c r="D315" s="182">
        <v>2</v>
      </c>
      <c r="E315" s="182">
        <v>1</v>
      </c>
      <c r="F315" s="182">
        <v>734.15235119571219</v>
      </c>
      <c r="G315" s="182">
        <v>52</v>
      </c>
      <c r="H315" s="182">
        <v>10435.847648804287</v>
      </c>
      <c r="I315" s="182" t="str">
        <v>Yes</v>
      </c>
    </row>
    <row r="316" spans="2:9" x14ac:dyDescent="0.45">
      <c r="B316" s="178">
        <v>308</v>
      </c>
      <c r="C316" s="182">
        <v>46</v>
      </c>
      <c r="D316" s="182">
        <v>7</v>
      </c>
      <c r="E316" s="182">
        <v>1</v>
      </c>
      <c r="F316" s="182">
        <v>767.65429364904253</v>
      </c>
      <c r="G316" s="182">
        <v>52</v>
      </c>
      <c r="H316" s="182">
        <v>10402.345706350958</v>
      </c>
      <c r="I316" s="182" t="str">
        <v>Yes</v>
      </c>
    </row>
    <row r="317" spans="2:9" x14ac:dyDescent="0.45">
      <c r="B317" s="178">
        <v>309</v>
      </c>
      <c r="C317" s="182">
        <v>41</v>
      </c>
      <c r="D317" s="182">
        <v>4</v>
      </c>
      <c r="E317" s="182">
        <v>6</v>
      </c>
      <c r="F317" s="182">
        <v>1152.0036626222029</v>
      </c>
      <c r="G317" s="182">
        <v>39</v>
      </c>
      <c r="H317" s="182">
        <v>8262.9963373777973</v>
      </c>
      <c r="I317" s="182" t="str">
        <v>No</v>
      </c>
    </row>
    <row r="318" spans="2:9" x14ac:dyDescent="0.45">
      <c r="B318" s="178">
        <v>310</v>
      </c>
      <c r="C318" s="182">
        <v>45</v>
      </c>
      <c r="D318" s="182">
        <v>10</v>
      </c>
      <c r="E318" s="182">
        <v>2</v>
      </c>
      <c r="F318" s="182">
        <v>878.18745933805269</v>
      </c>
      <c r="G318" s="182">
        <v>51</v>
      </c>
      <c r="H318" s="182">
        <v>10606.812540661947</v>
      </c>
      <c r="I318" s="182" t="str">
        <v>Yes</v>
      </c>
    </row>
    <row r="319" spans="2:9" x14ac:dyDescent="0.45">
      <c r="B319" s="178">
        <v>311</v>
      </c>
      <c r="C319" s="182">
        <v>37</v>
      </c>
      <c r="D319" s="182">
        <v>6</v>
      </c>
      <c r="E319" s="182">
        <v>3</v>
      </c>
      <c r="F319" s="182">
        <v>400.94641482403222</v>
      </c>
      <c r="G319" s="182">
        <v>40</v>
      </c>
      <c r="H319" s="182">
        <v>8549.0535851759669</v>
      </c>
      <c r="I319" s="182" t="str">
        <v>No</v>
      </c>
    </row>
    <row r="320" spans="2:9" x14ac:dyDescent="0.45">
      <c r="B320" s="178">
        <v>312</v>
      </c>
      <c r="C320" s="182">
        <v>49</v>
      </c>
      <c r="D320" s="182">
        <v>5</v>
      </c>
      <c r="E320" s="182">
        <v>0</v>
      </c>
      <c r="F320" s="182">
        <v>677.02595151388778</v>
      </c>
      <c r="G320" s="182">
        <v>53</v>
      </c>
      <c r="H320" s="182">
        <v>10177.974048486112</v>
      </c>
      <c r="I320" s="182" t="str">
        <v>Yes</v>
      </c>
    </row>
    <row r="321" spans="2:9" x14ac:dyDescent="0.45">
      <c r="B321" s="178">
        <v>313</v>
      </c>
      <c r="C321" s="182">
        <v>31</v>
      </c>
      <c r="D321" s="182">
        <v>4</v>
      </c>
      <c r="E321" s="182">
        <v>6</v>
      </c>
      <c r="F321" s="182">
        <v>736.72900451799023</v>
      </c>
      <c r="G321" s="182">
        <v>29</v>
      </c>
      <c r="H321" s="182">
        <v>5828.2709954820093</v>
      </c>
      <c r="I321" s="182" t="str">
        <v>No</v>
      </c>
    </row>
    <row r="322" spans="2:9" x14ac:dyDescent="0.45">
      <c r="B322" s="178">
        <v>314</v>
      </c>
      <c r="C322" s="182">
        <v>39</v>
      </c>
      <c r="D322" s="182">
        <v>10</v>
      </c>
      <c r="E322" s="182">
        <v>3</v>
      </c>
      <c r="F322" s="182">
        <v>628.23971005727685</v>
      </c>
      <c r="G322" s="182">
        <v>46</v>
      </c>
      <c r="H322" s="182">
        <v>10031.760289942722</v>
      </c>
      <c r="I322" s="182" t="str">
        <v>No</v>
      </c>
    </row>
    <row r="323" spans="2:9" x14ac:dyDescent="0.45">
      <c r="B323" s="178">
        <v>315</v>
      </c>
      <c r="C323" s="182">
        <v>42</v>
      </c>
      <c r="D323" s="182">
        <v>7</v>
      </c>
      <c r="E323" s="182">
        <v>1</v>
      </c>
      <c r="F323" s="182">
        <v>662.64098150501013</v>
      </c>
      <c r="G323" s="182">
        <v>48</v>
      </c>
      <c r="H323" s="182">
        <v>10067.35901849499</v>
      </c>
      <c r="I323" s="182" t="str">
        <v>No</v>
      </c>
    </row>
    <row r="324" spans="2:9" x14ac:dyDescent="0.45">
      <c r="B324" s="178">
        <v>316</v>
      </c>
      <c r="C324" s="182">
        <v>60</v>
      </c>
      <c r="D324" s="182">
        <v>4</v>
      </c>
      <c r="E324" s="182">
        <v>0</v>
      </c>
      <c r="F324" s="182">
        <v>834.16412531055119</v>
      </c>
      <c r="G324" s="182">
        <v>53</v>
      </c>
      <c r="H324" s="182">
        <v>10020.835874689448</v>
      </c>
      <c r="I324" s="182" t="str">
        <v>Yes</v>
      </c>
    </row>
    <row r="325" spans="2:9" x14ac:dyDescent="0.45">
      <c r="B325" s="178">
        <v>317</v>
      </c>
      <c r="C325" s="182">
        <v>42</v>
      </c>
      <c r="D325" s="182">
        <v>1</v>
      </c>
      <c r="E325" s="182">
        <v>5</v>
      </c>
      <c r="F325" s="182">
        <v>835.4535014402253</v>
      </c>
      <c r="G325" s="182">
        <v>38</v>
      </c>
      <c r="H325" s="182">
        <v>8044.5464985597746</v>
      </c>
      <c r="I325" s="182" t="str">
        <v>No</v>
      </c>
    </row>
    <row r="326" spans="2:9" x14ac:dyDescent="0.45">
      <c r="B326" s="178">
        <v>318</v>
      </c>
      <c r="C326" s="182">
        <v>42</v>
      </c>
      <c r="D326" s="182">
        <v>2</v>
      </c>
      <c r="E326" s="182">
        <v>2</v>
      </c>
      <c r="F326" s="182">
        <v>497.25103732012059</v>
      </c>
      <c r="G326" s="182">
        <v>42</v>
      </c>
      <c r="H326" s="182">
        <v>8772.7489626798797</v>
      </c>
      <c r="I326" s="182" t="str">
        <v>No</v>
      </c>
    </row>
    <row r="327" spans="2:9" x14ac:dyDescent="0.45">
      <c r="B327" s="178">
        <v>319</v>
      </c>
      <c r="C327" s="182">
        <v>47</v>
      </c>
      <c r="D327" s="182">
        <v>9</v>
      </c>
      <c r="E327" s="182">
        <v>4</v>
      </c>
      <c r="F327" s="182">
        <v>686.80085048031003</v>
      </c>
      <c r="G327" s="182">
        <v>49</v>
      </c>
      <c r="H327" s="182">
        <v>11078.199149519689</v>
      </c>
      <c r="I327" s="182" t="str">
        <v>No</v>
      </c>
    </row>
    <row r="328" spans="2:9" x14ac:dyDescent="0.45">
      <c r="B328" s="178">
        <v>320</v>
      </c>
      <c r="C328" s="182">
        <v>47</v>
      </c>
      <c r="D328" s="182">
        <v>6</v>
      </c>
      <c r="E328" s="182">
        <v>3</v>
      </c>
      <c r="F328" s="182">
        <v>670.39443676503697</v>
      </c>
      <c r="G328" s="182">
        <v>50</v>
      </c>
      <c r="H328" s="182">
        <v>11129.605563234963</v>
      </c>
      <c r="I328" s="182" t="str">
        <v>Yes</v>
      </c>
    </row>
    <row r="329" spans="2:9" x14ac:dyDescent="0.45">
      <c r="B329" s="178">
        <v>321</v>
      </c>
      <c r="C329" s="182">
        <v>33</v>
      </c>
      <c r="D329" s="182">
        <v>9</v>
      </c>
      <c r="E329" s="182">
        <v>5</v>
      </c>
      <c r="F329" s="182">
        <v>610.7358556975214</v>
      </c>
      <c r="G329" s="182">
        <v>37</v>
      </c>
      <c r="H329" s="182">
        <v>7984.2641443024786</v>
      </c>
      <c r="I329" s="182" t="str">
        <v>No</v>
      </c>
    </row>
    <row r="330" spans="2:9" x14ac:dyDescent="0.45">
      <c r="B330" s="178">
        <v>322</v>
      </c>
      <c r="C330" s="182">
        <v>41</v>
      </c>
      <c r="D330" s="182">
        <v>5</v>
      </c>
      <c r="E330" s="182">
        <v>3</v>
      </c>
      <c r="F330" s="182">
        <v>911.46006350857601</v>
      </c>
      <c r="G330" s="182">
        <v>43</v>
      </c>
      <c r="H330" s="182">
        <v>8893.5399364914228</v>
      </c>
      <c r="I330" s="182" t="str">
        <v>No</v>
      </c>
    </row>
    <row r="331" spans="2:9" x14ac:dyDescent="0.45">
      <c r="B331" s="178">
        <v>323</v>
      </c>
      <c r="C331" s="182">
        <v>58</v>
      </c>
      <c r="D331" s="182">
        <v>10</v>
      </c>
      <c r="E331" s="182">
        <v>4</v>
      </c>
      <c r="F331" s="182">
        <v>914.2347507659855</v>
      </c>
      <c r="G331" s="182">
        <v>49</v>
      </c>
      <c r="H331" s="182">
        <v>10850.765249234015</v>
      </c>
      <c r="I331" s="182" t="str">
        <v>No</v>
      </c>
    </row>
    <row r="332" spans="2:9" x14ac:dyDescent="0.45">
      <c r="B332" s="178">
        <v>324</v>
      </c>
      <c r="C332" s="182">
        <v>39</v>
      </c>
      <c r="D332" s="182">
        <v>8</v>
      </c>
      <c r="E332" s="182">
        <v>2</v>
      </c>
      <c r="F332" s="182">
        <v>1158.6404011086984</v>
      </c>
      <c r="G332" s="182">
        <v>45</v>
      </c>
      <c r="H332" s="182">
        <v>8966.3595988913021</v>
      </c>
      <c r="I332" s="182" t="str">
        <v>No</v>
      </c>
    </row>
    <row r="333" spans="2:9" x14ac:dyDescent="0.45">
      <c r="B333" s="178">
        <v>325</v>
      </c>
      <c r="C333" s="182">
        <v>39</v>
      </c>
      <c r="D333" s="182">
        <v>3</v>
      </c>
      <c r="E333" s="182">
        <v>1</v>
      </c>
      <c r="F333" s="182">
        <v>1133.7960948558932</v>
      </c>
      <c r="G333" s="182">
        <v>41</v>
      </c>
      <c r="H333" s="182">
        <v>7601.203905144107</v>
      </c>
      <c r="I333" s="182" t="str">
        <v>No</v>
      </c>
    </row>
    <row r="334" spans="2:9" x14ac:dyDescent="0.45">
      <c r="B334" s="178">
        <v>326</v>
      </c>
      <c r="C334" s="182">
        <v>32</v>
      </c>
      <c r="D334" s="182">
        <v>9</v>
      </c>
      <c r="E334" s="182">
        <v>2</v>
      </c>
      <c r="F334" s="182">
        <v>1072.1029331315631</v>
      </c>
      <c r="G334" s="182">
        <v>39</v>
      </c>
      <c r="H334" s="182">
        <v>7342.8970668684369</v>
      </c>
      <c r="I334" s="182" t="str">
        <v>No</v>
      </c>
    </row>
    <row r="335" spans="2:9" x14ac:dyDescent="0.45">
      <c r="B335" s="178">
        <v>327</v>
      </c>
      <c r="C335" s="182">
        <v>46</v>
      </c>
      <c r="D335" s="182">
        <v>7</v>
      </c>
      <c r="E335" s="182">
        <v>4</v>
      </c>
      <c r="F335" s="182">
        <v>1051.3081899140177</v>
      </c>
      <c r="G335" s="182">
        <v>49</v>
      </c>
      <c r="H335" s="182">
        <v>10713.691810085982</v>
      </c>
      <c r="I335" s="182" t="str">
        <v>No</v>
      </c>
    </row>
    <row r="336" spans="2:9" x14ac:dyDescent="0.45">
      <c r="B336" s="178">
        <v>328</v>
      </c>
      <c r="C336" s="182">
        <v>48</v>
      </c>
      <c r="D336" s="182">
        <v>9</v>
      </c>
      <c r="E336" s="182">
        <v>4</v>
      </c>
      <c r="F336" s="182">
        <v>909.68780942741978</v>
      </c>
      <c r="G336" s="182">
        <v>49</v>
      </c>
      <c r="H336" s="182">
        <v>10855.31219057258</v>
      </c>
      <c r="I336" s="182" t="str">
        <v>No</v>
      </c>
    </row>
    <row r="337" spans="2:9" x14ac:dyDescent="0.45">
      <c r="B337" s="178">
        <v>329</v>
      </c>
      <c r="C337" s="182">
        <v>33</v>
      </c>
      <c r="D337" s="182">
        <v>6</v>
      </c>
      <c r="E337" s="182">
        <v>1</v>
      </c>
      <c r="F337" s="182">
        <v>872.06372950322248</v>
      </c>
      <c r="G337" s="182">
        <v>38</v>
      </c>
      <c r="H337" s="182">
        <v>7007.9362704967771</v>
      </c>
      <c r="I337" s="182" t="str">
        <v>No</v>
      </c>
    </row>
    <row r="338" spans="2:9" x14ac:dyDescent="0.45">
      <c r="B338" s="178">
        <v>330</v>
      </c>
      <c r="C338" s="182">
        <v>47</v>
      </c>
      <c r="D338" s="182">
        <v>6</v>
      </c>
      <c r="E338" s="182">
        <v>1</v>
      </c>
      <c r="F338" s="182">
        <v>742.47547106867364</v>
      </c>
      <c r="G338" s="182">
        <v>52</v>
      </c>
      <c r="H338" s="182">
        <v>10427.524528931326</v>
      </c>
      <c r="I338" s="182" t="str">
        <v>Yes</v>
      </c>
    </row>
    <row r="339" spans="2:9" x14ac:dyDescent="0.45">
      <c r="B339" s="178">
        <v>331</v>
      </c>
      <c r="C339" s="182">
        <v>46</v>
      </c>
      <c r="D339" s="182">
        <v>7</v>
      </c>
      <c r="E339" s="182">
        <v>1</v>
      </c>
      <c r="F339" s="182">
        <v>1034.8569212334596</v>
      </c>
      <c r="G339" s="182">
        <v>52</v>
      </c>
      <c r="H339" s="182">
        <v>10135.143078766541</v>
      </c>
      <c r="I339" s="182" t="str">
        <v>Yes</v>
      </c>
    </row>
    <row r="340" spans="2:9" x14ac:dyDescent="0.45">
      <c r="B340" s="178">
        <v>332</v>
      </c>
      <c r="C340" s="182">
        <v>46</v>
      </c>
      <c r="D340" s="182">
        <v>3</v>
      </c>
      <c r="E340" s="182">
        <v>3</v>
      </c>
      <c r="F340" s="182">
        <v>820.71103502601136</v>
      </c>
      <c r="G340" s="182">
        <v>46</v>
      </c>
      <c r="H340" s="182">
        <v>9839.2889649739882</v>
      </c>
      <c r="I340" s="182" t="str">
        <v>No</v>
      </c>
    </row>
    <row r="341" spans="2:9" x14ac:dyDescent="0.45">
      <c r="B341" s="178">
        <v>333</v>
      </c>
      <c r="C341" s="182">
        <v>45</v>
      </c>
      <c r="D341" s="182">
        <v>1</v>
      </c>
      <c r="E341" s="182">
        <v>1</v>
      </c>
      <c r="F341" s="182">
        <v>706.58859022478782</v>
      </c>
      <c r="G341" s="182">
        <v>45</v>
      </c>
      <c r="H341" s="182">
        <v>9168.4114097752117</v>
      </c>
      <c r="I341" s="182" t="str">
        <v>No</v>
      </c>
    </row>
    <row r="342" spans="2:9" x14ac:dyDescent="0.45">
      <c r="B342" s="178">
        <v>334</v>
      </c>
      <c r="C342" s="182">
        <v>55</v>
      </c>
      <c r="D342" s="182">
        <v>7</v>
      </c>
      <c r="E342" s="182">
        <v>1</v>
      </c>
      <c r="F342" s="182">
        <v>629.32227737176481</v>
      </c>
      <c r="G342" s="182">
        <v>52</v>
      </c>
      <c r="H342" s="182">
        <v>10540.677722628236</v>
      </c>
      <c r="I342" s="182" t="str">
        <v>Yes</v>
      </c>
    </row>
    <row r="343" spans="2:9" x14ac:dyDescent="0.45">
      <c r="B343" s="178">
        <v>335</v>
      </c>
      <c r="C343" s="182">
        <v>45</v>
      </c>
      <c r="D343" s="182">
        <v>7</v>
      </c>
      <c r="E343" s="182">
        <v>4</v>
      </c>
      <c r="F343" s="182">
        <v>745.37037569585436</v>
      </c>
      <c r="G343" s="182">
        <v>48</v>
      </c>
      <c r="H343" s="182">
        <v>10734.629624304145</v>
      </c>
      <c r="I343" s="182" t="str">
        <v>No</v>
      </c>
    </row>
    <row r="344" spans="2:9" x14ac:dyDescent="0.45">
      <c r="B344" s="178">
        <v>336</v>
      </c>
      <c r="C344" s="182">
        <v>37</v>
      </c>
      <c r="D344" s="182">
        <v>7</v>
      </c>
      <c r="E344" s="182">
        <v>2</v>
      </c>
      <c r="F344" s="182">
        <v>537.64870912617198</v>
      </c>
      <c r="G344" s="182">
        <v>42</v>
      </c>
      <c r="H344" s="182">
        <v>8732.3512908738285</v>
      </c>
      <c r="I344" s="182" t="str">
        <v>No</v>
      </c>
    </row>
    <row r="345" spans="2:9" x14ac:dyDescent="0.45">
      <c r="B345" s="178">
        <v>337</v>
      </c>
      <c r="C345" s="182">
        <v>42</v>
      </c>
      <c r="D345" s="182">
        <v>7</v>
      </c>
      <c r="E345" s="182">
        <v>3</v>
      </c>
      <c r="F345" s="182">
        <v>730.06216797021796</v>
      </c>
      <c r="G345" s="182">
        <v>46</v>
      </c>
      <c r="H345" s="182">
        <v>9929.9378320297819</v>
      </c>
      <c r="I345" s="182" t="str">
        <v>No</v>
      </c>
    </row>
    <row r="346" spans="2:9" x14ac:dyDescent="0.45">
      <c r="B346" s="178">
        <v>338</v>
      </c>
      <c r="C346" s="182">
        <v>46</v>
      </c>
      <c r="D346" s="182">
        <v>6</v>
      </c>
      <c r="E346" s="182">
        <v>3</v>
      </c>
      <c r="F346" s="182">
        <v>846.44001115399999</v>
      </c>
      <c r="G346" s="182">
        <v>49</v>
      </c>
      <c r="H346" s="182">
        <v>10668.559988846</v>
      </c>
      <c r="I346" s="182" t="str">
        <v>No</v>
      </c>
    </row>
    <row r="347" spans="2:9" x14ac:dyDescent="0.45">
      <c r="B347" s="178">
        <v>339</v>
      </c>
      <c r="C347" s="182">
        <v>37</v>
      </c>
      <c r="D347" s="182">
        <v>6</v>
      </c>
      <c r="E347" s="182">
        <v>3</v>
      </c>
      <c r="F347" s="182">
        <v>766.04169071993601</v>
      </c>
      <c r="G347" s="182">
        <v>40</v>
      </c>
      <c r="H347" s="182">
        <v>8183.958309280064</v>
      </c>
      <c r="I347" s="182" t="str">
        <v>No</v>
      </c>
    </row>
    <row r="348" spans="2:9" x14ac:dyDescent="0.45">
      <c r="B348" s="178">
        <v>340</v>
      </c>
      <c r="C348" s="182">
        <v>56</v>
      </c>
      <c r="D348" s="182">
        <v>5</v>
      </c>
      <c r="E348" s="182">
        <v>2</v>
      </c>
      <c r="F348" s="182">
        <v>885.90773788625722</v>
      </c>
      <c r="G348" s="182">
        <v>51</v>
      </c>
      <c r="H348" s="182">
        <v>10599.092262113743</v>
      </c>
      <c r="I348" s="182" t="str">
        <v>Yes</v>
      </c>
    </row>
    <row r="349" spans="2:9" x14ac:dyDescent="0.45">
      <c r="B349" s="178">
        <v>341</v>
      </c>
      <c r="C349" s="182">
        <v>51</v>
      </c>
      <c r="D349" s="182">
        <v>4</v>
      </c>
      <c r="E349" s="182">
        <v>3</v>
      </c>
      <c r="F349" s="182">
        <v>698.44927876796737</v>
      </c>
      <c r="G349" s="182">
        <v>50</v>
      </c>
      <c r="H349" s="182">
        <v>11101.550721232034</v>
      </c>
      <c r="I349" s="182" t="str">
        <v>Yes</v>
      </c>
    </row>
    <row r="350" spans="2:9" x14ac:dyDescent="0.45">
      <c r="B350" s="178">
        <v>342</v>
      </c>
      <c r="C350" s="182">
        <v>50</v>
      </c>
      <c r="D350" s="182">
        <v>5</v>
      </c>
      <c r="E350" s="182">
        <v>2</v>
      </c>
      <c r="F350" s="182">
        <v>755.10016339920503</v>
      </c>
      <c r="G350" s="182">
        <v>51</v>
      </c>
      <c r="H350" s="182">
        <v>10729.899836600795</v>
      </c>
      <c r="I350" s="182" t="str">
        <v>Yes</v>
      </c>
    </row>
    <row r="351" spans="2:9" x14ac:dyDescent="0.45">
      <c r="B351" s="178">
        <v>343</v>
      </c>
      <c r="C351" s="182">
        <v>39</v>
      </c>
      <c r="D351" s="182">
        <v>6</v>
      </c>
      <c r="E351" s="182">
        <v>4</v>
      </c>
      <c r="F351" s="182">
        <v>933.30000397853132</v>
      </c>
      <c r="G351" s="182">
        <v>41</v>
      </c>
      <c r="H351" s="182">
        <v>8551.6999960214689</v>
      </c>
      <c r="I351" s="182" t="str">
        <v>No</v>
      </c>
    </row>
    <row r="352" spans="2:9" x14ac:dyDescent="0.45">
      <c r="B352" s="178">
        <v>344</v>
      </c>
      <c r="C352" s="182">
        <v>52</v>
      </c>
      <c r="D352" s="182">
        <v>7</v>
      </c>
      <c r="E352" s="182">
        <v>2</v>
      </c>
      <c r="F352" s="182">
        <v>758.0120807913936</v>
      </c>
      <c r="G352" s="182">
        <v>51</v>
      </c>
      <c r="H352" s="182">
        <v>10726.987919208606</v>
      </c>
      <c r="I352" s="182" t="str">
        <v>Yes</v>
      </c>
    </row>
    <row r="353" spans="2:9" x14ac:dyDescent="0.45">
      <c r="B353" s="178">
        <v>345</v>
      </c>
      <c r="C353" s="182">
        <v>46</v>
      </c>
      <c r="D353" s="182">
        <v>10</v>
      </c>
      <c r="E353" s="182">
        <v>3</v>
      </c>
      <c r="F353" s="182">
        <v>984.03363577455968</v>
      </c>
      <c r="G353" s="182">
        <v>50</v>
      </c>
      <c r="H353" s="182">
        <v>10815.96636422544</v>
      </c>
      <c r="I353" s="182" t="str">
        <v>Yes</v>
      </c>
    </row>
    <row r="354" spans="2:9" x14ac:dyDescent="0.45">
      <c r="B354" s="178">
        <v>346</v>
      </c>
      <c r="C354" s="182">
        <v>50</v>
      </c>
      <c r="D354" s="182">
        <v>9</v>
      </c>
      <c r="E354" s="182">
        <v>2</v>
      </c>
      <c r="F354" s="182">
        <v>855.23443098540213</v>
      </c>
      <c r="G354" s="182">
        <v>51</v>
      </c>
      <c r="H354" s="182">
        <v>10629.765569014598</v>
      </c>
      <c r="I354" s="182" t="str">
        <v>Yes</v>
      </c>
    </row>
    <row r="355" spans="2:9" x14ac:dyDescent="0.45">
      <c r="B355" s="178">
        <v>347</v>
      </c>
      <c r="C355" s="182">
        <v>53</v>
      </c>
      <c r="D355" s="182">
        <v>5</v>
      </c>
      <c r="E355" s="182">
        <v>2</v>
      </c>
      <c r="F355" s="182">
        <v>826.9596654387783</v>
      </c>
      <c r="G355" s="182">
        <v>51</v>
      </c>
      <c r="H355" s="182">
        <v>10658.040334561221</v>
      </c>
      <c r="I355" s="182" t="str">
        <v>Yes</v>
      </c>
    </row>
    <row r="356" spans="2:9" x14ac:dyDescent="0.45">
      <c r="B356" s="178">
        <v>348</v>
      </c>
      <c r="C356" s="182">
        <v>49</v>
      </c>
      <c r="D356" s="182">
        <v>6</v>
      </c>
      <c r="E356" s="182">
        <v>2</v>
      </c>
      <c r="F356" s="182">
        <v>819.30275466054547</v>
      </c>
      <c r="G356" s="182">
        <v>51</v>
      </c>
      <c r="H356" s="182">
        <v>10665.697245339456</v>
      </c>
      <c r="I356" s="182" t="str">
        <v>Yes</v>
      </c>
    </row>
    <row r="357" spans="2:9" x14ac:dyDescent="0.45">
      <c r="B357" s="178">
        <v>349</v>
      </c>
      <c r="C357" s="182">
        <v>37</v>
      </c>
      <c r="D357" s="182">
        <v>3</v>
      </c>
      <c r="E357" s="182">
        <v>3</v>
      </c>
      <c r="F357" s="182">
        <v>656.70630360076143</v>
      </c>
      <c r="G357" s="182">
        <v>37</v>
      </c>
      <c r="H357" s="182">
        <v>7438.2936963992388</v>
      </c>
      <c r="I357" s="182" t="str">
        <v>No</v>
      </c>
    </row>
    <row r="358" spans="2:9" x14ac:dyDescent="0.45">
      <c r="B358" s="178">
        <v>350</v>
      </c>
      <c r="C358" s="182">
        <v>62</v>
      </c>
      <c r="D358" s="182">
        <v>2</v>
      </c>
      <c r="E358" s="182">
        <v>3</v>
      </c>
      <c r="F358" s="182">
        <v>791.78651700623197</v>
      </c>
      <c r="G358" s="182">
        <v>50</v>
      </c>
      <c r="H358" s="182">
        <v>11008.213482993768</v>
      </c>
      <c r="I358" s="182" t="str">
        <v>Yes</v>
      </c>
    </row>
    <row r="359" spans="2:9" x14ac:dyDescent="0.45">
      <c r="B359" s="178">
        <v>351</v>
      </c>
      <c r="C359" s="182">
        <v>51</v>
      </c>
      <c r="D359" s="182">
        <v>11</v>
      </c>
      <c r="E359" s="182">
        <v>2</v>
      </c>
      <c r="F359" s="182">
        <v>718.96548049015405</v>
      </c>
      <c r="G359" s="182">
        <v>51</v>
      </c>
      <c r="H359" s="182">
        <v>10766.034519509845</v>
      </c>
      <c r="I359" s="182" t="str">
        <v>Yes</v>
      </c>
    </row>
    <row r="360" spans="2:9" x14ac:dyDescent="0.45">
      <c r="B360" s="178">
        <v>352</v>
      </c>
      <c r="C360" s="182">
        <v>58</v>
      </c>
      <c r="D360" s="182">
        <v>6</v>
      </c>
      <c r="E360" s="182">
        <v>4</v>
      </c>
      <c r="F360" s="182">
        <v>718.27859308412474</v>
      </c>
      <c r="G360" s="182">
        <v>49</v>
      </c>
      <c r="H360" s="182">
        <v>11046.721406915876</v>
      </c>
      <c r="I360" s="182" t="str">
        <v>No</v>
      </c>
    </row>
    <row r="361" spans="2:9" x14ac:dyDescent="0.45">
      <c r="B361" s="178">
        <v>353</v>
      </c>
      <c r="C361" s="182">
        <v>50</v>
      </c>
      <c r="D361" s="182">
        <v>2</v>
      </c>
      <c r="E361" s="182">
        <v>1</v>
      </c>
      <c r="F361" s="182">
        <v>659.10075641608614</v>
      </c>
      <c r="G361" s="182">
        <v>51</v>
      </c>
      <c r="H361" s="182">
        <v>10575.899243583914</v>
      </c>
      <c r="I361" s="182" t="str">
        <v>Yes</v>
      </c>
    </row>
    <row r="362" spans="2:9" x14ac:dyDescent="0.45">
      <c r="B362" s="178">
        <v>354</v>
      </c>
      <c r="C362" s="182">
        <v>39</v>
      </c>
      <c r="D362" s="182">
        <v>3</v>
      </c>
      <c r="E362" s="182">
        <v>3</v>
      </c>
      <c r="F362" s="182">
        <v>936.67528056005494</v>
      </c>
      <c r="G362" s="182">
        <v>39</v>
      </c>
      <c r="H362" s="182">
        <v>7728.3247194399446</v>
      </c>
      <c r="I362" s="182" t="str">
        <v>No</v>
      </c>
    </row>
    <row r="363" spans="2:9" x14ac:dyDescent="0.45">
      <c r="B363" s="178">
        <v>355</v>
      </c>
      <c r="C363" s="182">
        <v>55</v>
      </c>
      <c r="D363" s="182">
        <v>5</v>
      </c>
      <c r="E363" s="182">
        <v>3</v>
      </c>
      <c r="F363" s="182">
        <v>999.30572196676678</v>
      </c>
      <c r="G363" s="182">
        <v>50</v>
      </c>
      <c r="H363" s="182">
        <v>10800.694278033232</v>
      </c>
      <c r="I363" s="182" t="str">
        <v>Yes</v>
      </c>
    </row>
    <row r="364" spans="2:9" x14ac:dyDescent="0.45">
      <c r="B364" s="178">
        <v>356</v>
      </c>
      <c r="C364" s="182">
        <v>44</v>
      </c>
      <c r="D364" s="182">
        <v>6</v>
      </c>
      <c r="E364" s="182">
        <v>2</v>
      </c>
      <c r="F364" s="182">
        <v>753.81369265239869</v>
      </c>
      <c r="G364" s="182">
        <v>48</v>
      </c>
      <c r="H364" s="182">
        <v>10226.186307347602</v>
      </c>
      <c r="I364" s="182" t="str">
        <v>No</v>
      </c>
    </row>
    <row r="365" spans="2:9" x14ac:dyDescent="0.45">
      <c r="B365" s="178">
        <v>357</v>
      </c>
      <c r="C365" s="182">
        <v>57</v>
      </c>
      <c r="D365" s="182">
        <v>4</v>
      </c>
      <c r="E365" s="182">
        <v>4</v>
      </c>
      <c r="F365" s="182">
        <v>261.93159215942057</v>
      </c>
      <c r="G365" s="182">
        <v>49</v>
      </c>
      <c r="H365" s="182">
        <v>11503.068407840579</v>
      </c>
      <c r="I365" s="182" t="str">
        <v>No</v>
      </c>
    </row>
    <row r="366" spans="2:9" x14ac:dyDescent="0.45">
      <c r="B366" s="178">
        <v>358</v>
      </c>
      <c r="C366" s="182">
        <v>56</v>
      </c>
      <c r="D366" s="182">
        <v>10</v>
      </c>
      <c r="E366" s="182">
        <v>2</v>
      </c>
      <c r="F366" s="182">
        <v>1195.7099988738987</v>
      </c>
      <c r="G366" s="182">
        <v>51</v>
      </c>
      <c r="H366" s="182">
        <v>10289.290001126101</v>
      </c>
      <c r="I366" s="182" t="str">
        <v>Yes</v>
      </c>
    </row>
    <row r="367" spans="2:9" x14ac:dyDescent="0.45">
      <c r="B367" s="178">
        <v>359</v>
      </c>
      <c r="C367" s="182">
        <v>44</v>
      </c>
      <c r="D367" s="182">
        <v>8</v>
      </c>
      <c r="E367" s="182">
        <v>3</v>
      </c>
      <c r="F367" s="182">
        <v>900.32594027351468</v>
      </c>
      <c r="G367" s="182">
        <v>49</v>
      </c>
      <c r="H367" s="182">
        <v>10614.674059726485</v>
      </c>
      <c r="I367" s="182" t="str">
        <v>No</v>
      </c>
    </row>
    <row r="368" spans="2:9" x14ac:dyDescent="0.45">
      <c r="B368" s="178">
        <v>360</v>
      </c>
      <c r="C368" s="182">
        <v>41</v>
      </c>
      <c r="D368" s="182">
        <v>8</v>
      </c>
      <c r="E368" s="182">
        <v>2</v>
      </c>
      <c r="F368" s="182">
        <v>793.20986610307375</v>
      </c>
      <c r="G368" s="182">
        <v>47</v>
      </c>
      <c r="H368" s="182">
        <v>9901.7901338969259</v>
      </c>
      <c r="I368" s="182" t="str">
        <v>No</v>
      </c>
    </row>
    <row r="369" spans="2:9" x14ac:dyDescent="0.45">
      <c r="B369" s="178">
        <v>361</v>
      </c>
      <c r="C369" s="182">
        <v>48</v>
      </c>
      <c r="D369" s="182">
        <v>2</v>
      </c>
      <c r="E369" s="182">
        <v>1</v>
      </c>
      <c r="F369" s="182">
        <v>720.65914858067345</v>
      </c>
      <c r="G369" s="182">
        <v>49</v>
      </c>
      <c r="H369" s="182">
        <v>10294.340851419327</v>
      </c>
      <c r="I369" s="182" t="str">
        <v>No</v>
      </c>
    </row>
    <row r="370" spans="2:9" x14ac:dyDescent="0.45">
      <c r="B370" s="178">
        <v>362</v>
      </c>
      <c r="C370" s="182">
        <v>45</v>
      </c>
      <c r="D370" s="182">
        <v>5</v>
      </c>
      <c r="E370" s="182">
        <v>3</v>
      </c>
      <c r="F370" s="182">
        <v>568.27812498745232</v>
      </c>
      <c r="G370" s="182">
        <v>47</v>
      </c>
      <c r="H370" s="182">
        <v>10376.721875012547</v>
      </c>
      <c r="I370" s="182" t="str">
        <v>No</v>
      </c>
    </row>
    <row r="371" spans="2:9" x14ac:dyDescent="0.45">
      <c r="B371" s="178">
        <v>363</v>
      </c>
      <c r="C371" s="182">
        <v>48</v>
      </c>
      <c r="D371" s="182">
        <v>7</v>
      </c>
      <c r="E371" s="182">
        <v>3</v>
      </c>
      <c r="F371" s="182">
        <v>852.9153879814819</v>
      </c>
      <c r="G371" s="182">
        <v>50</v>
      </c>
      <c r="H371" s="182">
        <v>10947.084612018518</v>
      </c>
      <c r="I371" s="182" t="str">
        <v>Yes</v>
      </c>
    </row>
    <row r="372" spans="2:9" x14ac:dyDescent="0.45">
      <c r="B372" s="178">
        <v>364</v>
      </c>
      <c r="C372" s="182">
        <v>43</v>
      </c>
      <c r="D372" s="182">
        <v>5</v>
      </c>
      <c r="E372" s="182">
        <v>0</v>
      </c>
      <c r="F372" s="182">
        <v>807.97249782114068</v>
      </c>
      <c r="G372" s="182">
        <v>48</v>
      </c>
      <c r="H372" s="182">
        <v>9672.0275021788584</v>
      </c>
      <c r="I372" s="182" t="str">
        <v>No</v>
      </c>
    </row>
    <row r="373" spans="2:9" x14ac:dyDescent="0.45">
      <c r="B373" s="178">
        <v>365</v>
      </c>
      <c r="C373" s="182">
        <v>43</v>
      </c>
      <c r="D373" s="182">
        <v>5</v>
      </c>
      <c r="E373" s="182">
        <v>1</v>
      </c>
      <c r="F373" s="182">
        <v>898.45441216405845</v>
      </c>
      <c r="G373" s="182">
        <v>47</v>
      </c>
      <c r="H373" s="182">
        <v>9546.5455878359426</v>
      </c>
      <c r="I373" s="182" t="str">
        <v>No</v>
      </c>
    </row>
    <row r="374" spans="2:9" x14ac:dyDescent="0.45">
      <c r="B374" s="178">
        <v>366</v>
      </c>
      <c r="C374" s="182">
        <v>46</v>
      </c>
      <c r="D374" s="182">
        <v>8</v>
      </c>
      <c r="E374" s="182">
        <v>4</v>
      </c>
      <c r="F374" s="182">
        <v>1048.3471059475723</v>
      </c>
      <c r="G374" s="182">
        <v>49</v>
      </c>
      <c r="H374" s="182">
        <v>10716.652894052428</v>
      </c>
      <c r="I374" s="182" t="str">
        <v>No</v>
      </c>
    </row>
    <row r="375" spans="2:9" x14ac:dyDescent="0.45">
      <c r="B375" s="178">
        <v>367</v>
      </c>
      <c r="C375" s="182">
        <v>55</v>
      </c>
      <c r="D375" s="182">
        <v>7</v>
      </c>
      <c r="E375" s="182">
        <v>4</v>
      </c>
      <c r="F375" s="182">
        <v>669.05376128025102</v>
      </c>
      <c r="G375" s="182">
        <v>49</v>
      </c>
      <c r="H375" s="182">
        <v>11095.946238719749</v>
      </c>
      <c r="I375" s="182" t="str">
        <v>No</v>
      </c>
    </row>
    <row r="376" spans="2:9" x14ac:dyDescent="0.45">
      <c r="B376" s="178">
        <v>368</v>
      </c>
      <c r="C376" s="182">
        <v>61</v>
      </c>
      <c r="D376" s="182">
        <v>2</v>
      </c>
      <c r="E376" s="182">
        <v>1</v>
      </c>
      <c r="F376" s="182">
        <v>809.72664031730619</v>
      </c>
      <c r="G376" s="182">
        <v>52</v>
      </c>
      <c r="H376" s="182">
        <v>10360.273359682695</v>
      </c>
      <c r="I376" s="182" t="str">
        <v>Yes</v>
      </c>
    </row>
    <row r="377" spans="2:9" x14ac:dyDescent="0.45">
      <c r="B377" s="178">
        <v>369</v>
      </c>
      <c r="C377" s="182">
        <v>62</v>
      </c>
      <c r="D377" s="182">
        <v>10</v>
      </c>
      <c r="E377" s="182">
        <v>3</v>
      </c>
      <c r="F377" s="182">
        <v>693.14183023749536</v>
      </c>
      <c r="G377" s="182">
        <v>50</v>
      </c>
      <c r="H377" s="182">
        <v>11106.858169762505</v>
      </c>
      <c r="I377" s="182" t="str">
        <v>Yes</v>
      </c>
    </row>
    <row r="378" spans="2:9" x14ac:dyDescent="0.45">
      <c r="B378" s="178">
        <v>370</v>
      </c>
      <c r="C378" s="182">
        <v>51</v>
      </c>
      <c r="D378" s="182">
        <v>4</v>
      </c>
      <c r="E378" s="182">
        <v>2</v>
      </c>
      <c r="F378" s="182">
        <v>555.68040540832294</v>
      </c>
      <c r="G378" s="182">
        <v>51</v>
      </c>
      <c r="H378" s="182">
        <v>10929.319594591678</v>
      </c>
      <c r="I378" s="182" t="str">
        <v>Yes</v>
      </c>
    </row>
    <row r="379" spans="2:9" x14ac:dyDescent="0.45">
      <c r="B379" s="178">
        <v>371</v>
      </c>
      <c r="C379" s="182">
        <v>45</v>
      </c>
      <c r="D379" s="182">
        <v>5</v>
      </c>
      <c r="E379" s="182">
        <v>3</v>
      </c>
      <c r="F379" s="182">
        <v>727.35858506655961</v>
      </c>
      <c r="G379" s="182">
        <v>47</v>
      </c>
      <c r="H379" s="182">
        <v>10217.641414933441</v>
      </c>
      <c r="I379" s="182" t="str">
        <v>No</v>
      </c>
    </row>
    <row r="380" spans="2:9" x14ac:dyDescent="0.45">
      <c r="B380" s="178">
        <v>372</v>
      </c>
      <c r="C380" s="182">
        <v>39</v>
      </c>
      <c r="D380" s="182">
        <v>5</v>
      </c>
      <c r="E380" s="182">
        <v>2</v>
      </c>
      <c r="F380" s="182">
        <v>736.12440217468566</v>
      </c>
      <c r="G380" s="182">
        <v>42</v>
      </c>
      <c r="H380" s="182">
        <v>8533.8755978253139</v>
      </c>
      <c r="I380" s="182" t="str">
        <v>No</v>
      </c>
    </row>
    <row r="381" spans="2:9" x14ac:dyDescent="0.45">
      <c r="B381" s="178">
        <v>373</v>
      </c>
      <c r="C381" s="182">
        <v>43</v>
      </c>
      <c r="D381" s="182">
        <v>5</v>
      </c>
      <c r="E381" s="182">
        <v>1</v>
      </c>
      <c r="F381" s="182">
        <v>824.89124888708136</v>
      </c>
      <c r="G381" s="182">
        <v>47</v>
      </c>
      <c r="H381" s="182">
        <v>9620.108751112919</v>
      </c>
      <c r="I381" s="182" t="str">
        <v>No</v>
      </c>
    </row>
    <row r="382" spans="2:9" x14ac:dyDescent="0.45">
      <c r="B382" s="178">
        <v>374</v>
      </c>
      <c r="C382" s="182">
        <v>41</v>
      </c>
      <c r="D382" s="182">
        <v>6</v>
      </c>
      <c r="E382" s="182">
        <v>3</v>
      </c>
      <c r="F382" s="182">
        <v>866.23599301712522</v>
      </c>
      <c r="G382" s="182">
        <v>44</v>
      </c>
      <c r="H382" s="182">
        <v>9223.764006982874</v>
      </c>
      <c r="I382" s="182" t="str">
        <v>No</v>
      </c>
    </row>
    <row r="383" spans="2:9" x14ac:dyDescent="0.45">
      <c r="B383" s="178">
        <v>375</v>
      </c>
      <c r="C383" s="182">
        <v>37</v>
      </c>
      <c r="D383" s="182">
        <v>9</v>
      </c>
      <c r="E383" s="182">
        <v>2</v>
      </c>
      <c r="F383" s="182">
        <v>907.60102177970134</v>
      </c>
      <c r="G383" s="182">
        <v>44</v>
      </c>
      <c r="H383" s="182">
        <v>8932.3989782202989</v>
      </c>
      <c r="I383" s="182" t="str">
        <v>No</v>
      </c>
    </row>
    <row r="384" spans="2:9" x14ac:dyDescent="0.45">
      <c r="B384" s="178">
        <v>376</v>
      </c>
      <c r="C384" s="182">
        <v>33</v>
      </c>
      <c r="D384" s="182">
        <v>7</v>
      </c>
      <c r="E384" s="182">
        <v>4</v>
      </c>
      <c r="F384" s="182">
        <v>785.23596851420655</v>
      </c>
      <c r="G384" s="182">
        <v>36</v>
      </c>
      <c r="H384" s="182">
        <v>7274.7640314857936</v>
      </c>
      <c r="I384" s="182" t="str">
        <v>No</v>
      </c>
    </row>
    <row r="385" spans="2:9" x14ac:dyDescent="0.45">
      <c r="B385" s="178">
        <v>377</v>
      </c>
      <c r="C385" s="182">
        <v>37</v>
      </c>
      <c r="D385" s="182">
        <v>4</v>
      </c>
      <c r="E385" s="182">
        <v>4</v>
      </c>
      <c r="F385" s="182">
        <v>696.4123412979244</v>
      </c>
      <c r="G385" s="182">
        <v>37</v>
      </c>
      <c r="H385" s="182">
        <v>7648.5876587020757</v>
      </c>
      <c r="I385" s="182" t="str">
        <v>No</v>
      </c>
    </row>
    <row r="386" spans="2:9" x14ac:dyDescent="0.45">
      <c r="B386" s="178">
        <v>378</v>
      </c>
      <c r="C386" s="182">
        <v>41</v>
      </c>
      <c r="D386" s="182">
        <v>5</v>
      </c>
      <c r="E386" s="182">
        <v>2</v>
      </c>
      <c r="F386" s="182">
        <v>691.22614955566064</v>
      </c>
      <c r="G386" s="182">
        <v>44</v>
      </c>
      <c r="H386" s="182">
        <v>9148.7738504443405</v>
      </c>
      <c r="I386" s="182" t="str">
        <v>No</v>
      </c>
    </row>
    <row r="387" spans="2:9" x14ac:dyDescent="0.45">
      <c r="B387" s="178">
        <v>379</v>
      </c>
      <c r="C387" s="182">
        <v>48</v>
      </c>
      <c r="D387" s="182">
        <v>4</v>
      </c>
      <c r="E387" s="182">
        <v>1</v>
      </c>
      <c r="F387" s="182">
        <v>804.72895261715178</v>
      </c>
      <c r="G387" s="182">
        <v>51</v>
      </c>
      <c r="H387" s="182">
        <v>10430.271047382848</v>
      </c>
      <c r="I387" s="182" t="str">
        <v>Yes</v>
      </c>
    </row>
    <row r="388" spans="2:9" x14ac:dyDescent="0.45">
      <c r="B388" s="178">
        <v>380</v>
      </c>
      <c r="C388" s="182">
        <v>52</v>
      </c>
      <c r="D388" s="182">
        <v>7</v>
      </c>
      <c r="E388" s="182">
        <v>1</v>
      </c>
      <c r="F388" s="182">
        <v>665.17797120423438</v>
      </c>
      <c r="G388" s="182">
        <v>52</v>
      </c>
      <c r="H388" s="182">
        <v>10504.822028795767</v>
      </c>
      <c r="I388" s="182" t="str">
        <v>Yes</v>
      </c>
    </row>
    <row r="389" spans="2:9" x14ac:dyDescent="0.45">
      <c r="B389" s="178">
        <v>381</v>
      </c>
      <c r="C389" s="182">
        <v>44</v>
      </c>
      <c r="D389" s="182">
        <v>6</v>
      </c>
      <c r="E389" s="182">
        <v>3</v>
      </c>
      <c r="F389" s="182">
        <v>578.11585464367852</v>
      </c>
      <c r="G389" s="182">
        <v>47</v>
      </c>
      <c r="H389" s="182">
        <v>10366.884145356322</v>
      </c>
      <c r="I389" s="182" t="str">
        <v>No</v>
      </c>
    </row>
    <row r="390" spans="2:9" x14ac:dyDescent="0.45">
      <c r="B390" s="178">
        <v>382</v>
      </c>
      <c r="C390" s="182">
        <v>43</v>
      </c>
      <c r="D390" s="182">
        <v>6</v>
      </c>
      <c r="E390" s="182">
        <v>0</v>
      </c>
      <c r="F390" s="182">
        <v>763.33946595309487</v>
      </c>
      <c r="G390" s="182">
        <v>49</v>
      </c>
      <c r="H390" s="182">
        <v>10001.660534046905</v>
      </c>
      <c r="I390" s="182" t="str">
        <v>No</v>
      </c>
    </row>
    <row r="391" spans="2:9" x14ac:dyDescent="0.45">
      <c r="B391" s="178">
        <v>383</v>
      </c>
      <c r="C391" s="182">
        <v>46</v>
      </c>
      <c r="D391" s="182">
        <v>2</v>
      </c>
      <c r="E391" s="182">
        <v>5</v>
      </c>
      <c r="F391" s="182">
        <v>668.02409166529708</v>
      </c>
      <c r="G391" s="182">
        <v>43</v>
      </c>
      <c r="H391" s="182">
        <v>9636.9759083347017</v>
      </c>
      <c r="I391" s="182" t="str">
        <v>No</v>
      </c>
    </row>
    <row r="392" spans="2:9" x14ac:dyDescent="0.45">
      <c r="B392" s="178">
        <v>384</v>
      </c>
      <c r="C392" s="182">
        <v>49</v>
      </c>
      <c r="D392" s="182">
        <v>6</v>
      </c>
      <c r="E392" s="182">
        <v>2</v>
      </c>
      <c r="F392" s="182">
        <v>653.22617526256465</v>
      </c>
      <c r="G392" s="182">
        <v>51</v>
      </c>
      <c r="H392" s="182">
        <v>10831.773824737436</v>
      </c>
      <c r="I392" s="182" t="str">
        <v>Yes</v>
      </c>
    </row>
    <row r="393" spans="2:9" x14ac:dyDescent="0.45">
      <c r="B393" s="178">
        <v>385</v>
      </c>
      <c r="C393" s="182">
        <v>44</v>
      </c>
      <c r="D393" s="182">
        <v>6</v>
      </c>
      <c r="E393" s="182">
        <v>3</v>
      </c>
      <c r="F393" s="182">
        <v>1122.1654573880696</v>
      </c>
      <c r="G393" s="182">
        <v>47</v>
      </c>
      <c r="H393" s="182">
        <v>9822.8345426119304</v>
      </c>
      <c r="I393" s="182" t="str">
        <v>No</v>
      </c>
    </row>
    <row r="394" spans="2:9" x14ac:dyDescent="0.45">
      <c r="B394" s="178">
        <v>386</v>
      </c>
      <c r="C394" s="182">
        <v>42</v>
      </c>
      <c r="D394" s="182">
        <v>5</v>
      </c>
      <c r="E394" s="182">
        <v>5</v>
      </c>
      <c r="F394" s="182">
        <v>728.36868937489828</v>
      </c>
      <c r="G394" s="182">
        <v>42</v>
      </c>
      <c r="H394" s="182">
        <v>9291.6313106251018</v>
      </c>
      <c r="I394" s="182" t="str">
        <v>No</v>
      </c>
    </row>
    <row r="395" spans="2:9" x14ac:dyDescent="0.45">
      <c r="B395" s="178">
        <v>387</v>
      </c>
      <c r="C395" s="182">
        <v>48</v>
      </c>
      <c r="D395" s="182">
        <v>4</v>
      </c>
      <c r="E395" s="182">
        <v>0</v>
      </c>
      <c r="F395" s="182">
        <v>726.36382683372653</v>
      </c>
      <c r="G395" s="182">
        <v>52</v>
      </c>
      <c r="H395" s="182">
        <v>10193.636173166273</v>
      </c>
      <c r="I395" s="182" t="str">
        <v>Yes</v>
      </c>
    </row>
    <row r="396" spans="2:9" x14ac:dyDescent="0.45">
      <c r="B396" s="178">
        <v>388</v>
      </c>
      <c r="C396" s="182">
        <v>42</v>
      </c>
      <c r="D396" s="182">
        <v>1</v>
      </c>
      <c r="E396" s="182">
        <v>2</v>
      </c>
      <c r="F396" s="182">
        <v>497.49703573160946</v>
      </c>
      <c r="G396" s="182">
        <v>41</v>
      </c>
      <c r="H396" s="182">
        <v>8487.5029642683912</v>
      </c>
      <c r="I396" s="182" t="str">
        <v>No</v>
      </c>
    </row>
    <row r="397" spans="2:9" x14ac:dyDescent="0.45">
      <c r="B397" s="178">
        <v>389</v>
      </c>
      <c r="C397" s="182">
        <v>39</v>
      </c>
      <c r="D397" s="182">
        <v>3</v>
      </c>
      <c r="E397" s="182">
        <v>4</v>
      </c>
      <c r="F397" s="182">
        <v>726.59181805712115</v>
      </c>
      <c r="G397" s="182">
        <v>38</v>
      </c>
      <c r="H397" s="182">
        <v>7903.4081819428793</v>
      </c>
      <c r="I397" s="182" t="str">
        <v>No</v>
      </c>
    </row>
    <row r="398" spans="2:9" x14ac:dyDescent="0.45">
      <c r="B398" s="178">
        <v>390</v>
      </c>
      <c r="C398" s="182">
        <v>29</v>
      </c>
      <c r="D398" s="182">
        <v>13</v>
      </c>
      <c r="E398" s="182">
        <v>0</v>
      </c>
      <c r="F398" s="182">
        <v>872.54565969974772</v>
      </c>
      <c r="G398" s="182">
        <v>42</v>
      </c>
      <c r="H398" s="182">
        <v>7897.4543403002526</v>
      </c>
      <c r="I398" s="182" t="str">
        <v>No</v>
      </c>
    </row>
    <row r="399" spans="2:9" x14ac:dyDescent="0.45">
      <c r="B399" s="178">
        <v>391</v>
      </c>
      <c r="C399" s="182">
        <v>48</v>
      </c>
      <c r="D399" s="182">
        <v>4</v>
      </c>
      <c r="E399" s="182">
        <v>5</v>
      </c>
      <c r="F399" s="182">
        <v>537.63761962006561</v>
      </c>
      <c r="G399" s="182">
        <v>47</v>
      </c>
      <c r="H399" s="182">
        <v>10907.362380379935</v>
      </c>
      <c r="I399" s="182" t="str">
        <v>No</v>
      </c>
    </row>
    <row r="400" spans="2:9" x14ac:dyDescent="0.45">
      <c r="B400" s="178">
        <v>392</v>
      </c>
      <c r="C400" s="182">
        <v>53</v>
      </c>
      <c r="D400" s="182">
        <v>4</v>
      </c>
      <c r="E400" s="182">
        <v>3</v>
      </c>
      <c r="F400" s="182">
        <v>938.10061465605065</v>
      </c>
      <c r="G400" s="182">
        <v>50</v>
      </c>
      <c r="H400" s="182">
        <v>10861.89938534395</v>
      </c>
      <c r="I400" s="182" t="str">
        <v>Yes</v>
      </c>
    </row>
    <row r="401" spans="2:9" x14ac:dyDescent="0.45">
      <c r="B401" s="178">
        <v>393</v>
      </c>
      <c r="C401" s="182">
        <v>42</v>
      </c>
      <c r="D401" s="182">
        <v>4</v>
      </c>
      <c r="E401" s="182">
        <v>4</v>
      </c>
      <c r="F401" s="182">
        <v>712.89102311170655</v>
      </c>
      <c r="G401" s="182">
        <v>42</v>
      </c>
      <c r="H401" s="182">
        <v>9057.1089768882939</v>
      </c>
      <c r="I401" s="182" t="str">
        <v>No</v>
      </c>
    </row>
    <row r="402" spans="2:9" x14ac:dyDescent="0.45">
      <c r="B402" s="178">
        <v>394</v>
      </c>
      <c r="C402" s="182">
        <v>41</v>
      </c>
      <c r="D402" s="182">
        <v>3</v>
      </c>
      <c r="E402" s="182">
        <v>5</v>
      </c>
      <c r="F402" s="182">
        <v>862.04371848433027</v>
      </c>
      <c r="G402" s="182">
        <v>39</v>
      </c>
      <c r="H402" s="182">
        <v>8302.9562815156696</v>
      </c>
      <c r="I402" s="182" t="str">
        <v>No</v>
      </c>
    </row>
    <row r="403" spans="2:9" x14ac:dyDescent="0.45">
      <c r="B403" s="178">
        <v>395</v>
      </c>
      <c r="C403" s="182">
        <v>45</v>
      </c>
      <c r="D403" s="182">
        <v>7</v>
      </c>
      <c r="E403" s="182">
        <v>3</v>
      </c>
      <c r="F403" s="182">
        <v>818.67485448583534</v>
      </c>
      <c r="G403" s="182">
        <v>49</v>
      </c>
      <c r="H403" s="182">
        <v>10696.325145514165</v>
      </c>
      <c r="I403" s="182" t="str">
        <v>No</v>
      </c>
    </row>
    <row r="404" spans="2:9" x14ac:dyDescent="0.45">
      <c r="B404" s="178">
        <v>396</v>
      </c>
      <c r="C404" s="182">
        <v>43</v>
      </c>
      <c r="D404" s="182">
        <v>4</v>
      </c>
      <c r="E404" s="182">
        <v>1</v>
      </c>
      <c r="F404" s="182">
        <v>824.15039230198124</v>
      </c>
      <c r="G404" s="182">
        <v>46</v>
      </c>
      <c r="H404" s="182">
        <v>9335.8496076980191</v>
      </c>
      <c r="I404" s="182" t="str">
        <v>No</v>
      </c>
    </row>
    <row r="405" spans="2:9" x14ac:dyDescent="0.45">
      <c r="B405" s="178">
        <v>397</v>
      </c>
      <c r="C405" s="182">
        <v>40</v>
      </c>
      <c r="D405" s="182">
        <v>3</v>
      </c>
      <c r="E405" s="182">
        <v>2</v>
      </c>
      <c r="F405" s="182">
        <v>966.17643262733907</v>
      </c>
      <c r="G405" s="182">
        <v>41</v>
      </c>
      <c r="H405" s="182">
        <v>8018.8235673726613</v>
      </c>
      <c r="I405" s="182" t="str">
        <v>No</v>
      </c>
    </row>
    <row r="406" spans="2:9" x14ac:dyDescent="0.45">
      <c r="B406" s="178">
        <v>398</v>
      </c>
      <c r="C406" s="182">
        <v>46</v>
      </c>
      <c r="D406" s="182">
        <v>6</v>
      </c>
      <c r="E406" s="182">
        <v>3</v>
      </c>
      <c r="F406" s="182">
        <v>685.51233820083871</v>
      </c>
      <c r="G406" s="182">
        <v>49</v>
      </c>
      <c r="H406" s="182">
        <v>10829.487661799161</v>
      </c>
      <c r="I406" s="182" t="str">
        <v>No</v>
      </c>
    </row>
    <row r="407" spans="2:9" x14ac:dyDescent="0.45">
      <c r="B407" s="178">
        <v>399</v>
      </c>
      <c r="C407" s="182">
        <v>45</v>
      </c>
      <c r="D407" s="182">
        <v>5</v>
      </c>
      <c r="E407" s="182">
        <v>2</v>
      </c>
      <c r="F407" s="182">
        <v>921.08788114446622</v>
      </c>
      <c r="G407" s="182">
        <v>48</v>
      </c>
      <c r="H407" s="182">
        <v>10058.912118855533</v>
      </c>
      <c r="I407" s="182" t="str">
        <v>No</v>
      </c>
    </row>
    <row r="408" spans="2:9" x14ac:dyDescent="0.45">
      <c r="B408" s="178">
        <v>400</v>
      </c>
      <c r="C408" s="182">
        <v>45</v>
      </c>
      <c r="D408" s="182">
        <v>7</v>
      </c>
      <c r="E408" s="182">
        <v>4</v>
      </c>
      <c r="F408" s="182">
        <v>887.46291801619816</v>
      </c>
      <c r="G408" s="182">
        <v>48</v>
      </c>
      <c r="H408" s="182">
        <v>10592.537081983803</v>
      </c>
      <c r="I408" s="182" t="str">
        <v>No</v>
      </c>
    </row>
    <row r="409" spans="2:9" x14ac:dyDescent="0.45">
      <c r="B409" s="178">
        <v>401</v>
      </c>
      <c r="C409" s="182">
        <v>35</v>
      </c>
      <c r="D409" s="182">
        <v>3</v>
      </c>
      <c r="E409" s="182">
        <v>2</v>
      </c>
      <c r="F409" s="182">
        <v>817.40462413691625</v>
      </c>
      <c r="G409" s="182">
        <v>36</v>
      </c>
      <c r="H409" s="182">
        <v>6742.595375863084</v>
      </c>
      <c r="I409" s="182" t="str">
        <v>No</v>
      </c>
    </row>
    <row r="410" spans="2:9" x14ac:dyDescent="0.45">
      <c r="B410" s="178">
        <v>402</v>
      </c>
      <c r="C410" s="182">
        <v>48</v>
      </c>
      <c r="D410" s="182">
        <v>6</v>
      </c>
      <c r="E410" s="182">
        <v>3</v>
      </c>
      <c r="F410" s="182">
        <v>792.27970645806954</v>
      </c>
      <c r="G410" s="182">
        <v>50</v>
      </c>
      <c r="H410" s="182">
        <v>11007.72029354193</v>
      </c>
      <c r="I410" s="182" t="str">
        <v>Yes</v>
      </c>
    </row>
    <row r="411" spans="2:9" x14ac:dyDescent="0.45">
      <c r="B411" s="178">
        <v>403</v>
      </c>
      <c r="C411" s="182">
        <v>44</v>
      </c>
      <c r="D411" s="182">
        <v>12</v>
      </c>
      <c r="E411" s="182">
        <v>3</v>
      </c>
      <c r="F411" s="182">
        <v>566.84642426743255</v>
      </c>
      <c r="G411" s="182">
        <v>50</v>
      </c>
      <c r="H411" s="182">
        <v>11233.153575732567</v>
      </c>
      <c r="I411" s="182" t="str">
        <v>Yes</v>
      </c>
    </row>
    <row r="412" spans="2:9" x14ac:dyDescent="0.45">
      <c r="B412" s="178">
        <v>404</v>
      </c>
      <c r="C412" s="182">
        <v>49</v>
      </c>
      <c r="D412" s="182">
        <v>3</v>
      </c>
      <c r="E412" s="182">
        <v>2</v>
      </c>
      <c r="F412" s="182">
        <v>835.04327274054674</v>
      </c>
      <c r="G412" s="182">
        <v>50</v>
      </c>
      <c r="H412" s="182">
        <v>10714.956727259454</v>
      </c>
      <c r="I412" s="182" t="str">
        <v>Yes</v>
      </c>
    </row>
    <row r="413" spans="2:9" x14ac:dyDescent="0.45">
      <c r="B413" s="178">
        <v>405</v>
      </c>
      <c r="C413" s="182">
        <v>43</v>
      </c>
      <c r="D413" s="182">
        <v>2</v>
      </c>
      <c r="E413" s="182">
        <v>2</v>
      </c>
      <c r="F413" s="182">
        <v>725.16761412094547</v>
      </c>
      <c r="G413" s="182">
        <v>43</v>
      </c>
      <c r="H413" s="182">
        <v>8829.8323858790536</v>
      </c>
      <c r="I413" s="182" t="str">
        <v>No</v>
      </c>
    </row>
    <row r="414" spans="2:9" x14ac:dyDescent="0.45">
      <c r="B414" s="178">
        <v>406</v>
      </c>
      <c r="C414" s="182">
        <v>46</v>
      </c>
      <c r="D414" s="182">
        <v>11</v>
      </c>
      <c r="E414" s="182">
        <v>1</v>
      </c>
      <c r="F414" s="182">
        <v>698.84023386520334</v>
      </c>
      <c r="G414" s="182">
        <v>52</v>
      </c>
      <c r="H414" s="182">
        <v>10471.159766134797</v>
      </c>
      <c r="I414" s="182" t="str">
        <v>Yes</v>
      </c>
    </row>
    <row r="415" spans="2:9" x14ac:dyDescent="0.45">
      <c r="B415" s="178">
        <v>407</v>
      </c>
      <c r="C415" s="182">
        <v>40</v>
      </c>
      <c r="D415" s="182">
        <v>4</v>
      </c>
      <c r="E415" s="182">
        <v>1</v>
      </c>
      <c r="F415" s="182">
        <v>739.72390774787732</v>
      </c>
      <c r="G415" s="182">
        <v>43</v>
      </c>
      <c r="H415" s="182">
        <v>8565.2760922521229</v>
      </c>
      <c r="I415" s="182" t="str">
        <v>No</v>
      </c>
    </row>
    <row r="416" spans="2:9" x14ac:dyDescent="0.45">
      <c r="B416" s="178">
        <v>408</v>
      </c>
      <c r="C416" s="182">
        <v>49</v>
      </c>
      <c r="D416" s="182">
        <v>8</v>
      </c>
      <c r="E416" s="182">
        <v>0</v>
      </c>
      <c r="F416" s="182">
        <v>695.30721727981302</v>
      </c>
      <c r="G416" s="182">
        <v>53</v>
      </c>
      <c r="H416" s="182">
        <v>10159.692782720187</v>
      </c>
      <c r="I416" s="182" t="str">
        <v>Yes</v>
      </c>
    </row>
    <row r="417" spans="2:9" x14ac:dyDescent="0.45">
      <c r="B417" s="178">
        <v>409</v>
      </c>
      <c r="C417" s="182">
        <v>43</v>
      </c>
      <c r="D417" s="182">
        <v>8</v>
      </c>
      <c r="E417" s="182">
        <v>4</v>
      </c>
      <c r="F417" s="182">
        <v>1012.9341319403809</v>
      </c>
      <c r="G417" s="182">
        <v>47</v>
      </c>
      <c r="H417" s="182">
        <v>10182.065868059619</v>
      </c>
      <c r="I417" s="182" t="str">
        <v>No</v>
      </c>
    </row>
    <row r="418" spans="2:9" x14ac:dyDescent="0.45">
      <c r="B418" s="178">
        <v>410</v>
      </c>
      <c r="C418" s="182">
        <v>29</v>
      </c>
      <c r="D418" s="182">
        <v>6</v>
      </c>
      <c r="E418" s="182">
        <v>5</v>
      </c>
      <c r="F418" s="182">
        <v>460.89789129760703</v>
      </c>
      <c r="G418" s="182">
        <v>30</v>
      </c>
      <c r="H418" s="182">
        <v>6139.1021087023928</v>
      </c>
      <c r="I418" s="182" t="str">
        <v>No</v>
      </c>
    </row>
    <row r="419" spans="2:9" x14ac:dyDescent="0.45">
      <c r="B419" s="178">
        <v>411</v>
      </c>
      <c r="C419" s="182">
        <v>47</v>
      </c>
      <c r="D419" s="182">
        <v>5</v>
      </c>
      <c r="E419" s="182">
        <v>4</v>
      </c>
      <c r="F419" s="182">
        <v>875.72729401574134</v>
      </c>
      <c r="G419" s="182">
        <v>48</v>
      </c>
      <c r="H419" s="182">
        <v>10604.272705984258</v>
      </c>
      <c r="I419" s="182" t="str">
        <v>No</v>
      </c>
    </row>
    <row r="420" spans="2:9" x14ac:dyDescent="0.45">
      <c r="B420" s="178">
        <v>412</v>
      </c>
      <c r="C420" s="182">
        <v>36</v>
      </c>
      <c r="D420" s="182">
        <v>3</v>
      </c>
      <c r="E420" s="182">
        <v>3</v>
      </c>
      <c r="F420" s="182">
        <v>759.02836832624212</v>
      </c>
      <c r="G420" s="182">
        <v>36</v>
      </c>
      <c r="H420" s="182">
        <v>7050.9716316737577</v>
      </c>
      <c r="I420" s="182" t="str">
        <v>No</v>
      </c>
    </row>
    <row r="421" spans="2:9" x14ac:dyDescent="0.45">
      <c r="B421" s="178">
        <v>413</v>
      </c>
      <c r="C421" s="182">
        <v>56</v>
      </c>
      <c r="D421" s="182">
        <v>5</v>
      </c>
      <c r="E421" s="182">
        <v>3</v>
      </c>
      <c r="F421" s="182">
        <v>896.88066925510043</v>
      </c>
      <c r="G421" s="182">
        <v>50</v>
      </c>
      <c r="H421" s="182">
        <v>10903.119330744899</v>
      </c>
      <c r="I421" s="182" t="str">
        <v>Yes</v>
      </c>
    </row>
    <row r="422" spans="2:9" x14ac:dyDescent="0.45">
      <c r="B422" s="178">
        <v>414</v>
      </c>
      <c r="C422" s="182">
        <v>58</v>
      </c>
      <c r="D422" s="182">
        <v>6</v>
      </c>
      <c r="E422" s="182">
        <v>5</v>
      </c>
      <c r="F422" s="182">
        <v>810.96895644441031</v>
      </c>
      <c r="G422" s="182">
        <v>48</v>
      </c>
      <c r="H422" s="182">
        <v>10919.031043555589</v>
      </c>
      <c r="I422" s="182" t="str">
        <v>No</v>
      </c>
    </row>
    <row r="423" spans="2:9" x14ac:dyDescent="0.45">
      <c r="B423" s="178">
        <v>415</v>
      </c>
      <c r="C423" s="182">
        <v>40</v>
      </c>
      <c r="D423" s="182">
        <v>5</v>
      </c>
      <c r="E423" s="182">
        <v>2</v>
      </c>
      <c r="F423" s="182">
        <v>580.42683061468517</v>
      </c>
      <c r="G423" s="182">
        <v>43</v>
      </c>
      <c r="H423" s="182">
        <v>8974.5731693853159</v>
      </c>
      <c r="I423" s="182" t="str">
        <v>No</v>
      </c>
    </row>
    <row r="424" spans="2:9" x14ac:dyDescent="0.45">
      <c r="B424" s="178">
        <v>416</v>
      </c>
      <c r="C424" s="182">
        <v>52</v>
      </c>
      <c r="D424" s="182">
        <v>7</v>
      </c>
      <c r="E424" s="182">
        <v>0</v>
      </c>
      <c r="F424" s="182">
        <v>874.51838477361332</v>
      </c>
      <c r="G424" s="182">
        <v>53</v>
      </c>
      <c r="H424" s="182">
        <v>9980.4816152263866</v>
      </c>
      <c r="I424" s="182" t="str">
        <v>Yes</v>
      </c>
    </row>
    <row r="425" spans="2:9" x14ac:dyDescent="0.45">
      <c r="B425" s="178">
        <v>417</v>
      </c>
      <c r="C425" s="182">
        <v>42</v>
      </c>
      <c r="D425" s="182">
        <v>4</v>
      </c>
      <c r="E425" s="182">
        <v>2</v>
      </c>
      <c r="F425" s="182">
        <v>887.37731286928988</v>
      </c>
      <c r="G425" s="182">
        <v>44</v>
      </c>
      <c r="H425" s="182">
        <v>8952.6226871307099</v>
      </c>
      <c r="I425" s="182" t="str">
        <v>No</v>
      </c>
    </row>
    <row r="426" spans="2:9" x14ac:dyDescent="0.45">
      <c r="B426" s="178">
        <v>418</v>
      </c>
      <c r="C426" s="182">
        <v>31</v>
      </c>
      <c r="D426" s="182">
        <v>6</v>
      </c>
      <c r="E426" s="182">
        <v>2</v>
      </c>
      <c r="F426" s="182">
        <v>631.58332943163953</v>
      </c>
      <c r="G426" s="182">
        <v>35</v>
      </c>
      <c r="H426" s="182">
        <v>6643.4166705683601</v>
      </c>
      <c r="I426" s="182" t="str">
        <v>No</v>
      </c>
    </row>
    <row r="427" spans="2:9" x14ac:dyDescent="0.45">
      <c r="B427" s="178">
        <v>419</v>
      </c>
      <c r="C427" s="182">
        <v>40</v>
      </c>
      <c r="D427" s="182">
        <v>6</v>
      </c>
      <c r="E427" s="182">
        <v>3</v>
      </c>
      <c r="F427" s="182">
        <v>861.20841861617635</v>
      </c>
      <c r="G427" s="182">
        <v>43</v>
      </c>
      <c r="H427" s="182">
        <v>8943.7915813838226</v>
      </c>
      <c r="I427" s="182" t="str">
        <v>No</v>
      </c>
    </row>
    <row r="428" spans="2:9" x14ac:dyDescent="0.45">
      <c r="B428" s="178">
        <v>420</v>
      </c>
      <c r="C428" s="182">
        <v>53</v>
      </c>
      <c r="D428" s="182">
        <v>6</v>
      </c>
      <c r="E428" s="182">
        <v>1</v>
      </c>
      <c r="F428" s="182">
        <v>738.26507279330212</v>
      </c>
      <c r="G428" s="182">
        <v>52</v>
      </c>
      <c r="H428" s="182">
        <v>10431.734927206697</v>
      </c>
      <c r="I428" s="182" t="str">
        <v>Yes</v>
      </c>
    </row>
    <row r="429" spans="2:9" x14ac:dyDescent="0.45">
      <c r="B429" s="178">
        <v>421</v>
      </c>
      <c r="C429" s="182">
        <v>53</v>
      </c>
      <c r="D429" s="182">
        <v>9</v>
      </c>
      <c r="E429" s="182">
        <v>4</v>
      </c>
      <c r="F429" s="182">
        <v>693.00066501949777</v>
      </c>
      <c r="G429" s="182">
        <v>49</v>
      </c>
      <c r="H429" s="182">
        <v>11071.999334980503</v>
      </c>
      <c r="I429" s="182" t="str">
        <v>No</v>
      </c>
    </row>
    <row r="430" spans="2:9" x14ac:dyDescent="0.45">
      <c r="B430" s="178">
        <v>422</v>
      </c>
      <c r="C430" s="182">
        <v>32</v>
      </c>
      <c r="D430" s="182">
        <v>6</v>
      </c>
      <c r="E430" s="182">
        <v>4</v>
      </c>
      <c r="F430" s="182">
        <v>709.6521080387663</v>
      </c>
      <c r="G430" s="182">
        <v>34</v>
      </c>
      <c r="H430" s="182">
        <v>6780.3478919612335</v>
      </c>
      <c r="I430" s="182" t="str">
        <v>No</v>
      </c>
    </row>
    <row r="431" spans="2:9" x14ac:dyDescent="0.45">
      <c r="B431" s="178">
        <v>423</v>
      </c>
      <c r="C431" s="182">
        <v>40</v>
      </c>
      <c r="D431" s="182">
        <v>9</v>
      </c>
      <c r="E431" s="182">
        <v>0</v>
      </c>
      <c r="F431" s="182">
        <v>976.11363215353185</v>
      </c>
      <c r="G431" s="182">
        <v>49</v>
      </c>
      <c r="H431" s="182">
        <v>9788.8863678464677</v>
      </c>
      <c r="I431" s="182" t="str">
        <v>No</v>
      </c>
    </row>
    <row r="432" spans="2:9" x14ac:dyDescent="0.45">
      <c r="B432" s="178">
        <v>424</v>
      </c>
      <c r="C432" s="182">
        <v>42</v>
      </c>
      <c r="D432" s="182">
        <v>5</v>
      </c>
      <c r="E432" s="182">
        <v>2</v>
      </c>
      <c r="F432" s="182">
        <v>941.52013803079149</v>
      </c>
      <c r="G432" s="182">
        <v>45</v>
      </c>
      <c r="H432" s="182">
        <v>9183.4798619692083</v>
      </c>
      <c r="I432" s="182" t="str">
        <v>No</v>
      </c>
    </row>
    <row r="433" spans="2:9" x14ac:dyDescent="0.45">
      <c r="B433" s="178">
        <v>425</v>
      </c>
      <c r="C433" s="182">
        <v>42</v>
      </c>
      <c r="D433" s="182">
        <v>5</v>
      </c>
      <c r="E433" s="182">
        <v>1</v>
      </c>
      <c r="F433" s="182">
        <v>1046.8342691094936</v>
      </c>
      <c r="G433" s="182">
        <v>46</v>
      </c>
      <c r="H433" s="182">
        <v>9113.1657308905069</v>
      </c>
      <c r="I433" s="182" t="str">
        <v>No</v>
      </c>
    </row>
    <row r="434" spans="2:9" x14ac:dyDescent="0.45">
      <c r="B434" s="178">
        <v>426</v>
      </c>
      <c r="C434" s="182">
        <v>48</v>
      </c>
      <c r="D434" s="182">
        <v>6</v>
      </c>
      <c r="E434" s="182">
        <v>0</v>
      </c>
      <c r="F434" s="182">
        <v>811.32510661326842</v>
      </c>
      <c r="G434" s="182">
        <v>53</v>
      </c>
      <c r="H434" s="182">
        <v>10043.674893386731</v>
      </c>
      <c r="I434" s="182" t="str">
        <v>Yes</v>
      </c>
    </row>
    <row r="435" spans="2:9" x14ac:dyDescent="0.45">
      <c r="B435" s="178">
        <v>427</v>
      </c>
      <c r="C435" s="182">
        <v>43</v>
      </c>
      <c r="D435" s="182">
        <v>10</v>
      </c>
      <c r="E435" s="182">
        <v>3</v>
      </c>
      <c r="F435" s="182">
        <v>875.81223259618946</v>
      </c>
      <c r="G435" s="182">
        <v>50</v>
      </c>
      <c r="H435" s="182">
        <v>10924.187767403811</v>
      </c>
      <c r="I435" s="182" t="str">
        <v>Yes</v>
      </c>
    </row>
    <row r="436" spans="2:9" x14ac:dyDescent="0.45">
      <c r="B436" s="178">
        <v>428</v>
      </c>
      <c r="C436" s="182">
        <v>43</v>
      </c>
      <c r="D436" s="182">
        <v>7</v>
      </c>
      <c r="E436" s="182">
        <v>1</v>
      </c>
      <c r="F436" s="182">
        <v>762.18744714687045</v>
      </c>
      <c r="G436" s="182">
        <v>49</v>
      </c>
      <c r="H436" s="182">
        <v>10252.812552853129</v>
      </c>
      <c r="I436" s="182" t="str">
        <v>No</v>
      </c>
    </row>
    <row r="437" spans="2:9" x14ac:dyDescent="0.45">
      <c r="B437" s="178">
        <v>429</v>
      </c>
      <c r="C437" s="182">
        <v>51</v>
      </c>
      <c r="D437" s="182">
        <v>5</v>
      </c>
      <c r="E437" s="182">
        <v>2</v>
      </c>
      <c r="F437" s="182">
        <v>753.72216874840387</v>
      </c>
      <c r="G437" s="182">
        <v>51</v>
      </c>
      <c r="H437" s="182">
        <v>10731.277831251597</v>
      </c>
      <c r="I437" s="182" t="str">
        <v>Yes</v>
      </c>
    </row>
    <row r="438" spans="2:9" x14ac:dyDescent="0.45">
      <c r="B438" s="178">
        <v>430</v>
      </c>
      <c r="C438" s="182">
        <v>38</v>
      </c>
      <c r="D438" s="182">
        <v>5</v>
      </c>
      <c r="E438" s="182">
        <v>1</v>
      </c>
      <c r="F438" s="182">
        <v>709.61029169544145</v>
      </c>
      <c r="G438" s="182">
        <v>42</v>
      </c>
      <c r="H438" s="182">
        <v>8310.3897083045595</v>
      </c>
      <c r="I438" s="182" t="str">
        <v>No</v>
      </c>
    </row>
    <row r="439" spans="2:9" x14ac:dyDescent="0.45">
      <c r="B439" s="178">
        <v>431</v>
      </c>
      <c r="C439" s="182">
        <v>44</v>
      </c>
      <c r="D439" s="182">
        <v>5</v>
      </c>
      <c r="E439" s="182">
        <v>0</v>
      </c>
      <c r="F439" s="182">
        <v>706.81427399631093</v>
      </c>
      <c r="G439" s="182">
        <v>49</v>
      </c>
      <c r="H439" s="182">
        <v>10058.185726003689</v>
      </c>
      <c r="I439" s="182" t="str">
        <v>No</v>
      </c>
    </row>
    <row r="440" spans="2:9" x14ac:dyDescent="0.45">
      <c r="B440" s="178">
        <v>432</v>
      </c>
      <c r="C440" s="182">
        <v>47</v>
      </c>
      <c r="D440" s="182">
        <v>7</v>
      </c>
      <c r="E440" s="182">
        <v>4</v>
      </c>
      <c r="F440" s="182">
        <v>819.51348990332144</v>
      </c>
      <c r="G440" s="182">
        <v>49</v>
      </c>
      <c r="H440" s="182">
        <v>10945.486510096678</v>
      </c>
      <c r="I440" s="182" t="str">
        <v>No</v>
      </c>
    </row>
    <row r="441" spans="2:9" x14ac:dyDescent="0.45">
      <c r="B441" s="178">
        <v>433</v>
      </c>
      <c r="C441" s="182">
        <v>43</v>
      </c>
      <c r="D441" s="182">
        <v>6</v>
      </c>
      <c r="E441" s="182">
        <v>0</v>
      </c>
      <c r="F441" s="182">
        <v>737.76312738561433</v>
      </c>
      <c r="G441" s="182">
        <v>49</v>
      </c>
      <c r="H441" s="182">
        <v>10027.236872614387</v>
      </c>
      <c r="I441" s="182" t="str">
        <v>No</v>
      </c>
    </row>
    <row r="442" spans="2:9" x14ac:dyDescent="0.45">
      <c r="B442" s="178">
        <v>434</v>
      </c>
      <c r="C442" s="182">
        <v>41</v>
      </c>
      <c r="D442" s="182">
        <v>6</v>
      </c>
      <c r="E442" s="182">
        <v>2</v>
      </c>
      <c r="F442" s="182">
        <v>933.61633034909619</v>
      </c>
      <c r="G442" s="182">
        <v>45</v>
      </c>
      <c r="H442" s="182">
        <v>9191.3836696509043</v>
      </c>
      <c r="I442" s="182" t="str">
        <v>No</v>
      </c>
    </row>
    <row r="443" spans="2:9" x14ac:dyDescent="0.45">
      <c r="B443" s="178">
        <v>435</v>
      </c>
      <c r="C443" s="182">
        <v>44</v>
      </c>
      <c r="D443" s="182">
        <v>11</v>
      </c>
      <c r="E443" s="182">
        <v>2</v>
      </c>
      <c r="F443" s="182">
        <v>880.57234368052252</v>
      </c>
      <c r="G443" s="182">
        <v>51</v>
      </c>
      <c r="H443" s="182">
        <v>10604.427656319476</v>
      </c>
      <c r="I443" s="182" t="str">
        <v>Yes</v>
      </c>
    </row>
    <row r="444" spans="2:9" x14ac:dyDescent="0.45">
      <c r="B444" s="178">
        <v>436</v>
      </c>
      <c r="C444" s="182">
        <v>46</v>
      </c>
      <c r="D444" s="182">
        <v>5</v>
      </c>
      <c r="E444" s="182">
        <v>1</v>
      </c>
      <c r="F444" s="182">
        <v>684.74385995248463</v>
      </c>
      <c r="G444" s="182">
        <v>50</v>
      </c>
      <c r="H444" s="182">
        <v>10615.256140047515</v>
      </c>
      <c r="I444" s="182" t="str">
        <v>Yes</v>
      </c>
    </row>
    <row r="445" spans="2:9" x14ac:dyDescent="0.45">
      <c r="B445" s="178">
        <v>437</v>
      </c>
      <c r="C445" s="182">
        <v>45</v>
      </c>
      <c r="D445" s="182">
        <v>7</v>
      </c>
      <c r="E445" s="182">
        <v>2</v>
      </c>
      <c r="F445" s="182">
        <v>833.3160039681128</v>
      </c>
      <c r="G445" s="182">
        <v>50</v>
      </c>
      <c r="H445" s="182">
        <v>10716.683996031887</v>
      </c>
      <c r="I445" s="182" t="str">
        <v>Yes</v>
      </c>
    </row>
    <row r="446" spans="2:9" x14ac:dyDescent="0.45">
      <c r="B446" s="178">
        <v>438</v>
      </c>
      <c r="C446" s="182">
        <v>33</v>
      </c>
      <c r="D446" s="182">
        <v>9</v>
      </c>
      <c r="E446" s="182">
        <v>3</v>
      </c>
      <c r="F446" s="182">
        <v>1060.7292719658212</v>
      </c>
      <c r="G446" s="182">
        <v>39</v>
      </c>
      <c r="H446" s="182">
        <v>7604.2707280341783</v>
      </c>
      <c r="I446" s="182" t="str">
        <v>No</v>
      </c>
    </row>
    <row r="447" spans="2:9" x14ac:dyDescent="0.45">
      <c r="B447" s="178">
        <v>439</v>
      </c>
      <c r="C447" s="182">
        <v>51</v>
      </c>
      <c r="D447" s="182">
        <v>4</v>
      </c>
      <c r="E447" s="182">
        <v>3</v>
      </c>
      <c r="F447" s="182">
        <v>512.66422812709379</v>
      </c>
      <c r="G447" s="182">
        <v>50</v>
      </c>
      <c r="H447" s="182">
        <v>11287.335771872906</v>
      </c>
      <c r="I447" s="182" t="str">
        <v>Yes</v>
      </c>
    </row>
    <row r="448" spans="2:9" x14ac:dyDescent="0.45">
      <c r="B448" s="178">
        <v>440</v>
      </c>
      <c r="C448" s="182">
        <v>38</v>
      </c>
      <c r="D448" s="182">
        <v>8</v>
      </c>
      <c r="E448" s="182">
        <v>1</v>
      </c>
      <c r="F448" s="182">
        <v>953.36170158450523</v>
      </c>
      <c r="G448" s="182">
        <v>45</v>
      </c>
      <c r="H448" s="182">
        <v>8921.6382984154952</v>
      </c>
      <c r="I448" s="182" t="str">
        <v>No</v>
      </c>
    </row>
    <row r="449" spans="2:9" x14ac:dyDescent="0.45">
      <c r="B449" s="178">
        <v>441</v>
      </c>
      <c r="C449" s="182">
        <v>43</v>
      </c>
      <c r="D449" s="182">
        <v>4</v>
      </c>
      <c r="E449" s="182">
        <v>4</v>
      </c>
      <c r="F449" s="182">
        <v>865.22514708933056</v>
      </c>
      <c r="G449" s="182">
        <v>43</v>
      </c>
      <c r="H449" s="182">
        <v>9189.7748529106684</v>
      </c>
      <c r="I449" s="182" t="str">
        <v>No</v>
      </c>
    </row>
    <row r="450" spans="2:9" x14ac:dyDescent="0.45">
      <c r="B450" s="178">
        <v>442</v>
      </c>
      <c r="C450" s="182">
        <v>49</v>
      </c>
      <c r="D450" s="182">
        <v>7</v>
      </c>
      <c r="E450" s="182">
        <v>3</v>
      </c>
      <c r="F450" s="182">
        <v>861.70209280676818</v>
      </c>
      <c r="G450" s="182">
        <v>50</v>
      </c>
      <c r="H450" s="182">
        <v>10938.297907193231</v>
      </c>
      <c r="I450" s="182" t="str">
        <v>Yes</v>
      </c>
    </row>
    <row r="451" spans="2:9" x14ac:dyDescent="0.45">
      <c r="B451" s="178">
        <v>443</v>
      </c>
      <c r="C451" s="182">
        <v>46</v>
      </c>
      <c r="D451" s="182">
        <v>6</v>
      </c>
      <c r="E451" s="182">
        <v>1</v>
      </c>
      <c r="F451" s="182">
        <v>753.70637525019481</v>
      </c>
      <c r="G451" s="182">
        <v>51</v>
      </c>
      <c r="H451" s="182">
        <v>10481.293624749806</v>
      </c>
      <c r="I451" s="182" t="str">
        <v>Yes</v>
      </c>
    </row>
    <row r="452" spans="2:9" x14ac:dyDescent="0.45">
      <c r="B452" s="178">
        <v>444</v>
      </c>
      <c r="C452" s="182">
        <v>45</v>
      </c>
      <c r="D452" s="182">
        <v>5</v>
      </c>
      <c r="E452" s="182">
        <v>2</v>
      </c>
      <c r="F452" s="182">
        <v>941.84572777090523</v>
      </c>
      <c r="G452" s="182">
        <v>48</v>
      </c>
      <c r="H452" s="182">
        <v>10038.154272229094</v>
      </c>
      <c r="I452" s="182" t="str">
        <v>No</v>
      </c>
    </row>
    <row r="453" spans="2:9" x14ac:dyDescent="0.45">
      <c r="B453" s="178">
        <v>445</v>
      </c>
      <c r="C453" s="182">
        <v>40</v>
      </c>
      <c r="D453" s="182">
        <v>6</v>
      </c>
      <c r="E453" s="182">
        <v>0</v>
      </c>
      <c r="F453" s="182">
        <v>759.51003496964609</v>
      </c>
      <c r="G453" s="182">
        <v>46</v>
      </c>
      <c r="H453" s="182">
        <v>9150.4899650303541</v>
      </c>
      <c r="I453" s="182" t="str">
        <v>No</v>
      </c>
    </row>
    <row r="454" spans="2:9" x14ac:dyDescent="0.45">
      <c r="B454" s="178">
        <v>446</v>
      </c>
      <c r="C454" s="182">
        <v>38</v>
      </c>
      <c r="D454" s="182">
        <v>5</v>
      </c>
      <c r="E454" s="182">
        <v>6</v>
      </c>
      <c r="F454" s="182">
        <v>821.6394813200061</v>
      </c>
      <c r="G454" s="182">
        <v>37</v>
      </c>
      <c r="H454" s="182">
        <v>8023.3605186799941</v>
      </c>
      <c r="I454" s="182" t="str">
        <v>No</v>
      </c>
    </row>
    <row r="455" spans="2:9" x14ac:dyDescent="0.45">
      <c r="B455" s="178">
        <v>447</v>
      </c>
      <c r="C455" s="182">
        <v>43</v>
      </c>
      <c r="D455" s="182">
        <v>8</v>
      </c>
      <c r="E455" s="182">
        <v>4</v>
      </c>
      <c r="F455" s="182">
        <v>831.62893836582339</v>
      </c>
      <c r="G455" s="182">
        <v>47</v>
      </c>
      <c r="H455" s="182">
        <v>10363.371061634178</v>
      </c>
      <c r="I455" s="182" t="str">
        <v>No</v>
      </c>
    </row>
    <row r="456" spans="2:9" x14ac:dyDescent="0.45">
      <c r="B456" s="178">
        <v>448</v>
      </c>
      <c r="C456" s="182">
        <v>37</v>
      </c>
      <c r="D456" s="182">
        <v>8</v>
      </c>
      <c r="E456" s="182">
        <v>3</v>
      </c>
      <c r="F456" s="182">
        <v>861.98029391427076</v>
      </c>
      <c r="G456" s="182">
        <v>42</v>
      </c>
      <c r="H456" s="182">
        <v>8658.0197060857281</v>
      </c>
      <c r="I456" s="182" t="str">
        <v>No</v>
      </c>
    </row>
    <row r="457" spans="2:9" x14ac:dyDescent="0.45">
      <c r="B457" s="178">
        <v>449</v>
      </c>
      <c r="C457" s="182">
        <v>37</v>
      </c>
      <c r="D457" s="182">
        <v>5</v>
      </c>
      <c r="E457" s="182">
        <v>4</v>
      </c>
      <c r="F457" s="182">
        <v>813.78441023780829</v>
      </c>
      <c r="G457" s="182">
        <v>38</v>
      </c>
      <c r="H457" s="182">
        <v>7816.2155897621915</v>
      </c>
      <c r="I457" s="182" t="str">
        <v>No</v>
      </c>
    </row>
    <row r="458" spans="2:9" x14ac:dyDescent="0.45">
      <c r="B458" s="178">
        <v>450</v>
      </c>
      <c r="C458" s="182">
        <v>41</v>
      </c>
      <c r="D458" s="182">
        <v>9</v>
      </c>
      <c r="E458" s="182">
        <v>4</v>
      </c>
      <c r="F458" s="182">
        <v>1049.3275913145806</v>
      </c>
      <c r="G458" s="182">
        <v>46</v>
      </c>
      <c r="H458" s="182">
        <v>9860.6724086854192</v>
      </c>
      <c r="I458" s="182" t="str">
        <v>No</v>
      </c>
    </row>
    <row r="459" spans="2:9" x14ac:dyDescent="0.45">
      <c r="B459" s="178">
        <v>451</v>
      </c>
      <c r="C459" s="182">
        <v>56</v>
      </c>
      <c r="D459" s="182">
        <v>10</v>
      </c>
      <c r="E459" s="182">
        <v>1</v>
      </c>
      <c r="F459" s="182">
        <v>650.70843574255628</v>
      </c>
      <c r="G459" s="182">
        <v>52</v>
      </c>
      <c r="H459" s="182">
        <v>10519.291564257444</v>
      </c>
      <c r="I459" s="182" t="str">
        <v>Yes</v>
      </c>
    </row>
    <row r="460" spans="2:9" x14ac:dyDescent="0.45">
      <c r="B460" s="178">
        <v>452</v>
      </c>
      <c r="C460" s="182">
        <v>44</v>
      </c>
      <c r="D460" s="182">
        <v>3</v>
      </c>
      <c r="E460" s="182">
        <v>1</v>
      </c>
      <c r="F460" s="182">
        <v>989.31813136830999</v>
      </c>
      <c r="G460" s="182">
        <v>46</v>
      </c>
      <c r="H460" s="182">
        <v>9170.681868631691</v>
      </c>
      <c r="I460" s="182" t="str">
        <v>No</v>
      </c>
    </row>
    <row r="461" spans="2:9" x14ac:dyDescent="0.45">
      <c r="B461" s="178">
        <v>453</v>
      </c>
      <c r="C461" s="182">
        <v>34</v>
      </c>
      <c r="D461" s="182">
        <v>5</v>
      </c>
      <c r="E461" s="182">
        <v>3</v>
      </c>
      <c r="F461" s="182">
        <v>859.72546420161348</v>
      </c>
      <c r="G461" s="182">
        <v>36</v>
      </c>
      <c r="H461" s="182">
        <v>6950.2745357983868</v>
      </c>
      <c r="I461" s="182" t="str">
        <v>No</v>
      </c>
    </row>
    <row r="462" spans="2:9" x14ac:dyDescent="0.45">
      <c r="B462" s="178">
        <v>454</v>
      </c>
      <c r="C462" s="182">
        <v>48</v>
      </c>
      <c r="D462" s="182">
        <v>4</v>
      </c>
      <c r="E462" s="182">
        <v>4</v>
      </c>
      <c r="F462" s="182">
        <v>785.00681343382257</v>
      </c>
      <c r="G462" s="182">
        <v>48</v>
      </c>
      <c r="H462" s="182">
        <v>10694.993186566178</v>
      </c>
      <c r="I462" s="182" t="str">
        <v>No</v>
      </c>
    </row>
    <row r="463" spans="2:9" x14ac:dyDescent="0.45">
      <c r="B463" s="178">
        <v>455</v>
      </c>
      <c r="C463" s="182">
        <v>50</v>
      </c>
      <c r="D463" s="182">
        <v>6</v>
      </c>
      <c r="E463" s="182">
        <v>4</v>
      </c>
      <c r="F463" s="182">
        <v>1007.8219542335182</v>
      </c>
      <c r="G463" s="182">
        <v>49</v>
      </c>
      <c r="H463" s="182">
        <v>10757.178045766483</v>
      </c>
      <c r="I463" s="182" t="str">
        <v>No</v>
      </c>
    </row>
    <row r="464" spans="2:9" x14ac:dyDescent="0.45">
      <c r="B464" s="178">
        <v>456</v>
      </c>
      <c r="C464" s="182">
        <v>43</v>
      </c>
      <c r="D464" s="182">
        <v>5</v>
      </c>
      <c r="E464" s="182">
        <v>1</v>
      </c>
      <c r="F464" s="182">
        <v>471.05464616140011</v>
      </c>
      <c r="G464" s="182">
        <v>47</v>
      </c>
      <c r="H464" s="182">
        <v>9973.9453538386006</v>
      </c>
      <c r="I464" s="182" t="str">
        <v>No</v>
      </c>
    </row>
    <row r="465" spans="2:9" x14ac:dyDescent="0.45">
      <c r="B465" s="178">
        <v>457</v>
      </c>
      <c r="C465" s="182">
        <v>50</v>
      </c>
      <c r="D465" s="182">
        <v>8</v>
      </c>
      <c r="E465" s="182">
        <v>3</v>
      </c>
      <c r="F465" s="182">
        <v>710.38736597896536</v>
      </c>
      <c r="G465" s="182">
        <v>50</v>
      </c>
      <c r="H465" s="182">
        <v>11089.612634021036</v>
      </c>
      <c r="I465" s="182" t="str">
        <v>Yes</v>
      </c>
    </row>
    <row r="466" spans="2:9" x14ac:dyDescent="0.45">
      <c r="B466" s="178">
        <v>458</v>
      </c>
      <c r="C466" s="182">
        <v>50</v>
      </c>
      <c r="D466" s="182">
        <v>4</v>
      </c>
      <c r="E466" s="182">
        <v>3</v>
      </c>
      <c r="F466" s="182">
        <v>1023.5487447880316</v>
      </c>
      <c r="G466" s="182">
        <v>50</v>
      </c>
      <c r="H466" s="182">
        <v>10776.451255211969</v>
      </c>
      <c r="I466" s="182" t="str">
        <v>Yes</v>
      </c>
    </row>
    <row r="467" spans="2:9" x14ac:dyDescent="0.45">
      <c r="B467" s="178">
        <v>459</v>
      </c>
      <c r="C467" s="182">
        <v>38</v>
      </c>
      <c r="D467" s="182">
        <v>6</v>
      </c>
      <c r="E467" s="182">
        <v>4</v>
      </c>
      <c r="F467" s="182">
        <v>543.08428626698583</v>
      </c>
      <c r="G467" s="182">
        <v>40</v>
      </c>
      <c r="H467" s="182">
        <v>8656.9157137330149</v>
      </c>
      <c r="I467" s="182" t="str">
        <v>No</v>
      </c>
    </row>
    <row r="468" spans="2:9" x14ac:dyDescent="0.45">
      <c r="B468" s="178">
        <v>460</v>
      </c>
      <c r="C468" s="182">
        <v>41</v>
      </c>
      <c r="D468" s="182">
        <v>2</v>
      </c>
      <c r="E468" s="182">
        <v>1</v>
      </c>
      <c r="F468" s="182">
        <v>869.48229043164849</v>
      </c>
      <c r="G468" s="182">
        <v>42</v>
      </c>
      <c r="H468" s="182">
        <v>8150.5177095683512</v>
      </c>
      <c r="I468" s="182" t="str">
        <v>No</v>
      </c>
    </row>
    <row r="469" spans="2:9" x14ac:dyDescent="0.45">
      <c r="B469" s="178">
        <v>461</v>
      </c>
      <c r="C469" s="182">
        <v>54</v>
      </c>
      <c r="D469" s="182">
        <v>8</v>
      </c>
      <c r="E469" s="182">
        <v>3</v>
      </c>
      <c r="F469" s="182">
        <v>791.43400285392079</v>
      </c>
      <c r="G469" s="182">
        <v>50</v>
      </c>
      <c r="H469" s="182">
        <v>11008.565997146079</v>
      </c>
      <c r="I469" s="182" t="str">
        <v>Yes</v>
      </c>
    </row>
    <row r="470" spans="2:9" x14ac:dyDescent="0.45">
      <c r="B470" s="178">
        <v>462</v>
      </c>
      <c r="C470" s="182">
        <v>38</v>
      </c>
      <c r="D470" s="182">
        <v>6</v>
      </c>
      <c r="E470" s="182">
        <v>3</v>
      </c>
      <c r="F470" s="182">
        <v>665.82696108482355</v>
      </c>
      <c r="G470" s="182">
        <v>41</v>
      </c>
      <c r="H470" s="182">
        <v>8569.1730389151762</v>
      </c>
      <c r="I470" s="182" t="str">
        <v>No</v>
      </c>
    </row>
    <row r="471" spans="2:9" x14ac:dyDescent="0.45">
      <c r="B471" s="178">
        <v>463</v>
      </c>
      <c r="C471" s="182">
        <v>42</v>
      </c>
      <c r="D471" s="182">
        <v>9</v>
      </c>
      <c r="E471" s="182">
        <v>3</v>
      </c>
      <c r="F471" s="182">
        <v>844.95402742255999</v>
      </c>
      <c r="G471" s="182">
        <v>48</v>
      </c>
      <c r="H471" s="182">
        <v>10385.04597257744</v>
      </c>
      <c r="I471" s="182" t="str">
        <v>No</v>
      </c>
    </row>
    <row r="472" spans="2:9" x14ac:dyDescent="0.45">
      <c r="B472" s="178">
        <v>464</v>
      </c>
      <c r="C472" s="182">
        <v>49</v>
      </c>
      <c r="D472" s="182">
        <v>8</v>
      </c>
      <c r="E472" s="182">
        <v>3</v>
      </c>
      <c r="F472" s="182">
        <v>1108.4110769204437</v>
      </c>
      <c r="G472" s="182">
        <v>50</v>
      </c>
      <c r="H472" s="182">
        <v>10691.588923079556</v>
      </c>
      <c r="I472" s="182" t="str">
        <v>Yes</v>
      </c>
    </row>
    <row r="473" spans="2:9" x14ac:dyDescent="0.45">
      <c r="B473" s="178">
        <v>465</v>
      </c>
      <c r="C473" s="182">
        <v>41</v>
      </c>
      <c r="D473" s="182">
        <v>4</v>
      </c>
      <c r="E473" s="182">
        <v>1</v>
      </c>
      <c r="F473" s="182">
        <v>765.28237250916118</v>
      </c>
      <c r="G473" s="182">
        <v>44</v>
      </c>
      <c r="H473" s="182">
        <v>8824.7176274908379</v>
      </c>
      <c r="I473" s="182" t="str">
        <v>No</v>
      </c>
    </row>
    <row r="474" spans="2:9" x14ac:dyDescent="0.45">
      <c r="B474" s="178">
        <v>466</v>
      </c>
      <c r="C474" s="182">
        <v>60</v>
      </c>
      <c r="D474" s="182">
        <v>3</v>
      </c>
      <c r="E474" s="182">
        <v>3</v>
      </c>
      <c r="F474" s="182">
        <v>873.16638603059164</v>
      </c>
      <c r="G474" s="182">
        <v>50</v>
      </c>
      <c r="H474" s="182">
        <v>10926.833613969407</v>
      </c>
      <c r="I474" s="182" t="str">
        <v>Yes</v>
      </c>
    </row>
    <row r="475" spans="2:9" x14ac:dyDescent="0.45">
      <c r="B475" s="178">
        <v>467</v>
      </c>
      <c r="C475" s="182">
        <v>50</v>
      </c>
      <c r="D475" s="182">
        <v>3</v>
      </c>
      <c r="E475" s="182">
        <v>1</v>
      </c>
      <c r="F475" s="182">
        <v>925.46116551057423</v>
      </c>
      <c r="G475" s="182">
        <v>52</v>
      </c>
      <c r="H475" s="182">
        <v>10244.538834489425</v>
      </c>
      <c r="I475" s="182" t="str">
        <v>Yes</v>
      </c>
    </row>
    <row r="476" spans="2:9" x14ac:dyDescent="0.45">
      <c r="B476" s="178">
        <v>468</v>
      </c>
      <c r="C476" s="182">
        <v>34</v>
      </c>
      <c r="D476" s="182">
        <v>8</v>
      </c>
      <c r="E476" s="182">
        <v>4</v>
      </c>
      <c r="F476" s="182">
        <v>964.99824024277086</v>
      </c>
      <c r="G476" s="182">
        <v>38</v>
      </c>
      <c r="H476" s="182">
        <v>7665.0017597572296</v>
      </c>
      <c r="I476" s="182" t="str">
        <v>No</v>
      </c>
    </row>
    <row r="477" spans="2:9" x14ac:dyDescent="0.45">
      <c r="B477" s="178">
        <v>469</v>
      </c>
      <c r="C477" s="182">
        <v>44</v>
      </c>
      <c r="D477" s="182">
        <v>5</v>
      </c>
      <c r="E477" s="182">
        <v>4</v>
      </c>
      <c r="F477" s="182">
        <v>762.1428112298604</v>
      </c>
      <c r="G477" s="182">
        <v>45</v>
      </c>
      <c r="H477" s="182">
        <v>9862.8571887701401</v>
      </c>
      <c r="I477" s="182" t="str">
        <v>No</v>
      </c>
    </row>
    <row r="478" spans="2:9" x14ac:dyDescent="0.45">
      <c r="B478" s="178">
        <v>470</v>
      </c>
      <c r="C478" s="182">
        <v>38</v>
      </c>
      <c r="D478" s="182">
        <v>12</v>
      </c>
      <c r="E478" s="182">
        <v>0</v>
      </c>
      <c r="F478" s="182">
        <v>715.6287803770108</v>
      </c>
      <c r="G478" s="182">
        <v>50</v>
      </c>
      <c r="H478" s="182">
        <v>10334.37121962299</v>
      </c>
      <c r="I478" s="182" t="str">
        <v>Yes</v>
      </c>
    </row>
    <row r="479" spans="2:9" x14ac:dyDescent="0.45">
      <c r="B479" s="178">
        <v>471</v>
      </c>
      <c r="C479" s="182">
        <v>46</v>
      </c>
      <c r="D479" s="182">
        <v>8</v>
      </c>
      <c r="E479" s="182">
        <v>4</v>
      </c>
      <c r="F479" s="182">
        <v>717.47000354966747</v>
      </c>
      <c r="G479" s="182">
        <v>49</v>
      </c>
      <c r="H479" s="182">
        <v>11047.529996450332</v>
      </c>
      <c r="I479" s="182" t="str">
        <v>No</v>
      </c>
    </row>
    <row r="480" spans="2:9" x14ac:dyDescent="0.45">
      <c r="B480" s="178">
        <v>472</v>
      </c>
      <c r="C480" s="182">
        <v>37</v>
      </c>
      <c r="D480" s="182">
        <v>5</v>
      </c>
      <c r="E480" s="182">
        <v>3</v>
      </c>
      <c r="F480" s="182">
        <v>951.1694548315827</v>
      </c>
      <c r="G480" s="182">
        <v>39</v>
      </c>
      <c r="H480" s="182">
        <v>7713.8305451684173</v>
      </c>
      <c r="I480" s="182" t="str">
        <v>No</v>
      </c>
    </row>
    <row r="481" spans="2:9" x14ac:dyDescent="0.45">
      <c r="B481" s="178">
        <v>473</v>
      </c>
      <c r="C481" s="182">
        <v>39</v>
      </c>
      <c r="D481" s="182">
        <v>5</v>
      </c>
      <c r="E481" s="182">
        <v>5</v>
      </c>
      <c r="F481" s="182">
        <v>861.72433113776367</v>
      </c>
      <c r="G481" s="182">
        <v>39</v>
      </c>
      <c r="H481" s="182">
        <v>8303.2756688622358</v>
      </c>
      <c r="I481" s="182" t="str">
        <v>No</v>
      </c>
    </row>
    <row r="482" spans="2:9" x14ac:dyDescent="0.45">
      <c r="B482" s="178">
        <v>474</v>
      </c>
      <c r="C482" s="182">
        <v>49</v>
      </c>
      <c r="D482" s="182">
        <v>11</v>
      </c>
      <c r="E482" s="182">
        <v>1</v>
      </c>
      <c r="F482" s="182">
        <v>544.85150880926676</v>
      </c>
      <c r="G482" s="182">
        <v>52</v>
      </c>
      <c r="H482" s="182">
        <v>10625.148491190734</v>
      </c>
      <c r="I482" s="182" t="str">
        <v>Yes</v>
      </c>
    </row>
    <row r="483" spans="2:9" x14ac:dyDescent="0.45">
      <c r="B483" s="178">
        <v>475</v>
      </c>
      <c r="C483" s="182">
        <v>45</v>
      </c>
      <c r="D483" s="182">
        <v>8</v>
      </c>
      <c r="E483" s="182">
        <v>4</v>
      </c>
      <c r="F483" s="182">
        <v>787.89124816833407</v>
      </c>
      <c r="G483" s="182">
        <v>49</v>
      </c>
      <c r="H483" s="182">
        <v>10977.108751831667</v>
      </c>
      <c r="I483" s="182" t="str">
        <v>No</v>
      </c>
    </row>
    <row r="484" spans="2:9" x14ac:dyDescent="0.45">
      <c r="B484" s="178">
        <v>476</v>
      </c>
      <c r="C484" s="182">
        <v>53</v>
      </c>
      <c r="D484" s="182">
        <v>5</v>
      </c>
      <c r="E484" s="182">
        <v>0</v>
      </c>
      <c r="F484" s="182">
        <v>979.43153169609775</v>
      </c>
      <c r="G484" s="182">
        <v>53</v>
      </c>
      <c r="H484" s="182">
        <v>9875.5684683039035</v>
      </c>
      <c r="I484" s="182" t="str">
        <v>Yes</v>
      </c>
    </row>
    <row r="485" spans="2:9" x14ac:dyDescent="0.45">
      <c r="B485" s="178">
        <v>477</v>
      </c>
      <c r="C485" s="182">
        <v>35</v>
      </c>
      <c r="D485" s="182">
        <v>5</v>
      </c>
      <c r="E485" s="182">
        <v>2</v>
      </c>
      <c r="F485" s="182">
        <v>1064.341578023045</v>
      </c>
      <c r="G485" s="182">
        <v>38</v>
      </c>
      <c r="H485" s="182">
        <v>7065.6584219769547</v>
      </c>
      <c r="I485" s="182" t="str">
        <v>No</v>
      </c>
    </row>
    <row r="486" spans="2:9" x14ac:dyDescent="0.45">
      <c r="B486" s="178">
        <v>478</v>
      </c>
      <c r="C486" s="182">
        <v>31</v>
      </c>
      <c r="D486" s="182">
        <v>4</v>
      </c>
      <c r="E486" s="182">
        <v>4</v>
      </c>
      <c r="F486" s="182">
        <v>683.69160873382975</v>
      </c>
      <c r="G486" s="182">
        <v>31</v>
      </c>
      <c r="H486" s="182">
        <v>5951.3083912661705</v>
      </c>
      <c r="I486" s="182" t="str">
        <v>No</v>
      </c>
    </row>
    <row r="487" spans="2:9" x14ac:dyDescent="0.45">
      <c r="B487" s="178">
        <v>479</v>
      </c>
      <c r="C487" s="182">
        <v>50</v>
      </c>
      <c r="D487" s="182">
        <v>9</v>
      </c>
      <c r="E487" s="182">
        <v>3</v>
      </c>
      <c r="F487" s="182">
        <v>819.60206101685333</v>
      </c>
      <c r="G487" s="182">
        <v>50</v>
      </c>
      <c r="H487" s="182">
        <v>10980.397938983147</v>
      </c>
      <c r="I487" s="182" t="str">
        <v>Yes</v>
      </c>
    </row>
    <row r="488" spans="2:9" x14ac:dyDescent="0.45">
      <c r="B488" s="178">
        <v>480</v>
      </c>
      <c r="C488" s="182">
        <v>39</v>
      </c>
      <c r="D488" s="182">
        <v>5</v>
      </c>
      <c r="E488" s="182">
        <v>4</v>
      </c>
      <c r="F488" s="182">
        <v>822.31767059513152</v>
      </c>
      <c r="G488" s="182">
        <v>40</v>
      </c>
      <c r="H488" s="182">
        <v>8377.6823294048681</v>
      </c>
      <c r="I488" s="182" t="str">
        <v>No</v>
      </c>
    </row>
    <row r="489" spans="2:9" x14ac:dyDescent="0.45">
      <c r="B489" s="178">
        <v>481</v>
      </c>
      <c r="C489" s="182">
        <v>51</v>
      </c>
      <c r="D489" s="182">
        <v>6</v>
      </c>
      <c r="E489" s="182">
        <v>4</v>
      </c>
      <c r="F489" s="182">
        <v>967.77910840065715</v>
      </c>
      <c r="G489" s="182">
        <v>49</v>
      </c>
      <c r="H489" s="182">
        <v>10797.220891599343</v>
      </c>
      <c r="I489" s="182" t="str">
        <v>No</v>
      </c>
    </row>
    <row r="490" spans="2:9" x14ac:dyDescent="0.45">
      <c r="B490" s="178">
        <v>482</v>
      </c>
      <c r="C490" s="182">
        <v>43</v>
      </c>
      <c r="D490" s="182">
        <v>10</v>
      </c>
      <c r="E490" s="182">
        <v>2</v>
      </c>
      <c r="F490" s="182">
        <v>739.01349544527966</v>
      </c>
      <c r="G490" s="182">
        <v>51</v>
      </c>
      <c r="H490" s="182">
        <v>10745.986504554719</v>
      </c>
      <c r="I490" s="182" t="str">
        <v>Yes</v>
      </c>
    </row>
    <row r="491" spans="2:9" x14ac:dyDescent="0.45">
      <c r="B491" s="178">
        <v>483</v>
      </c>
      <c r="C491" s="182">
        <v>54</v>
      </c>
      <c r="D491" s="182">
        <v>3</v>
      </c>
      <c r="E491" s="182">
        <v>4</v>
      </c>
      <c r="F491" s="182">
        <v>795.6170522568359</v>
      </c>
      <c r="G491" s="182">
        <v>49</v>
      </c>
      <c r="H491" s="182">
        <v>10969.382947743165</v>
      </c>
      <c r="I491" s="182" t="str">
        <v>No</v>
      </c>
    </row>
    <row r="492" spans="2:9" x14ac:dyDescent="0.45">
      <c r="B492" s="178">
        <v>484</v>
      </c>
      <c r="C492" s="182">
        <v>47</v>
      </c>
      <c r="D492" s="182">
        <v>9</v>
      </c>
      <c r="E492" s="182">
        <v>3</v>
      </c>
      <c r="F492" s="182">
        <v>862.28725555125732</v>
      </c>
      <c r="G492" s="182">
        <v>50</v>
      </c>
      <c r="H492" s="182">
        <v>10937.712744448741</v>
      </c>
      <c r="I492" s="182" t="str">
        <v>Yes</v>
      </c>
    </row>
    <row r="493" spans="2:9" x14ac:dyDescent="0.45">
      <c r="B493" s="178">
        <v>485</v>
      </c>
      <c r="C493" s="182">
        <v>37</v>
      </c>
      <c r="D493" s="182">
        <v>4</v>
      </c>
      <c r="E493" s="182">
        <v>0</v>
      </c>
      <c r="F493" s="182">
        <v>930.37008986328931</v>
      </c>
      <c r="G493" s="182">
        <v>41</v>
      </c>
      <c r="H493" s="182">
        <v>7554.6299101367104</v>
      </c>
      <c r="I493" s="182" t="str">
        <v>No</v>
      </c>
    </row>
    <row r="494" spans="2:9" x14ac:dyDescent="0.45">
      <c r="B494" s="178">
        <v>486</v>
      </c>
      <c r="C494" s="182">
        <v>46</v>
      </c>
      <c r="D494" s="182">
        <v>6</v>
      </c>
      <c r="E494" s="182">
        <v>2</v>
      </c>
      <c r="F494" s="182">
        <v>979.94191478480627</v>
      </c>
      <c r="G494" s="182">
        <v>50</v>
      </c>
      <c r="H494" s="182">
        <v>10570.058085215194</v>
      </c>
      <c r="I494" s="182" t="str">
        <v>Yes</v>
      </c>
    </row>
    <row r="495" spans="2:9" x14ac:dyDescent="0.45">
      <c r="B495" s="178">
        <v>487</v>
      </c>
      <c r="C495" s="182">
        <v>49</v>
      </c>
      <c r="D495" s="182">
        <v>13</v>
      </c>
      <c r="E495" s="182">
        <v>1</v>
      </c>
      <c r="F495" s="182">
        <v>686.3562703141248</v>
      </c>
      <c r="G495" s="182">
        <v>52</v>
      </c>
      <c r="H495" s="182">
        <v>10483.643729685875</v>
      </c>
      <c r="I495" s="182" t="str">
        <v>Yes</v>
      </c>
    </row>
    <row r="496" spans="2:9" x14ac:dyDescent="0.45">
      <c r="B496" s="178">
        <v>488</v>
      </c>
      <c r="C496" s="182">
        <v>39</v>
      </c>
      <c r="D496" s="182">
        <v>7</v>
      </c>
      <c r="E496" s="182">
        <v>1</v>
      </c>
      <c r="F496" s="182">
        <v>679.49518692798847</v>
      </c>
      <c r="G496" s="182">
        <v>45</v>
      </c>
      <c r="H496" s="182">
        <v>9195.5048130720115</v>
      </c>
      <c r="I496" s="182" t="str">
        <v>No</v>
      </c>
    </row>
    <row r="497" spans="2:9" x14ac:dyDescent="0.45">
      <c r="B497" s="178">
        <v>489</v>
      </c>
      <c r="C497" s="182">
        <v>52</v>
      </c>
      <c r="D497" s="182">
        <v>9</v>
      </c>
      <c r="E497" s="182">
        <v>6</v>
      </c>
      <c r="F497" s="182">
        <v>617.44810376610769</v>
      </c>
      <c r="G497" s="182">
        <v>47</v>
      </c>
      <c r="H497" s="182">
        <v>11077.551896233892</v>
      </c>
      <c r="I497" s="182" t="str">
        <v>No</v>
      </c>
    </row>
    <row r="498" spans="2:9" x14ac:dyDescent="0.45">
      <c r="B498" s="178">
        <v>490</v>
      </c>
      <c r="C498" s="182">
        <v>36</v>
      </c>
      <c r="D498" s="182">
        <v>6</v>
      </c>
      <c r="E498" s="182">
        <v>1</v>
      </c>
      <c r="F498" s="182">
        <v>623.86841589246455</v>
      </c>
      <c r="G498" s="182">
        <v>41</v>
      </c>
      <c r="H498" s="182">
        <v>8111.1315841075357</v>
      </c>
      <c r="I498" s="182" t="str">
        <v>No</v>
      </c>
    </row>
    <row r="499" spans="2:9" x14ac:dyDescent="0.45">
      <c r="B499" s="178">
        <v>491</v>
      </c>
      <c r="C499" s="182">
        <v>45</v>
      </c>
      <c r="D499" s="182">
        <v>6</v>
      </c>
      <c r="E499" s="182">
        <v>2</v>
      </c>
      <c r="F499" s="182">
        <v>546.99385175402267</v>
      </c>
      <c r="G499" s="182">
        <v>49</v>
      </c>
      <c r="H499" s="182">
        <v>10718.006148245977</v>
      </c>
      <c r="I499" s="182" t="str">
        <v>No</v>
      </c>
    </row>
    <row r="500" spans="2:9" x14ac:dyDescent="0.45">
      <c r="B500" s="178">
        <v>492</v>
      </c>
      <c r="C500" s="182">
        <v>43</v>
      </c>
      <c r="D500" s="182">
        <v>9</v>
      </c>
      <c r="E500" s="182">
        <v>2</v>
      </c>
      <c r="F500" s="182">
        <v>936.75656624453995</v>
      </c>
      <c r="G500" s="182">
        <v>50</v>
      </c>
      <c r="H500" s="182">
        <v>10613.243433755461</v>
      </c>
      <c r="I500" s="182" t="str">
        <v>Yes</v>
      </c>
    </row>
    <row r="501" spans="2:9" x14ac:dyDescent="0.45">
      <c r="B501" s="178">
        <v>493</v>
      </c>
      <c r="C501" s="182">
        <v>45</v>
      </c>
      <c r="D501" s="182">
        <v>4</v>
      </c>
      <c r="E501" s="182">
        <v>1</v>
      </c>
      <c r="F501" s="182">
        <v>659.6714725218917</v>
      </c>
      <c r="G501" s="182">
        <v>48</v>
      </c>
      <c r="H501" s="182">
        <v>10070.328527478108</v>
      </c>
      <c r="I501" s="182" t="str">
        <v>No</v>
      </c>
    </row>
    <row r="502" spans="2:9" x14ac:dyDescent="0.45">
      <c r="B502" s="178">
        <v>494</v>
      </c>
      <c r="C502" s="182">
        <v>60</v>
      </c>
      <c r="D502" s="182">
        <v>4</v>
      </c>
      <c r="E502" s="182">
        <v>4</v>
      </c>
      <c r="F502" s="182">
        <v>1035.9395319327473</v>
      </c>
      <c r="G502" s="182">
        <v>49</v>
      </c>
      <c r="H502" s="182">
        <v>10729.060468067253</v>
      </c>
      <c r="I502" s="182" t="str">
        <v>No</v>
      </c>
    </row>
    <row r="503" spans="2:9" x14ac:dyDescent="0.45">
      <c r="B503" s="178">
        <v>495</v>
      </c>
      <c r="C503" s="182">
        <v>30</v>
      </c>
      <c r="D503" s="182">
        <v>10</v>
      </c>
      <c r="E503" s="182">
        <v>2</v>
      </c>
      <c r="F503" s="182">
        <v>776.83260581037291</v>
      </c>
      <c r="G503" s="182">
        <v>38</v>
      </c>
      <c r="H503" s="182">
        <v>7353.167394189627</v>
      </c>
      <c r="I503" s="182" t="str">
        <v>No</v>
      </c>
    </row>
    <row r="504" spans="2:9" x14ac:dyDescent="0.45">
      <c r="B504" s="178">
        <v>496</v>
      </c>
      <c r="C504" s="182">
        <v>48</v>
      </c>
      <c r="D504" s="182">
        <v>7</v>
      </c>
      <c r="E504" s="182">
        <v>4</v>
      </c>
      <c r="F504" s="182">
        <v>702.86167781320682</v>
      </c>
      <c r="G504" s="182">
        <v>49</v>
      </c>
      <c r="H504" s="182">
        <v>11062.138322186793</v>
      </c>
      <c r="I504" s="182" t="str">
        <v>No</v>
      </c>
    </row>
    <row r="505" spans="2:9" x14ac:dyDescent="0.45">
      <c r="B505" s="178">
        <v>497</v>
      </c>
      <c r="C505" s="182">
        <v>45</v>
      </c>
      <c r="D505" s="182">
        <v>5</v>
      </c>
      <c r="E505" s="182">
        <v>4</v>
      </c>
      <c r="F505" s="182">
        <v>824.24266623285473</v>
      </c>
      <c r="G505" s="182">
        <v>46</v>
      </c>
      <c r="H505" s="182">
        <v>10085.757333767146</v>
      </c>
      <c r="I505" s="182" t="str">
        <v>No</v>
      </c>
    </row>
    <row r="506" spans="2:9" x14ac:dyDescent="0.45">
      <c r="B506" s="178">
        <v>498</v>
      </c>
      <c r="C506" s="182">
        <v>62</v>
      </c>
      <c r="D506" s="182">
        <v>9</v>
      </c>
      <c r="E506" s="182">
        <v>5</v>
      </c>
      <c r="F506" s="182">
        <v>829.97982226911654</v>
      </c>
      <c r="G506" s="182">
        <v>48</v>
      </c>
      <c r="H506" s="182">
        <v>10900.020177730883</v>
      </c>
      <c r="I506" s="182" t="str">
        <v>No</v>
      </c>
    </row>
    <row r="507" spans="2:9" x14ac:dyDescent="0.45">
      <c r="B507" s="178">
        <v>499</v>
      </c>
      <c r="C507" s="182">
        <v>50</v>
      </c>
      <c r="D507" s="182">
        <v>6</v>
      </c>
      <c r="E507" s="182">
        <v>1</v>
      </c>
      <c r="F507" s="182">
        <v>397.37527594243818</v>
      </c>
      <c r="G507" s="182">
        <v>52</v>
      </c>
      <c r="H507" s="182">
        <v>10772.624724057561</v>
      </c>
      <c r="I507" s="182" t="str">
        <v>Yes</v>
      </c>
    </row>
    <row r="508" spans="2:9" x14ac:dyDescent="0.45">
      <c r="B508" s="178">
        <v>500</v>
      </c>
      <c r="C508" s="182">
        <v>46</v>
      </c>
      <c r="D508" s="182">
        <v>5</v>
      </c>
      <c r="E508" s="182">
        <v>2</v>
      </c>
      <c r="F508" s="182">
        <v>887.50354633844665</v>
      </c>
      <c r="G508" s="182">
        <v>49</v>
      </c>
      <c r="H508" s="182">
        <v>10377.496453661553</v>
      </c>
      <c r="I508" s="182" t="str">
        <v>No</v>
      </c>
    </row>
    <row r="509" spans="2:9" x14ac:dyDescent="0.45">
      <c r="B509" s="178">
        <v>501</v>
      </c>
      <c r="C509" s="182">
        <v>48</v>
      </c>
      <c r="D509" s="182">
        <v>9</v>
      </c>
      <c r="E509" s="182">
        <v>3</v>
      </c>
      <c r="F509" s="182">
        <v>625.42558533681608</v>
      </c>
      <c r="G509" s="182">
        <v>50</v>
      </c>
      <c r="H509" s="182">
        <v>11174.574414663184</v>
      </c>
      <c r="I509" s="182" t="str">
        <v>Yes</v>
      </c>
    </row>
    <row r="510" spans="2:9" x14ac:dyDescent="0.45">
      <c r="B510" s="178">
        <v>502</v>
      </c>
      <c r="C510" s="182">
        <v>39</v>
      </c>
      <c r="D510" s="182">
        <v>7</v>
      </c>
      <c r="E510" s="182">
        <v>3</v>
      </c>
      <c r="F510" s="182">
        <v>853.44468948112774</v>
      </c>
      <c r="G510" s="182">
        <v>43</v>
      </c>
      <c r="H510" s="182">
        <v>8951.5553105188719</v>
      </c>
      <c r="I510" s="182" t="str">
        <v>No</v>
      </c>
    </row>
    <row r="511" spans="2:9" x14ac:dyDescent="0.45">
      <c r="B511" s="178">
        <v>503</v>
      </c>
      <c r="C511" s="182">
        <v>33</v>
      </c>
      <c r="D511" s="182">
        <v>7</v>
      </c>
      <c r="E511" s="182">
        <v>3</v>
      </c>
      <c r="F511" s="182">
        <v>1004.9484843644067</v>
      </c>
      <c r="G511" s="182">
        <v>37</v>
      </c>
      <c r="H511" s="182">
        <v>7090.0515156355932</v>
      </c>
      <c r="I511" s="182" t="str">
        <v>No</v>
      </c>
    </row>
    <row r="512" spans="2:9" x14ac:dyDescent="0.45">
      <c r="B512" s="178">
        <v>504</v>
      </c>
      <c r="C512" s="182">
        <v>33</v>
      </c>
      <c r="D512" s="182">
        <v>8</v>
      </c>
      <c r="E512" s="182">
        <v>0</v>
      </c>
      <c r="F512" s="182">
        <v>695.62897906032072</v>
      </c>
      <c r="G512" s="182">
        <v>41</v>
      </c>
      <c r="H512" s="182">
        <v>7789.3710209396795</v>
      </c>
      <c r="I512" s="182" t="str">
        <v>No</v>
      </c>
    </row>
    <row r="513" spans="2:9" x14ac:dyDescent="0.45">
      <c r="B513" s="178">
        <v>505</v>
      </c>
      <c r="C513" s="182">
        <v>53</v>
      </c>
      <c r="D513" s="182">
        <v>8</v>
      </c>
      <c r="E513" s="182">
        <v>4</v>
      </c>
      <c r="F513" s="182">
        <v>731.49585207341147</v>
      </c>
      <c r="G513" s="182">
        <v>49</v>
      </c>
      <c r="H513" s="182">
        <v>11033.504147926589</v>
      </c>
      <c r="I513" s="182" t="str">
        <v>No</v>
      </c>
    </row>
    <row r="514" spans="2:9" x14ac:dyDescent="0.45">
      <c r="B514" s="178">
        <v>506</v>
      </c>
      <c r="C514" s="182">
        <v>42</v>
      </c>
      <c r="D514" s="182">
        <v>6</v>
      </c>
      <c r="E514" s="182">
        <v>2</v>
      </c>
      <c r="F514" s="182">
        <v>834.87207322177369</v>
      </c>
      <c r="G514" s="182">
        <v>46</v>
      </c>
      <c r="H514" s="182">
        <v>9575.1279267782265</v>
      </c>
      <c r="I514" s="182" t="str">
        <v>No</v>
      </c>
    </row>
    <row r="515" spans="2:9" x14ac:dyDescent="0.45">
      <c r="B515" s="178">
        <v>507</v>
      </c>
      <c r="C515" s="182">
        <v>39</v>
      </c>
      <c r="D515" s="182">
        <v>10</v>
      </c>
      <c r="E515" s="182">
        <v>2</v>
      </c>
      <c r="F515" s="182">
        <v>758.67882414238363</v>
      </c>
      <c r="G515" s="182">
        <v>47</v>
      </c>
      <c r="H515" s="182">
        <v>9936.3211758576163</v>
      </c>
      <c r="I515" s="182" t="str">
        <v>No</v>
      </c>
    </row>
    <row r="516" spans="2:9" x14ac:dyDescent="0.45">
      <c r="B516" s="178">
        <v>508</v>
      </c>
      <c r="C516" s="182">
        <v>43</v>
      </c>
      <c r="D516" s="182">
        <v>7</v>
      </c>
      <c r="E516" s="182">
        <v>1</v>
      </c>
      <c r="F516" s="182">
        <v>650.62395497787202</v>
      </c>
      <c r="G516" s="182">
        <v>49</v>
      </c>
      <c r="H516" s="182">
        <v>10364.376045022127</v>
      </c>
      <c r="I516" s="182" t="str">
        <v>No</v>
      </c>
    </row>
    <row r="517" spans="2:9" x14ac:dyDescent="0.45">
      <c r="B517" s="178">
        <v>509</v>
      </c>
      <c r="C517" s="182">
        <v>49</v>
      </c>
      <c r="D517" s="182">
        <v>7</v>
      </c>
      <c r="E517" s="182">
        <v>2</v>
      </c>
      <c r="F517" s="182">
        <v>913.00902138111235</v>
      </c>
      <c r="G517" s="182">
        <v>51</v>
      </c>
      <c r="H517" s="182">
        <v>10571.990978618887</v>
      </c>
      <c r="I517" s="182" t="str">
        <v>Yes</v>
      </c>
    </row>
    <row r="518" spans="2:9" x14ac:dyDescent="0.45">
      <c r="B518" s="178">
        <v>510</v>
      </c>
      <c r="C518" s="182">
        <v>40</v>
      </c>
      <c r="D518" s="182">
        <v>8</v>
      </c>
      <c r="E518" s="182">
        <v>0</v>
      </c>
      <c r="F518" s="182">
        <v>944.80086265206933</v>
      </c>
      <c r="G518" s="182">
        <v>48</v>
      </c>
      <c r="H518" s="182">
        <v>9535.1991373479304</v>
      </c>
      <c r="I518" s="182" t="str">
        <v>No</v>
      </c>
    </row>
    <row r="519" spans="2:9" x14ac:dyDescent="0.45">
      <c r="B519" s="178">
        <v>511</v>
      </c>
      <c r="C519" s="182">
        <v>38</v>
      </c>
      <c r="D519" s="182">
        <v>4</v>
      </c>
      <c r="E519" s="182">
        <v>1</v>
      </c>
      <c r="F519" s="182">
        <v>911.77435455298075</v>
      </c>
      <c r="G519" s="182">
        <v>41</v>
      </c>
      <c r="H519" s="182">
        <v>7823.2256454470189</v>
      </c>
      <c r="I519" s="182" t="str">
        <v>No</v>
      </c>
    </row>
    <row r="520" spans="2:9" x14ac:dyDescent="0.45">
      <c r="B520" s="178">
        <v>512</v>
      </c>
      <c r="C520" s="182">
        <v>39</v>
      </c>
      <c r="D520" s="182">
        <v>6</v>
      </c>
      <c r="E520" s="182">
        <v>1</v>
      </c>
      <c r="F520" s="182">
        <v>943.09352815902935</v>
      </c>
      <c r="G520" s="182">
        <v>44</v>
      </c>
      <c r="H520" s="182">
        <v>8646.9064718409718</v>
      </c>
      <c r="I520" s="182" t="str">
        <v>No</v>
      </c>
    </row>
    <row r="521" spans="2:9" x14ac:dyDescent="0.45">
      <c r="B521" s="178">
        <v>513</v>
      </c>
      <c r="C521" s="182">
        <v>37</v>
      </c>
      <c r="D521" s="182">
        <v>9</v>
      </c>
      <c r="E521" s="182">
        <v>0</v>
      </c>
      <c r="F521" s="182">
        <v>1232.9593316863072</v>
      </c>
      <c r="G521" s="182">
        <v>46</v>
      </c>
      <c r="H521" s="182">
        <v>8677.0406683136935</v>
      </c>
      <c r="I521" s="182" t="str">
        <v>No</v>
      </c>
    </row>
    <row r="522" spans="2:9" x14ac:dyDescent="0.45">
      <c r="B522" s="178">
        <v>514</v>
      </c>
      <c r="C522" s="182">
        <v>39</v>
      </c>
      <c r="D522" s="182">
        <v>6</v>
      </c>
      <c r="E522" s="182">
        <v>1</v>
      </c>
      <c r="F522" s="182">
        <v>789.73993034761554</v>
      </c>
      <c r="G522" s="182">
        <v>44</v>
      </c>
      <c r="H522" s="182">
        <v>8800.2600696523841</v>
      </c>
      <c r="I522" s="182" t="str">
        <v>No</v>
      </c>
    </row>
    <row r="523" spans="2:9" x14ac:dyDescent="0.45">
      <c r="B523" s="178">
        <v>515</v>
      </c>
      <c r="C523" s="182">
        <v>57</v>
      </c>
      <c r="D523" s="182">
        <v>5</v>
      </c>
      <c r="E523" s="182">
        <v>4</v>
      </c>
      <c r="F523" s="182">
        <v>914.38998744907826</v>
      </c>
      <c r="G523" s="182">
        <v>49</v>
      </c>
      <c r="H523" s="182">
        <v>10850.610012550922</v>
      </c>
      <c r="I523" s="182" t="str">
        <v>No</v>
      </c>
    </row>
    <row r="524" spans="2:9" x14ac:dyDescent="0.45">
      <c r="B524" s="178">
        <v>516</v>
      </c>
      <c r="C524" s="182">
        <v>43</v>
      </c>
      <c r="D524" s="182">
        <v>6</v>
      </c>
      <c r="E524" s="182">
        <v>2</v>
      </c>
      <c r="F524" s="182">
        <v>953.1407677746688</v>
      </c>
      <c r="G524" s="182">
        <v>47</v>
      </c>
      <c r="H524" s="182">
        <v>9741.8592322253317</v>
      </c>
      <c r="I524" s="182" t="str">
        <v>No</v>
      </c>
    </row>
    <row r="525" spans="2:9" x14ac:dyDescent="0.45">
      <c r="B525" s="178">
        <v>517</v>
      </c>
      <c r="C525" s="182">
        <v>43</v>
      </c>
      <c r="D525" s="182">
        <v>6</v>
      </c>
      <c r="E525" s="182">
        <v>3</v>
      </c>
      <c r="F525" s="182">
        <v>866.46686245319995</v>
      </c>
      <c r="G525" s="182">
        <v>46</v>
      </c>
      <c r="H525" s="182">
        <v>9793.5331375468013</v>
      </c>
      <c r="I525" s="182" t="str">
        <v>No</v>
      </c>
    </row>
    <row r="526" spans="2:9" x14ac:dyDescent="0.45">
      <c r="B526" s="178">
        <v>518</v>
      </c>
      <c r="C526" s="182">
        <v>56</v>
      </c>
      <c r="D526" s="182">
        <v>5</v>
      </c>
      <c r="E526" s="182">
        <v>0</v>
      </c>
      <c r="F526" s="182">
        <v>615.35881698983519</v>
      </c>
      <c r="G526" s="182">
        <v>53</v>
      </c>
      <c r="H526" s="182">
        <v>10239.641183010164</v>
      </c>
      <c r="I526" s="182" t="str">
        <v>Yes</v>
      </c>
    </row>
    <row r="527" spans="2:9" x14ac:dyDescent="0.45">
      <c r="B527" s="178">
        <v>519</v>
      </c>
      <c r="C527" s="182">
        <v>42</v>
      </c>
      <c r="D527" s="182">
        <v>5</v>
      </c>
      <c r="E527" s="182">
        <v>0</v>
      </c>
      <c r="F527" s="182">
        <v>513.95899834602733</v>
      </c>
      <c r="G527" s="182">
        <v>47</v>
      </c>
      <c r="H527" s="182">
        <v>9681.0410016539718</v>
      </c>
      <c r="I527" s="182" t="str">
        <v>No</v>
      </c>
    </row>
    <row r="528" spans="2:9" x14ac:dyDescent="0.45">
      <c r="B528" s="178">
        <v>520</v>
      </c>
      <c r="C528" s="182">
        <v>54</v>
      </c>
      <c r="D528" s="182">
        <v>7</v>
      </c>
      <c r="E528" s="182">
        <v>1</v>
      </c>
      <c r="F528" s="182">
        <v>759.3554453960802</v>
      </c>
      <c r="G528" s="182">
        <v>52</v>
      </c>
      <c r="H528" s="182">
        <v>10410.644554603919</v>
      </c>
      <c r="I528" s="182" t="str">
        <v>Yes</v>
      </c>
    </row>
    <row r="529" spans="2:9" x14ac:dyDescent="0.45">
      <c r="B529" s="178">
        <v>521</v>
      </c>
      <c r="C529" s="182">
        <v>40</v>
      </c>
      <c r="D529" s="182">
        <v>7</v>
      </c>
      <c r="E529" s="182">
        <v>5</v>
      </c>
      <c r="F529" s="182">
        <v>938.06818407591334</v>
      </c>
      <c r="G529" s="182">
        <v>42</v>
      </c>
      <c r="H529" s="182">
        <v>9081.9318159240865</v>
      </c>
      <c r="I529" s="182" t="str">
        <v>No</v>
      </c>
    </row>
    <row r="530" spans="2:9" x14ac:dyDescent="0.45">
      <c r="B530" s="178">
        <v>522</v>
      </c>
      <c r="C530" s="182">
        <v>39</v>
      </c>
      <c r="D530" s="182">
        <v>8</v>
      </c>
      <c r="E530" s="182">
        <v>1</v>
      </c>
      <c r="F530" s="182">
        <v>811.7626175486954</v>
      </c>
      <c r="G530" s="182">
        <v>46</v>
      </c>
      <c r="H530" s="182">
        <v>9348.2373824513052</v>
      </c>
      <c r="I530" s="182" t="str">
        <v>No</v>
      </c>
    </row>
    <row r="531" spans="2:9" x14ac:dyDescent="0.45">
      <c r="B531" s="178">
        <v>523</v>
      </c>
      <c r="C531" s="182">
        <v>42</v>
      </c>
      <c r="D531" s="182">
        <v>7</v>
      </c>
      <c r="E531" s="182">
        <v>3</v>
      </c>
      <c r="F531" s="182">
        <v>706.92073718656468</v>
      </c>
      <c r="G531" s="182">
        <v>46</v>
      </c>
      <c r="H531" s="182">
        <v>9953.079262813435</v>
      </c>
      <c r="I531" s="182" t="str">
        <v>No</v>
      </c>
    </row>
    <row r="532" spans="2:9" x14ac:dyDescent="0.45">
      <c r="B532" s="178">
        <v>524</v>
      </c>
      <c r="C532" s="182">
        <v>39</v>
      </c>
      <c r="D532" s="182">
        <v>3</v>
      </c>
      <c r="E532" s="182">
        <v>2</v>
      </c>
      <c r="F532" s="182">
        <v>885.22359518817166</v>
      </c>
      <c r="G532" s="182">
        <v>40</v>
      </c>
      <c r="H532" s="182">
        <v>7814.7764048118279</v>
      </c>
      <c r="I532" s="182" t="str">
        <v>No</v>
      </c>
    </row>
    <row r="533" spans="2:9" x14ac:dyDescent="0.45">
      <c r="B533" s="178">
        <v>525</v>
      </c>
      <c r="C533" s="182">
        <v>52</v>
      </c>
      <c r="D533" s="182">
        <v>6</v>
      </c>
      <c r="E533" s="182">
        <v>2</v>
      </c>
      <c r="F533" s="182">
        <v>979.83032793815369</v>
      </c>
      <c r="G533" s="182">
        <v>51</v>
      </c>
      <c r="H533" s="182">
        <v>10505.169672061846</v>
      </c>
      <c r="I533" s="182" t="str">
        <v>Yes</v>
      </c>
    </row>
    <row r="534" spans="2:9" x14ac:dyDescent="0.45">
      <c r="B534" s="178">
        <v>526</v>
      </c>
      <c r="C534" s="182">
        <v>43</v>
      </c>
      <c r="D534" s="182">
        <v>5</v>
      </c>
      <c r="E534" s="182">
        <v>1</v>
      </c>
      <c r="F534" s="182">
        <v>800.15784719250655</v>
      </c>
      <c r="G534" s="182">
        <v>47</v>
      </c>
      <c r="H534" s="182">
        <v>9644.8421528074941</v>
      </c>
      <c r="I534" s="182" t="str">
        <v>No</v>
      </c>
    </row>
    <row r="535" spans="2:9" x14ac:dyDescent="0.45">
      <c r="B535" s="178">
        <v>527</v>
      </c>
      <c r="C535" s="182">
        <v>41</v>
      </c>
      <c r="D535" s="182">
        <v>6</v>
      </c>
      <c r="E535" s="182">
        <v>2</v>
      </c>
      <c r="F535" s="182">
        <v>831.59139185620893</v>
      </c>
      <c r="G535" s="182">
        <v>45</v>
      </c>
      <c r="H535" s="182">
        <v>9293.4086081437908</v>
      </c>
      <c r="I535" s="182" t="str">
        <v>No</v>
      </c>
    </row>
    <row r="536" spans="2:9" x14ac:dyDescent="0.45">
      <c r="B536" s="178">
        <v>528</v>
      </c>
      <c r="C536" s="182">
        <v>53</v>
      </c>
      <c r="D536" s="182">
        <v>9</v>
      </c>
      <c r="E536" s="182">
        <v>2</v>
      </c>
      <c r="F536" s="182">
        <v>612.87539961973187</v>
      </c>
      <c r="G536" s="182">
        <v>51</v>
      </c>
      <c r="H536" s="182">
        <v>10872.124600380268</v>
      </c>
      <c r="I536" s="182" t="str">
        <v>Yes</v>
      </c>
    </row>
    <row r="537" spans="2:9" x14ac:dyDescent="0.45">
      <c r="B537" s="178">
        <v>529</v>
      </c>
      <c r="C537" s="182">
        <v>36</v>
      </c>
      <c r="D537" s="182">
        <v>5</v>
      </c>
      <c r="E537" s="182">
        <v>2</v>
      </c>
      <c r="F537" s="182">
        <v>627.17410678656893</v>
      </c>
      <c r="G537" s="182">
        <v>39</v>
      </c>
      <c r="H537" s="182">
        <v>7787.8258932134313</v>
      </c>
      <c r="I537" s="182" t="str">
        <v>No</v>
      </c>
    </row>
    <row r="538" spans="2:9" x14ac:dyDescent="0.45">
      <c r="B538" s="178">
        <v>530</v>
      </c>
      <c r="C538" s="182">
        <v>35</v>
      </c>
      <c r="D538" s="182">
        <v>7</v>
      </c>
      <c r="E538" s="182">
        <v>4</v>
      </c>
      <c r="F538" s="182">
        <v>1028.8864930300497</v>
      </c>
      <c r="G538" s="182">
        <v>38</v>
      </c>
      <c r="H538" s="182">
        <v>7601.1135069699503</v>
      </c>
      <c r="I538" s="182" t="str">
        <v>No</v>
      </c>
    </row>
    <row r="539" spans="2:9" x14ac:dyDescent="0.45">
      <c r="B539" s="178">
        <v>531</v>
      </c>
      <c r="C539" s="182">
        <v>57</v>
      </c>
      <c r="D539" s="182">
        <v>8</v>
      </c>
      <c r="E539" s="182">
        <v>3</v>
      </c>
      <c r="F539" s="182">
        <v>630.3375363171051</v>
      </c>
      <c r="G539" s="182">
        <v>50</v>
      </c>
      <c r="H539" s="182">
        <v>11169.662463682895</v>
      </c>
      <c r="I539" s="182" t="str">
        <v>Yes</v>
      </c>
    </row>
    <row r="540" spans="2:9" x14ac:dyDescent="0.45">
      <c r="B540" s="178">
        <v>532</v>
      </c>
      <c r="C540" s="182">
        <v>43</v>
      </c>
      <c r="D540" s="182">
        <v>13</v>
      </c>
      <c r="E540" s="182">
        <v>2</v>
      </c>
      <c r="F540" s="182">
        <v>786.12292239121621</v>
      </c>
      <c r="G540" s="182">
        <v>51</v>
      </c>
      <c r="H540" s="182">
        <v>10698.877077608784</v>
      </c>
      <c r="I540" s="182" t="str">
        <v>Yes</v>
      </c>
    </row>
    <row r="541" spans="2:9" x14ac:dyDescent="0.45">
      <c r="B541" s="178">
        <v>533</v>
      </c>
      <c r="C541" s="182">
        <v>42</v>
      </c>
      <c r="D541" s="182">
        <v>6</v>
      </c>
      <c r="E541" s="182">
        <v>2</v>
      </c>
      <c r="F541" s="182">
        <v>603.86983992434443</v>
      </c>
      <c r="G541" s="182">
        <v>46</v>
      </c>
      <c r="H541" s="182">
        <v>9806.130160075656</v>
      </c>
      <c r="I541" s="182" t="str">
        <v>No</v>
      </c>
    </row>
    <row r="542" spans="2:9" x14ac:dyDescent="0.45">
      <c r="B542" s="178">
        <v>534</v>
      </c>
      <c r="C542" s="182">
        <v>50</v>
      </c>
      <c r="D542" s="182">
        <v>7</v>
      </c>
      <c r="E542" s="182">
        <v>3</v>
      </c>
      <c r="F542" s="182">
        <v>828.17426511127246</v>
      </c>
      <c r="G542" s="182">
        <v>50</v>
      </c>
      <c r="H542" s="182">
        <v>10971.825734888727</v>
      </c>
      <c r="I542" s="182" t="str">
        <v>Yes</v>
      </c>
    </row>
    <row r="543" spans="2:9" x14ac:dyDescent="0.45">
      <c r="B543" s="178">
        <v>535</v>
      </c>
      <c r="C543" s="182">
        <v>45</v>
      </c>
      <c r="D543" s="182">
        <v>4</v>
      </c>
      <c r="E543" s="182">
        <v>5</v>
      </c>
      <c r="F543" s="182">
        <v>724.99980180918783</v>
      </c>
      <c r="G543" s="182">
        <v>44</v>
      </c>
      <c r="H543" s="182">
        <v>9865.0001981908117</v>
      </c>
      <c r="I543" s="182" t="str">
        <v>No</v>
      </c>
    </row>
    <row r="544" spans="2:9" x14ac:dyDescent="0.45">
      <c r="B544" s="178">
        <v>536</v>
      </c>
      <c r="C544" s="182">
        <v>49</v>
      </c>
      <c r="D544" s="182">
        <v>5</v>
      </c>
      <c r="E544" s="182">
        <v>2</v>
      </c>
      <c r="F544" s="182">
        <v>805.99588954161959</v>
      </c>
      <c r="G544" s="182">
        <v>51</v>
      </c>
      <c r="H544" s="182">
        <v>10679.00411045838</v>
      </c>
      <c r="I544" s="182" t="str">
        <v>Yes</v>
      </c>
    </row>
    <row r="545" spans="2:9" x14ac:dyDescent="0.45">
      <c r="B545" s="178">
        <v>537</v>
      </c>
      <c r="C545" s="182">
        <v>44</v>
      </c>
      <c r="D545" s="182">
        <v>3</v>
      </c>
      <c r="E545" s="182">
        <v>0</v>
      </c>
      <c r="F545" s="182">
        <v>854.90504130465411</v>
      </c>
      <c r="G545" s="182">
        <v>47</v>
      </c>
      <c r="H545" s="182">
        <v>9340.0949586953466</v>
      </c>
      <c r="I545" s="182" t="str">
        <v>No</v>
      </c>
    </row>
    <row r="546" spans="2:9" x14ac:dyDescent="0.45">
      <c r="B546" s="178">
        <v>538</v>
      </c>
      <c r="C546" s="182">
        <v>43</v>
      </c>
      <c r="D546" s="182">
        <v>5</v>
      </c>
      <c r="E546" s="182">
        <v>2</v>
      </c>
      <c r="F546" s="182">
        <v>558.36278066998216</v>
      </c>
      <c r="G546" s="182">
        <v>46</v>
      </c>
      <c r="H546" s="182">
        <v>9851.6372193300176</v>
      </c>
      <c r="I546" s="182" t="str">
        <v>No</v>
      </c>
    </row>
    <row r="547" spans="2:9" x14ac:dyDescent="0.45">
      <c r="B547" s="178">
        <v>539</v>
      </c>
      <c r="C547" s="182">
        <v>47</v>
      </c>
      <c r="D547" s="182">
        <v>8</v>
      </c>
      <c r="E547" s="182">
        <v>3</v>
      </c>
      <c r="F547" s="182">
        <v>770.1680850541054</v>
      </c>
      <c r="G547" s="182">
        <v>50</v>
      </c>
      <c r="H547" s="182">
        <v>11029.831914945895</v>
      </c>
      <c r="I547" s="182" t="str">
        <v>Yes</v>
      </c>
    </row>
    <row r="548" spans="2:9" x14ac:dyDescent="0.45">
      <c r="B548" s="178">
        <v>540</v>
      </c>
      <c r="C548" s="182">
        <v>32</v>
      </c>
      <c r="D548" s="182">
        <v>2</v>
      </c>
      <c r="E548" s="182">
        <v>5</v>
      </c>
      <c r="F548" s="182">
        <v>770.42548320875653</v>
      </c>
      <c r="G548" s="182">
        <v>29</v>
      </c>
      <c r="H548" s="182">
        <v>5544.5745167912437</v>
      </c>
      <c r="I548" s="182" t="str">
        <v>No</v>
      </c>
    </row>
    <row r="549" spans="2:9" x14ac:dyDescent="0.45">
      <c r="B549" s="178">
        <v>541</v>
      </c>
      <c r="C549" s="182">
        <v>46</v>
      </c>
      <c r="D549" s="182">
        <v>9</v>
      </c>
      <c r="E549" s="182">
        <v>2</v>
      </c>
      <c r="F549" s="182">
        <v>1138.993663746561</v>
      </c>
      <c r="G549" s="182">
        <v>51</v>
      </c>
      <c r="H549" s="182">
        <v>10346.006336253438</v>
      </c>
      <c r="I549" s="182" t="str">
        <v>Yes</v>
      </c>
    </row>
    <row r="550" spans="2:9" x14ac:dyDescent="0.45">
      <c r="B550" s="178">
        <v>542</v>
      </c>
      <c r="C550" s="182">
        <v>41</v>
      </c>
      <c r="D550" s="182">
        <v>4</v>
      </c>
      <c r="E550" s="182">
        <v>1</v>
      </c>
      <c r="F550" s="182">
        <v>928.95570908488264</v>
      </c>
      <c r="G550" s="182">
        <v>44</v>
      </c>
      <c r="H550" s="182">
        <v>8661.044290915117</v>
      </c>
      <c r="I550" s="182" t="str">
        <v>No</v>
      </c>
    </row>
    <row r="551" spans="2:9" x14ac:dyDescent="0.45">
      <c r="B551" s="178">
        <v>543</v>
      </c>
      <c r="C551" s="182">
        <v>37</v>
      </c>
      <c r="D551" s="182">
        <v>5</v>
      </c>
      <c r="E551" s="182">
        <v>1</v>
      </c>
      <c r="F551" s="182">
        <v>926.66339676830046</v>
      </c>
      <c r="G551" s="182">
        <v>41</v>
      </c>
      <c r="H551" s="182">
        <v>7808.3366032316999</v>
      </c>
      <c r="I551" s="182" t="str">
        <v>No</v>
      </c>
    </row>
    <row r="552" spans="2:9" x14ac:dyDescent="0.45">
      <c r="B552" s="178">
        <v>544</v>
      </c>
      <c r="C552" s="182">
        <v>40</v>
      </c>
      <c r="D552" s="182">
        <v>3</v>
      </c>
      <c r="E552" s="182">
        <v>2</v>
      </c>
      <c r="F552" s="182">
        <v>786.91015329548509</v>
      </c>
      <c r="G552" s="182">
        <v>41</v>
      </c>
      <c r="H552" s="182">
        <v>8198.0898467045154</v>
      </c>
      <c r="I552" s="182" t="str">
        <v>No</v>
      </c>
    </row>
    <row r="553" spans="2:9" x14ac:dyDescent="0.45">
      <c r="B553" s="178">
        <v>545</v>
      </c>
      <c r="C553" s="182">
        <v>57</v>
      </c>
      <c r="D553" s="182">
        <v>3</v>
      </c>
      <c r="E553" s="182">
        <v>2</v>
      </c>
      <c r="F553" s="182">
        <v>997.47386635235853</v>
      </c>
      <c r="G553" s="182">
        <v>51</v>
      </c>
      <c r="H553" s="182">
        <v>10487.526133647641</v>
      </c>
      <c r="I553" s="182" t="str">
        <v>Yes</v>
      </c>
    </row>
    <row r="554" spans="2:9" x14ac:dyDescent="0.45">
      <c r="B554" s="178">
        <v>546</v>
      </c>
      <c r="C554" s="182">
        <v>43</v>
      </c>
      <c r="D554" s="182">
        <v>6</v>
      </c>
      <c r="E554" s="182">
        <v>6</v>
      </c>
      <c r="F554" s="182">
        <v>908.36162817061984</v>
      </c>
      <c r="G554" s="182">
        <v>43</v>
      </c>
      <c r="H554" s="182">
        <v>9646.63837182938</v>
      </c>
      <c r="I554" s="182" t="str">
        <v>No</v>
      </c>
    </row>
    <row r="555" spans="2:9" x14ac:dyDescent="0.45">
      <c r="B555" s="178">
        <v>547</v>
      </c>
      <c r="C555" s="182">
        <v>33</v>
      </c>
      <c r="D555" s="182">
        <v>9</v>
      </c>
      <c r="E555" s="182">
        <v>3</v>
      </c>
      <c r="F555" s="182">
        <v>703.18631184068931</v>
      </c>
      <c r="G555" s="182">
        <v>39</v>
      </c>
      <c r="H555" s="182">
        <v>7961.8136881593109</v>
      </c>
      <c r="I555" s="182" t="str">
        <v>No</v>
      </c>
    </row>
    <row r="556" spans="2:9" x14ac:dyDescent="0.45">
      <c r="B556" s="178">
        <v>548</v>
      </c>
      <c r="C556" s="182">
        <v>50</v>
      </c>
      <c r="D556" s="182">
        <v>10</v>
      </c>
      <c r="E556" s="182">
        <v>2</v>
      </c>
      <c r="F556" s="182">
        <v>780.39988136129818</v>
      </c>
      <c r="G556" s="182">
        <v>51</v>
      </c>
      <c r="H556" s="182">
        <v>10704.600118638702</v>
      </c>
      <c r="I556" s="182" t="str">
        <v>Yes</v>
      </c>
    </row>
    <row r="557" spans="2:9" x14ac:dyDescent="0.45">
      <c r="B557" s="178">
        <v>549</v>
      </c>
      <c r="C557" s="182">
        <v>43</v>
      </c>
      <c r="D557" s="182">
        <v>4</v>
      </c>
      <c r="E557" s="182">
        <v>1</v>
      </c>
      <c r="F557" s="182">
        <v>917.333917249916</v>
      </c>
      <c r="G557" s="182">
        <v>46</v>
      </c>
      <c r="H557" s="182">
        <v>9242.6660827500837</v>
      </c>
      <c r="I557" s="182" t="str">
        <v>No</v>
      </c>
    </row>
    <row r="558" spans="2:9" x14ac:dyDescent="0.45">
      <c r="B558" s="178">
        <v>550</v>
      </c>
      <c r="C558" s="182">
        <v>48</v>
      </c>
      <c r="D558" s="182">
        <v>4</v>
      </c>
      <c r="E558" s="182">
        <v>0</v>
      </c>
      <c r="F558" s="182">
        <v>1054.8097203076222</v>
      </c>
      <c r="G558" s="182">
        <v>52</v>
      </c>
      <c r="H558" s="182">
        <v>9865.1902796923787</v>
      </c>
      <c r="I558" s="182" t="str">
        <v>Yes</v>
      </c>
    </row>
    <row r="559" spans="2:9" x14ac:dyDescent="0.45">
      <c r="B559" s="178">
        <v>551</v>
      </c>
      <c r="C559" s="182">
        <v>35</v>
      </c>
      <c r="D559" s="182">
        <v>7</v>
      </c>
      <c r="E559" s="182">
        <v>6</v>
      </c>
      <c r="F559" s="182">
        <v>1074.0498899359443</v>
      </c>
      <c r="G559" s="182">
        <v>36</v>
      </c>
      <c r="H559" s="182">
        <v>7485.9501100640555</v>
      </c>
      <c r="I559" s="182" t="str">
        <v>No</v>
      </c>
    </row>
    <row r="560" spans="2:9" x14ac:dyDescent="0.45">
      <c r="B560" s="178">
        <v>552</v>
      </c>
      <c r="C560" s="182">
        <v>47</v>
      </c>
      <c r="D560" s="182">
        <v>10</v>
      </c>
      <c r="E560" s="182">
        <v>4</v>
      </c>
      <c r="F560" s="182">
        <v>815.49891492230722</v>
      </c>
      <c r="G560" s="182">
        <v>49</v>
      </c>
      <c r="H560" s="182">
        <v>10949.501085077693</v>
      </c>
      <c r="I560" s="182" t="str">
        <v>No</v>
      </c>
    </row>
    <row r="561" spans="2:9" x14ac:dyDescent="0.45">
      <c r="B561" s="178">
        <v>553</v>
      </c>
      <c r="C561" s="182">
        <v>54</v>
      </c>
      <c r="D561" s="182">
        <v>0</v>
      </c>
      <c r="E561" s="182">
        <v>3</v>
      </c>
      <c r="F561" s="182">
        <v>594.18544893506282</v>
      </c>
      <c r="G561" s="182">
        <v>50</v>
      </c>
      <c r="H561" s="182">
        <v>11205.814551064937</v>
      </c>
      <c r="I561" s="182" t="str">
        <v>Yes</v>
      </c>
    </row>
    <row r="562" spans="2:9" x14ac:dyDescent="0.45">
      <c r="B562" s="178">
        <v>554</v>
      </c>
      <c r="C562" s="182">
        <v>49</v>
      </c>
      <c r="D562" s="182">
        <v>6</v>
      </c>
      <c r="E562" s="182">
        <v>0</v>
      </c>
      <c r="F562" s="182">
        <v>904.57904495083199</v>
      </c>
      <c r="G562" s="182">
        <v>53</v>
      </c>
      <c r="H562" s="182">
        <v>9950.4209550491687</v>
      </c>
      <c r="I562" s="182" t="str">
        <v>Yes</v>
      </c>
    </row>
    <row r="563" spans="2:9" x14ac:dyDescent="0.45">
      <c r="B563" s="178">
        <v>555</v>
      </c>
      <c r="C563" s="182">
        <v>40</v>
      </c>
      <c r="D563" s="182">
        <v>10</v>
      </c>
      <c r="E563" s="182">
        <v>2</v>
      </c>
      <c r="F563" s="182">
        <v>733.6390031503156</v>
      </c>
      <c r="G563" s="182">
        <v>48</v>
      </c>
      <c r="H563" s="182">
        <v>10246.360996849684</v>
      </c>
      <c r="I563" s="182" t="str">
        <v>No</v>
      </c>
    </row>
    <row r="564" spans="2:9" x14ac:dyDescent="0.45">
      <c r="B564" s="178">
        <v>556</v>
      </c>
      <c r="C564" s="182">
        <v>43</v>
      </c>
      <c r="D564" s="182">
        <v>7</v>
      </c>
      <c r="E564" s="182">
        <v>2</v>
      </c>
      <c r="F564" s="182">
        <v>860.0155506451307</v>
      </c>
      <c r="G564" s="182">
        <v>48</v>
      </c>
      <c r="H564" s="182">
        <v>10119.98444935487</v>
      </c>
      <c r="I564" s="182" t="str">
        <v>No</v>
      </c>
    </row>
    <row r="565" spans="2:9" x14ac:dyDescent="0.45">
      <c r="B565" s="178">
        <v>557</v>
      </c>
      <c r="C565" s="182">
        <v>52</v>
      </c>
      <c r="D565" s="182">
        <v>4</v>
      </c>
      <c r="E565" s="182">
        <v>1</v>
      </c>
      <c r="F565" s="182">
        <v>842.39849502307732</v>
      </c>
      <c r="G565" s="182">
        <v>52</v>
      </c>
      <c r="H565" s="182">
        <v>10327.601504976923</v>
      </c>
      <c r="I565" s="182" t="str">
        <v>Yes</v>
      </c>
    </row>
    <row r="566" spans="2:9" x14ac:dyDescent="0.45">
      <c r="B566" s="178">
        <v>558</v>
      </c>
      <c r="C566" s="182">
        <v>44</v>
      </c>
      <c r="D566" s="182">
        <v>10</v>
      </c>
      <c r="E566" s="182">
        <v>3</v>
      </c>
      <c r="F566" s="182">
        <v>739.81240692472886</v>
      </c>
      <c r="G566" s="182">
        <v>50</v>
      </c>
      <c r="H566" s="182">
        <v>11060.187593075272</v>
      </c>
      <c r="I566" s="182" t="str">
        <v>Yes</v>
      </c>
    </row>
    <row r="567" spans="2:9" x14ac:dyDescent="0.45">
      <c r="B567" s="178">
        <v>559</v>
      </c>
      <c r="C567" s="182">
        <v>52</v>
      </c>
      <c r="D567" s="182">
        <v>7</v>
      </c>
      <c r="E567" s="182">
        <v>2</v>
      </c>
      <c r="F567" s="182">
        <v>937.73266464142239</v>
      </c>
      <c r="G567" s="182">
        <v>51</v>
      </c>
      <c r="H567" s="182">
        <v>10547.267335358578</v>
      </c>
      <c r="I567" s="182" t="str">
        <v>Yes</v>
      </c>
    </row>
    <row r="568" spans="2:9" x14ac:dyDescent="0.45">
      <c r="B568" s="178">
        <v>560</v>
      </c>
      <c r="C568" s="182">
        <v>30</v>
      </c>
      <c r="D568" s="182">
        <v>4</v>
      </c>
      <c r="E568" s="182">
        <v>4</v>
      </c>
      <c r="F568" s="182">
        <v>983.50503081021202</v>
      </c>
      <c r="G568" s="182">
        <v>30</v>
      </c>
      <c r="H568" s="182">
        <v>5366.4949691897882</v>
      </c>
      <c r="I568" s="182" t="str">
        <v>No</v>
      </c>
    </row>
    <row r="569" spans="2:9" x14ac:dyDescent="0.45">
      <c r="B569" s="178">
        <v>561</v>
      </c>
      <c r="C569" s="182">
        <v>44</v>
      </c>
      <c r="D569" s="182">
        <v>6</v>
      </c>
      <c r="E569" s="182">
        <v>4</v>
      </c>
      <c r="F569" s="182">
        <v>791.28505352093237</v>
      </c>
      <c r="G569" s="182">
        <v>46</v>
      </c>
      <c r="H569" s="182">
        <v>10118.714946479067</v>
      </c>
      <c r="I569" s="182" t="str">
        <v>No</v>
      </c>
    </row>
    <row r="570" spans="2:9" x14ac:dyDescent="0.45">
      <c r="B570" s="178">
        <v>562</v>
      </c>
      <c r="C570" s="182">
        <v>47</v>
      </c>
      <c r="D570" s="182">
        <v>4</v>
      </c>
      <c r="E570" s="182">
        <v>5</v>
      </c>
      <c r="F570" s="182">
        <v>878.62742261412757</v>
      </c>
      <c r="G570" s="182">
        <v>46</v>
      </c>
      <c r="H570" s="182">
        <v>10281.372577385871</v>
      </c>
      <c r="I570" s="182" t="str">
        <v>No</v>
      </c>
    </row>
    <row r="571" spans="2:9" x14ac:dyDescent="0.45">
      <c r="B571" s="178">
        <v>563</v>
      </c>
      <c r="C571" s="182">
        <v>41</v>
      </c>
      <c r="D571" s="182">
        <v>5</v>
      </c>
      <c r="E571" s="182">
        <v>4</v>
      </c>
      <c r="F571" s="182">
        <v>649.326086516803</v>
      </c>
      <c r="G571" s="182">
        <v>42</v>
      </c>
      <c r="H571" s="182">
        <v>9120.6739134831969</v>
      </c>
      <c r="I571" s="182" t="str">
        <v>No</v>
      </c>
    </row>
    <row r="572" spans="2:9" x14ac:dyDescent="0.45">
      <c r="B572" s="178">
        <v>564</v>
      </c>
      <c r="C572" s="182">
        <v>35</v>
      </c>
      <c r="D572" s="182">
        <v>2</v>
      </c>
      <c r="E572" s="182">
        <v>1</v>
      </c>
      <c r="F572" s="182">
        <v>772.62162291045092</v>
      </c>
      <c r="G572" s="182">
        <v>36</v>
      </c>
      <c r="H572" s="182">
        <v>6537.3783770895488</v>
      </c>
      <c r="I572" s="182" t="str">
        <v>No</v>
      </c>
    </row>
    <row r="573" spans="2:9" x14ac:dyDescent="0.45">
      <c r="B573" s="178">
        <v>565</v>
      </c>
      <c r="C573" s="182">
        <v>44</v>
      </c>
      <c r="D573" s="182">
        <v>5</v>
      </c>
      <c r="E573" s="182">
        <v>1</v>
      </c>
      <c r="F573" s="182">
        <v>860.79690122366458</v>
      </c>
      <c r="G573" s="182">
        <v>48</v>
      </c>
      <c r="H573" s="182">
        <v>9869.2030987763355</v>
      </c>
      <c r="I573" s="182" t="str">
        <v>No</v>
      </c>
    </row>
    <row r="574" spans="2:9" x14ac:dyDescent="0.45">
      <c r="B574" s="178">
        <v>566</v>
      </c>
      <c r="C574" s="182">
        <v>46</v>
      </c>
      <c r="D574" s="182">
        <v>3</v>
      </c>
      <c r="E574" s="182">
        <v>5</v>
      </c>
      <c r="F574" s="182">
        <v>738.66991865211662</v>
      </c>
      <c r="G574" s="182">
        <v>44</v>
      </c>
      <c r="H574" s="182">
        <v>9851.3300813478836</v>
      </c>
      <c r="I574" s="182" t="str">
        <v>No</v>
      </c>
    </row>
    <row r="575" spans="2:9" x14ac:dyDescent="0.45">
      <c r="B575" s="178">
        <v>567</v>
      </c>
      <c r="C575" s="182">
        <v>43</v>
      </c>
      <c r="D575" s="182">
        <v>5</v>
      </c>
      <c r="E575" s="182">
        <v>3</v>
      </c>
      <c r="F575" s="182">
        <v>1092.2830831180245</v>
      </c>
      <c r="G575" s="182">
        <v>45</v>
      </c>
      <c r="H575" s="182">
        <v>9282.7169168819746</v>
      </c>
      <c r="I575" s="182" t="str">
        <v>No</v>
      </c>
    </row>
    <row r="576" spans="2:9" x14ac:dyDescent="0.45">
      <c r="B576" s="178">
        <v>568</v>
      </c>
      <c r="C576" s="182">
        <v>51</v>
      </c>
      <c r="D576" s="182">
        <v>7</v>
      </c>
      <c r="E576" s="182">
        <v>1</v>
      </c>
      <c r="F576" s="182">
        <v>1129.7564531025982</v>
      </c>
      <c r="G576" s="182">
        <v>52</v>
      </c>
      <c r="H576" s="182">
        <v>10040.243546897402</v>
      </c>
      <c r="I576" s="182" t="str">
        <v>Yes</v>
      </c>
    </row>
    <row r="577" spans="2:9" x14ac:dyDescent="0.45">
      <c r="B577" s="178">
        <v>569</v>
      </c>
      <c r="C577" s="182">
        <v>59</v>
      </c>
      <c r="D577" s="182">
        <v>2</v>
      </c>
      <c r="E577" s="182">
        <v>5</v>
      </c>
      <c r="F577" s="182">
        <v>701.40591821453336</v>
      </c>
      <c r="G577" s="182">
        <v>48</v>
      </c>
      <c r="H577" s="182">
        <v>11028.594081785466</v>
      </c>
      <c r="I577" s="182" t="str">
        <v>No</v>
      </c>
    </row>
    <row r="578" spans="2:9" x14ac:dyDescent="0.45">
      <c r="B578" s="178">
        <v>570</v>
      </c>
      <c r="C578" s="182">
        <v>41</v>
      </c>
      <c r="D578" s="182">
        <v>4</v>
      </c>
      <c r="E578" s="182">
        <v>3</v>
      </c>
      <c r="F578" s="182">
        <v>862.17944437293602</v>
      </c>
      <c r="G578" s="182">
        <v>42</v>
      </c>
      <c r="H578" s="182">
        <v>8657.8205556270641</v>
      </c>
      <c r="I578" s="182" t="str">
        <v>No</v>
      </c>
    </row>
    <row r="579" spans="2:9" x14ac:dyDescent="0.45">
      <c r="B579" s="178">
        <v>571</v>
      </c>
      <c r="C579" s="182">
        <v>52</v>
      </c>
      <c r="D579" s="182">
        <v>7</v>
      </c>
      <c r="E579" s="182">
        <v>2</v>
      </c>
      <c r="F579" s="182">
        <v>1008.2325883180761</v>
      </c>
      <c r="G579" s="182">
        <v>51</v>
      </c>
      <c r="H579" s="182">
        <v>10476.767411681923</v>
      </c>
      <c r="I579" s="182" t="str">
        <v>Yes</v>
      </c>
    </row>
    <row r="580" spans="2:9" x14ac:dyDescent="0.45">
      <c r="B580" s="178">
        <v>572</v>
      </c>
      <c r="C580" s="182">
        <v>53</v>
      </c>
      <c r="D580" s="182">
        <v>7</v>
      </c>
      <c r="E580" s="182">
        <v>4</v>
      </c>
      <c r="F580" s="182">
        <v>800.36638245663062</v>
      </c>
      <c r="G580" s="182">
        <v>49</v>
      </c>
      <c r="H580" s="182">
        <v>10964.63361754337</v>
      </c>
      <c r="I580" s="182" t="str">
        <v>No</v>
      </c>
    </row>
    <row r="581" spans="2:9" x14ac:dyDescent="0.45">
      <c r="B581" s="178">
        <v>573</v>
      </c>
      <c r="C581" s="182">
        <v>47</v>
      </c>
      <c r="D581" s="182">
        <v>4</v>
      </c>
      <c r="E581" s="182">
        <v>3</v>
      </c>
      <c r="F581" s="182">
        <v>513.16582550151202</v>
      </c>
      <c r="G581" s="182">
        <v>48</v>
      </c>
      <c r="H581" s="182">
        <v>10716.834174498488</v>
      </c>
      <c r="I581" s="182" t="str">
        <v>No</v>
      </c>
    </row>
    <row r="582" spans="2:9" x14ac:dyDescent="0.45">
      <c r="B582" s="178">
        <v>574</v>
      </c>
      <c r="C582" s="182">
        <v>47</v>
      </c>
      <c r="D582" s="182">
        <v>9</v>
      </c>
      <c r="E582" s="182">
        <v>1</v>
      </c>
      <c r="F582" s="182">
        <v>774.08798022136943</v>
      </c>
      <c r="G582" s="182">
        <v>52</v>
      </c>
      <c r="H582" s="182">
        <v>10395.912019778631</v>
      </c>
      <c r="I582" s="182" t="str">
        <v>Yes</v>
      </c>
    </row>
    <row r="583" spans="2:9" x14ac:dyDescent="0.45">
      <c r="B583" s="178">
        <v>575</v>
      </c>
      <c r="C583" s="182">
        <v>47</v>
      </c>
      <c r="D583" s="182">
        <v>5</v>
      </c>
      <c r="E583" s="182">
        <v>1</v>
      </c>
      <c r="F583" s="182">
        <v>796.63654037882702</v>
      </c>
      <c r="G583" s="182">
        <v>51</v>
      </c>
      <c r="H583" s="182">
        <v>10438.363459621174</v>
      </c>
      <c r="I583" s="182" t="str">
        <v>Yes</v>
      </c>
    </row>
    <row r="584" spans="2:9" x14ac:dyDescent="0.45">
      <c r="B584" s="178">
        <v>576</v>
      </c>
      <c r="C584" s="182">
        <v>46</v>
      </c>
      <c r="D584" s="182">
        <v>12</v>
      </c>
      <c r="E584" s="182">
        <v>2</v>
      </c>
      <c r="F584" s="182">
        <v>905.4749262334584</v>
      </c>
      <c r="G584" s="182">
        <v>51</v>
      </c>
      <c r="H584" s="182">
        <v>10579.525073766541</v>
      </c>
      <c r="I584" s="182" t="str">
        <v>Yes</v>
      </c>
    </row>
    <row r="585" spans="2:9" x14ac:dyDescent="0.45">
      <c r="B585" s="178">
        <v>577</v>
      </c>
      <c r="C585" s="182">
        <v>46</v>
      </c>
      <c r="D585" s="182">
        <v>5</v>
      </c>
      <c r="E585" s="182">
        <v>2</v>
      </c>
      <c r="F585" s="182">
        <v>1012.5375814958076</v>
      </c>
      <c r="G585" s="182">
        <v>49</v>
      </c>
      <c r="H585" s="182">
        <v>10252.462418504192</v>
      </c>
      <c r="I585" s="182" t="str">
        <v>No</v>
      </c>
    </row>
    <row r="586" spans="2:9" x14ac:dyDescent="0.45">
      <c r="B586" s="178">
        <v>578</v>
      </c>
      <c r="C586" s="182">
        <v>33</v>
      </c>
      <c r="D586" s="182">
        <v>5</v>
      </c>
      <c r="E586" s="182">
        <v>1</v>
      </c>
      <c r="F586" s="182">
        <v>591.11475604736677</v>
      </c>
      <c r="G586" s="182">
        <v>37</v>
      </c>
      <c r="H586" s="182">
        <v>7003.8852439526336</v>
      </c>
      <c r="I586" s="182" t="str">
        <v>No</v>
      </c>
    </row>
    <row r="587" spans="2:9" x14ac:dyDescent="0.45">
      <c r="B587" s="178">
        <v>579</v>
      </c>
      <c r="C587" s="182">
        <v>39</v>
      </c>
      <c r="D587" s="182">
        <v>4</v>
      </c>
      <c r="E587" s="182">
        <v>4</v>
      </c>
      <c r="F587" s="182">
        <v>735.27795407823066</v>
      </c>
      <c r="G587" s="182">
        <v>39</v>
      </c>
      <c r="H587" s="182">
        <v>8179.7220459217697</v>
      </c>
      <c r="I587" s="182" t="str">
        <v>No</v>
      </c>
    </row>
    <row r="588" spans="2:9" x14ac:dyDescent="0.45">
      <c r="B588" s="178">
        <v>580</v>
      </c>
      <c r="C588" s="182">
        <v>42</v>
      </c>
      <c r="D588" s="182">
        <v>4</v>
      </c>
      <c r="E588" s="182">
        <v>3</v>
      </c>
      <c r="F588" s="182">
        <v>1064.4100447014612</v>
      </c>
      <c r="G588" s="182">
        <v>43</v>
      </c>
      <c r="H588" s="182">
        <v>8740.5899552985393</v>
      </c>
      <c r="I588" s="182" t="str">
        <v>No</v>
      </c>
    </row>
    <row r="589" spans="2:9" x14ac:dyDescent="0.45">
      <c r="B589" s="178">
        <v>581</v>
      </c>
      <c r="C589" s="182">
        <v>36</v>
      </c>
      <c r="D589" s="182">
        <v>0</v>
      </c>
      <c r="E589" s="182">
        <v>4</v>
      </c>
      <c r="F589" s="182">
        <v>939.86425391184821</v>
      </c>
      <c r="G589" s="182">
        <v>32</v>
      </c>
      <c r="H589" s="182">
        <v>5980.1357460881518</v>
      </c>
      <c r="I589" s="182" t="str">
        <v>No</v>
      </c>
    </row>
    <row r="590" spans="2:9" x14ac:dyDescent="0.45">
      <c r="B590" s="178">
        <v>582</v>
      </c>
      <c r="C590" s="182">
        <v>39</v>
      </c>
      <c r="D590" s="182">
        <v>11</v>
      </c>
      <c r="E590" s="182">
        <v>6</v>
      </c>
      <c r="F590" s="182">
        <v>781.1245605986785</v>
      </c>
      <c r="G590" s="182">
        <v>44</v>
      </c>
      <c r="H590" s="182">
        <v>10058.875439401321</v>
      </c>
      <c r="I590" s="182" t="str">
        <v>No</v>
      </c>
    </row>
    <row r="591" spans="2:9" x14ac:dyDescent="0.45">
      <c r="B591" s="178">
        <v>583</v>
      </c>
      <c r="C591" s="182">
        <v>53</v>
      </c>
      <c r="D591" s="182">
        <v>5</v>
      </c>
      <c r="E591" s="182">
        <v>4</v>
      </c>
      <c r="F591" s="182">
        <v>808.34992706008165</v>
      </c>
      <c r="G591" s="182">
        <v>49</v>
      </c>
      <c r="H591" s="182">
        <v>10956.650072939919</v>
      </c>
      <c r="I591" s="182" t="str">
        <v>No</v>
      </c>
    </row>
    <row r="592" spans="2:9" x14ac:dyDescent="0.45">
      <c r="B592" s="178">
        <v>584</v>
      </c>
      <c r="C592" s="182">
        <v>47</v>
      </c>
      <c r="D592" s="182">
        <v>7</v>
      </c>
      <c r="E592" s="182">
        <v>2</v>
      </c>
      <c r="F592" s="182">
        <v>1101.5472533216716</v>
      </c>
      <c r="G592" s="182">
        <v>51</v>
      </c>
      <c r="H592" s="182">
        <v>10383.452746678329</v>
      </c>
      <c r="I592" s="182" t="str">
        <v>Yes</v>
      </c>
    </row>
    <row r="593" spans="2:9" x14ac:dyDescent="0.45">
      <c r="B593" s="178">
        <v>585</v>
      </c>
      <c r="C593" s="182">
        <v>49</v>
      </c>
      <c r="D593" s="182">
        <v>5</v>
      </c>
      <c r="E593" s="182">
        <v>2</v>
      </c>
      <c r="F593" s="182">
        <v>1033.7553689910892</v>
      </c>
      <c r="G593" s="182">
        <v>51</v>
      </c>
      <c r="H593" s="182">
        <v>10451.244631008911</v>
      </c>
      <c r="I593" s="182" t="str">
        <v>Yes</v>
      </c>
    </row>
    <row r="594" spans="2:9" x14ac:dyDescent="0.45">
      <c r="B594" s="178">
        <v>586</v>
      </c>
      <c r="C594" s="182">
        <v>46</v>
      </c>
      <c r="D594" s="182">
        <v>5</v>
      </c>
      <c r="E594" s="182">
        <v>6</v>
      </c>
      <c r="F594" s="182">
        <v>532.36619446763984</v>
      </c>
      <c r="G594" s="182">
        <v>45</v>
      </c>
      <c r="H594" s="182">
        <v>10592.633805532361</v>
      </c>
      <c r="I594" s="182" t="str">
        <v>No</v>
      </c>
    </row>
    <row r="595" spans="2:9" x14ac:dyDescent="0.45">
      <c r="B595" s="178">
        <v>587</v>
      </c>
      <c r="C595" s="182">
        <v>46</v>
      </c>
      <c r="D595" s="182">
        <v>7</v>
      </c>
      <c r="E595" s="182">
        <v>3</v>
      </c>
      <c r="F595" s="182">
        <v>1045.6555631438146</v>
      </c>
      <c r="G595" s="182">
        <v>50</v>
      </c>
      <c r="H595" s="182">
        <v>10754.344436856185</v>
      </c>
      <c r="I595" s="182" t="str">
        <v>Yes</v>
      </c>
    </row>
    <row r="596" spans="2:9" x14ac:dyDescent="0.45">
      <c r="B596" s="178">
        <v>588</v>
      </c>
      <c r="C596" s="182">
        <v>49</v>
      </c>
      <c r="D596" s="182">
        <v>11</v>
      </c>
      <c r="E596" s="182">
        <v>0</v>
      </c>
      <c r="F596" s="182">
        <v>746.37366096903008</v>
      </c>
      <c r="G596" s="182">
        <v>53</v>
      </c>
      <c r="H596" s="182">
        <v>10108.626339030969</v>
      </c>
      <c r="I596" s="182" t="str">
        <v>Yes</v>
      </c>
    </row>
    <row r="597" spans="2:9" x14ac:dyDescent="0.45">
      <c r="B597" s="178">
        <v>589</v>
      </c>
      <c r="C597" s="182">
        <v>41</v>
      </c>
      <c r="D597" s="182">
        <v>4</v>
      </c>
      <c r="E597" s="182">
        <v>2</v>
      </c>
      <c r="F597" s="182">
        <v>646.00064403761371</v>
      </c>
      <c r="G597" s="182">
        <v>43</v>
      </c>
      <c r="H597" s="182">
        <v>8908.9993559623872</v>
      </c>
      <c r="I597" s="182" t="str">
        <v>No</v>
      </c>
    </row>
    <row r="598" spans="2:9" x14ac:dyDescent="0.45">
      <c r="B598" s="178">
        <v>590</v>
      </c>
      <c r="C598" s="182">
        <v>41</v>
      </c>
      <c r="D598" s="182">
        <v>7</v>
      </c>
      <c r="E598" s="182">
        <v>5</v>
      </c>
      <c r="F598" s="182">
        <v>898.34282098787457</v>
      </c>
      <c r="G598" s="182">
        <v>43</v>
      </c>
      <c r="H598" s="182">
        <v>9406.6571790121252</v>
      </c>
      <c r="I598" s="182" t="str">
        <v>No</v>
      </c>
    </row>
    <row r="599" spans="2:9" x14ac:dyDescent="0.45">
      <c r="B599" s="178">
        <v>591</v>
      </c>
      <c r="C599" s="182">
        <v>37</v>
      </c>
      <c r="D599" s="182">
        <v>7</v>
      </c>
      <c r="E599" s="182">
        <v>3</v>
      </c>
      <c r="F599" s="182">
        <v>519.51749119772921</v>
      </c>
      <c r="G599" s="182">
        <v>41</v>
      </c>
      <c r="H599" s="182">
        <v>8715.4825088022699</v>
      </c>
      <c r="I599" s="182" t="str">
        <v>No</v>
      </c>
    </row>
    <row r="600" spans="2:9" x14ac:dyDescent="0.45">
      <c r="B600" s="178">
        <v>592</v>
      </c>
      <c r="C600" s="182">
        <v>43</v>
      </c>
      <c r="D600" s="182">
        <v>10</v>
      </c>
      <c r="E600" s="182">
        <v>1</v>
      </c>
      <c r="F600" s="182">
        <v>910.52751771787666</v>
      </c>
      <c r="G600" s="182">
        <v>52</v>
      </c>
      <c r="H600" s="182">
        <v>10259.472482282123</v>
      </c>
      <c r="I600" s="182" t="str">
        <v>Yes</v>
      </c>
    </row>
    <row r="601" spans="2:9" x14ac:dyDescent="0.45">
      <c r="B601" s="178">
        <v>593</v>
      </c>
      <c r="C601" s="182">
        <v>56</v>
      </c>
      <c r="D601" s="182">
        <v>8</v>
      </c>
      <c r="E601" s="182">
        <v>2</v>
      </c>
      <c r="F601" s="182">
        <v>635.57856693224426</v>
      </c>
      <c r="G601" s="182">
        <v>51</v>
      </c>
      <c r="H601" s="182">
        <v>10849.421433067757</v>
      </c>
      <c r="I601" s="182" t="str">
        <v>Yes</v>
      </c>
    </row>
    <row r="602" spans="2:9" x14ac:dyDescent="0.45">
      <c r="B602" s="178">
        <v>594</v>
      </c>
      <c r="C602" s="182">
        <v>51</v>
      </c>
      <c r="D602" s="182">
        <v>9</v>
      </c>
      <c r="E602" s="182">
        <v>0</v>
      </c>
      <c r="F602" s="182">
        <v>1089.5714233611038</v>
      </c>
      <c r="G602" s="182">
        <v>53</v>
      </c>
      <c r="H602" s="182">
        <v>9765.4285766388966</v>
      </c>
      <c r="I602" s="182" t="str">
        <v>Yes</v>
      </c>
    </row>
    <row r="603" spans="2:9" x14ac:dyDescent="0.45">
      <c r="B603" s="178">
        <v>595</v>
      </c>
      <c r="C603" s="182">
        <v>51</v>
      </c>
      <c r="D603" s="182">
        <v>8</v>
      </c>
      <c r="E603" s="182">
        <v>3</v>
      </c>
      <c r="F603" s="182">
        <v>727.54501861734707</v>
      </c>
      <c r="G603" s="182">
        <v>50</v>
      </c>
      <c r="H603" s="182">
        <v>11072.454981382652</v>
      </c>
      <c r="I603" s="182" t="str">
        <v>Yes</v>
      </c>
    </row>
    <row r="604" spans="2:9" x14ac:dyDescent="0.45">
      <c r="B604" s="178">
        <v>596</v>
      </c>
      <c r="C604" s="182">
        <v>51</v>
      </c>
      <c r="D604" s="182">
        <v>3</v>
      </c>
      <c r="E604" s="182">
        <v>3</v>
      </c>
      <c r="F604" s="182">
        <v>578.63249240996515</v>
      </c>
      <c r="G604" s="182">
        <v>50</v>
      </c>
      <c r="H604" s="182">
        <v>11221.367507590036</v>
      </c>
      <c r="I604" s="182" t="str">
        <v>Yes</v>
      </c>
    </row>
    <row r="605" spans="2:9" x14ac:dyDescent="0.45">
      <c r="B605" s="178">
        <v>597</v>
      </c>
      <c r="C605" s="182">
        <v>52</v>
      </c>
      <c r="D605" s="182">
        <v>4</v>
      </c>
      <c r="E605" s="182">
        <v>3</v>
      </c>
      <c r="F605" s="182">
        <v>625.99885343253209</v>
      </c>
      <c r="G605" s="182">
        <v>50</v>
      </c>
      <c r="H605" s="182">
        <v>11174.001146567469</v>
      </c>
      <c r="I605" s="182" t="str">
        <v>Yes</v>
      </c>
    </row>
    <row r="606" spans="2:9" x14ac:dyDescent="0.45">
      <c r="B606" s="178">
        <v>598</v>
      </c>
      <c r="C606" s="182">
        <v>34</v>
      </c>
      <c r="D606" s="182">
        <v>4</v>
      </c>
      <c r="E606" s="182">
        <v>2</v>
      </c>
      <c r="F606" s="182">
        <v>951.40242438267478</v>
      </c>
      <c r="G606" s="182">
        <v>36</v>
      </c>
      <c r="H606" s="182">
        <v>6608.5975756173248</v>
      </c>
      <c r="I606" s="182" t="str">
        <v>No</v>
      </c>
    </row>
    <row r="607" spans="2:9" x14ac:dyDescent="0.45">
      <c r="B607" s="178">
        <v>599</v>
      </c>
      <c r="C607" s="182">
        <v>46</v>
      </c>
      <c r="D607" s="182">
        <v>6</v>
      </c>
      <c r="E607" s="182">
        <v>2</v>
      </c>
      <c r="F607" s="182">
        <v>538.08398907015282</v>
      </c>
      <c r="G607" s="182">
        <v>50</v>
      </c>
      <c r="H607" s="182">
        <v>11011.916010929846</v>
      </c>
      <c r="I607" s="182" t="str">
        <v>Yes</v>
      </c>
    </row>
    <row r="608" spans="2:9" x14ac:dyDescent="0.45">
      <c r="B608" s="178">
        <v>600</v>
      </c>
      <c r="C608" s="182">
        <v>45</v>
      </c>
      <c r="D608" s="182">
        <v>7</v>
      </c>
      <c r="E608" s="182">
        <v>0</v>
      </c>
      <c r="F608" s="182">
        <v>811.30441680455988</v>
      </c>
      <c r="G608" s="182">
        <v>52</v>
      </c>
      <c r="H608" s="182">
        <v>10108.69558319544</v>
      </c>
      <c r="I608" s="182" t="str">
        <v>Yes</v>
      </c>
    </row>
    <row r="609" spans="2:9" x14ac:dyDescent="0.45">
      <c r="B609" s="178">
        <v>601</v>
      </c>
      <c r="C609" s="182">
        <v>55</v>
      </c>
      <c r="D609" s="182">
        <v>8</v>
      </c>
      <c r="E609" s="182">
        <v>5</v>
      </c>
      <c r="F609" s="182">
        <v>906.59515190093953</v>
      </c>
      <c r="G609" s="182">
        <v>48</v>
      </c>
      <c r="H609" s="182">
        <v>10823.40484809906</v>
      </c>
      <c r="I609" s="182" t="str">
        <v>No</v>
      </c>
    </row>
    <row r="610" spans="2:9" x14ac:dyDescent="0.45">
      <c r="B610" s="178">
        <v>602</v>
      </c>
      <c r="C610" s="182">
        <v>35</v>
      </c>
      <c r="D610" s="182">
        <v>10</v>
      </c>
      <c r="E610" s="182">
        <v>2</v>
      </c>
      <c r="F610" s="182">
        <v>949.93696116297076</v>
      </c>
      <c r="G610" s="182">
        <v>43</v>
      </c>
      <c r="H610" s="182">
        <v>8605.06303883703</v>
      </c>
      <c r="I610" s="182" t="str">
        <v>No</v>
      </c>
    </row>
    <row r="611" spans="2:9" x14ac:dyDescent="0.45">
      <c r="B611" s="178">
        <v>603</v>
      </c>
      <c r="C611" s="182">
        <v>51</v>
      </c>
      <c r="D611" s="182">
        <v>3</v>
      </c>
      <c r="E611" s="182">
        <v>3</v>
      </c>
      <c r="F611" s="182">
        <v>899.23338827564032</v>
      </c>
      <c r="G611" s="182">
        <v>50</v>
      </c>
      <c r="H611" s="182">
        <v>10900.766611724361</v>
      </c>
      <c r="I611" s="182" t="str">
        <v>Yes</v>
      </c>
    </row>
    <row r="612" spans="2:9" x14ac:dyDescent="0.45">
      <c r="B612" s="178">
        <v>604</v>
      </c>
      <c r="C612" s="182">
        <v>44</v>
      </c>
      <c r="D612" s="182">
        <v>1</v>
      </c>
      <c r="E612" s="182">
        <v>4</v>
      </c>
      <c r="F612" s="182">
        <v>671.64971981320093</v>
      </c>
      <c r="G612" s="182">
        <v>41</v>
      </c>
      <c r="H612" s="182">
        <v>8813.350280186798</v>
      </c>
      <c r="I612" s="182" t="str">
        <v>No</v>
      </c>
    </row>
    <row r="613" spans="2:9" x14ac:dyDescent="0.45">
      <c r="B613" s="178">
        <v>605</v>
      </c>
      <c r="C613" s="182">
        <v>41</v>
      </c>
      <c r="D613" s="182">
        <v>9</v>
      </c>
      <c r="E613" s="182">
        <v>3</v>
      </c>
      <c r="F613" s="182">
        <v>801.64745576337134</v>
      </c>
      <c r="G613" s="182">
        <v>47</v>
      </c>
      <c r="H613" s="182">
        <v>10143.35254423663</v>
      </c>
      <c r="I613" s="182" t="str">
        <v>No</v>
      </c>
    </row>
    <row r="614" spans="2:9" x14ac:dyDescent="0.45">
      <c r="B614" s="178">
        <v>606</v>
      </c>
      <c r="C614" s="182">
        <v>48</v>
      </c>
      <c r="D614" s="182">
        <v>7</v>
      </c>
      <c r="E614" s="182">
        <v>1</v>
      </c>
      <c r="F614" s="182">
        <v>963.1544127124439</v>
      </c>
      <c r="G614" s="182">
        <v>52</v>
      </c>
      <c r="H614" s="182">
        <v>10206.845587287557</v>
      </c>
      <c r="I614" s="182" t="str">
        <v>Yes</v>
      </c>
    </row>
    <row r="615" spans="2:9" x14ac:dyDescent="0.45">
      <c r="B615" s="178">
        <v>607</v>
      </c>
      <c r="C615" s="182">
        <v>53</v>
      </c>
      <c r="D615" s="182">
        <v>14</v>
      </c>
      <c r="E615" s="182">
        <v>3</v>
      </c>
      <c r="F615" s="182">
        <v>863.82832626762524</v>
      </c>
      <c r="G615" s="182">
        <v>50</v>
      </c>
      <c r="H615" s="182">
        <v>10936.171673732375</v>
      </c>
      <c r="I615" s="182" t="str">
        <v>Yes</v>
      </c>
    </row>
    <row r="616" spans="2:9" x14ac:dyDescent="0.45">
      <c r="B616" s="178">
        <v>608</v>
      </c>
      <c r="C616" s="182">
        <v>49</v>
      </c>
      <c r="D616" s="182">
        <v>8</v>
      </c>
      <c r="E616" s="182">
        <v>3</v>
      </c>
      <c r="F616" s="182">
        <v>818.5854117208097</v>
      </c>
      <c r="G616" s="182">
        <v>50</v>
      </c>
      <c r="H616" s="182">
        <v>10981.414588279189</v>
      </c>
      <c r="I616" s="182" t="str">
        <v>Yes</v>
      </c>
    </row>
    <row r="617" spans="2:9" x14ac:dyDescent="0.45">
      <c r="B617" s="178">
        <v>609</v>
      </c>
      <c r="C617" s="182">
        <v>40</v>
      </c>
      <c r="D617" s="182">
        <v>5</v>
      </c>
      <c r="E617" s="182">
        <v>0</v>
      </c>
      <c r="F617" s="182">
        <v>782.31821886988985</v>
      </c>
      <c r="G617" s="182">
        <v>45</v>
      </c>
      <c r="H617" s="182">
        <v>8842.6817811301098</v>
      </c>
      <c r="I617" s="182" t="str">
        <v>No</v>
      </c>
    </row>
    <row r="618" spans="2:9" x14ac:dyDescent="0.45">
      <c r="B618" s="178">
        <v>610</v>
      </c>
      <c r="C618" s="182">
        <v>43</v>
      </c>
      <c r="D618" s="182">
        <v>5</v>
      </c>
      <c r="E618" s="182">
        <v>2</v>
      </c>
      <c r="F618" s="182">
        <v>802.65745907302596</v>
      </c>
      <c r="G618" s="182">
        <v>46</v>
      </c>
      <c r="H618" s="182">
        <v>9607.342540926973</v>
      </c>
      <c r="I618" s="182" t="str">
        <v>No</v>
      </c>
    </row>
    <row r="619" spans="2:9" x14ac:dyDescent="0.45">
      <c r="B619" s="178">
        <v>611</v>
      </c>
      <c r="C619" s="182">
        <v>57</v>
      </c>
      <c r="D619" s="182">
        <v>8</v>
      </c>
      <c r="E619" s="182">
        <v>2</v>
      </c>
      <c r="F619" s="182">
        <v>895.37399128179788</v>
      </c>
      <c r="G619" s="182">
        <v>51</v>
      </c>
      <c r="H619" s="182">
        <v>10589.626008718202</v>
      </c>
      <c r="I619" s="182" t="str">
        <v>Yes</v>
      </c>
    </row>
    <row r="620" spans="2:9" x14ac:dyDescent="0.45">
      <c r="B620" s="178">
        <v>612</v>
      </c>
      <c r="C620" s="182">
        <v>48</v>
      </c>
      <c r="D620" s="182">
        <v>4</v>
      </c>
      <c r="E620" s="182">
        <v>3</v>
      </c>
      <c r="F620" s="182">
        <v>909.01801814929058</v>
      </c>
      <c r="G620" s="182">
        <v>49</v>
      </c>
      <c r="H620" s="182">
        <v>10605.981981850709</v>
      </c>
      <c r="I620" s="182" t="str">
        <v>No</v>
      </c>
    </row>
    <row r="621" spans="2:9" x14ac:dyDescent="0.45">
      <c r="B621" s="178">
        <v>613</v>
      </c>
      <c r="C621" s="182">
        <v>56</v>
      </c>
      <c r="D621" s="182">
        <v>9</v>
      </c>
      <c r="E621" s="182">
        <v>3</v>
      </c>
      <c r="F621" s="182">
        <v>806.03119588729191</v>
      </c>
      <c r="G621" s="182">
        <v>50</v>
      </c>
      <c r="H621" s="182">
        <v>10993.968804112708</v>
      </c>
      <c r="I621" s="182" t="str">
        <v>Yes</v>
      </c>
    </row>
    <row r="622" spans="2:9" x14ac:dyDescent="0.45">
      <c r="B622" s="178">
        <v>614</v>
      </c>
      <c r="C622" s="182">
        <v>41</v>
      </c>
      <c r="D622" s="182">
        <v>4</v>
      </c>
      <c r="E622" s="182">
        <v>4</v>
      </c>
      <c r="F622" s="182">
        <v>990.0563962306926</v>
      </c>
      <c r="G622" s="182">
        <v>41</v>
      </c>
      <c r="H622" s="182">
        <v>8494.9436037693085</v>
      </c>
      <c r="I622" s="182" t="str">
        <v>No</v>
      </c>
    </row>
    <row r="623" spans="2:9" x14ac:dyDescent="0.45">
      <c r="B623" s="178">
        <v>615</v>
      </c>
      <c r="C623" s="182">
        <v>47</v>
      </c>
      <c r="D623" s="182">
        <v>8</v>
      </c>
      <c r="E623" s="182">
        <v>0</v>
      </c>
      <c r="F623" s="182">
        <v>909.23458350902956</v>
      </c>
      <c r="G623" s="182">
        <v>53</v>
      </c>
      <c r="H623" s="182">
        <v>9945.7654164909709</v>
      </c>
      <c r="I623" s="182" t="str">
        <v>Yes</v>
      </c>
    </row>
    <row r="624" spans="2:9" x14ac:dyDescent="0.45">
      <c r="B624" s="178">
        <v>616</v>
      </c>
      <c r="C624" s="182">
        <v>57</v>
      </c>
      <c r="D624" s="182">
        <v>1</v>
      </c>
      <c r="E624" s="182">
        <v>3</v>
      </c>
      <c r="F624" s="182">
        <v>953.63928708317064</v>
      </c>
      <c r="G624" s="182">
        <v>50</v>
      </c>
      <c r="H624" s="182">
        <v>10846.36071291683</v>
      </c>
      <c r="I624" s="182" t="str">
        <v>Yes</v>
      </c>
    </row>
    <row r="625" spans="2:9" x14ac:dyDescent="0.45">
      <c r="B625" s="178">
        <v>617</v>
      </c>
      <c r="C625" s="182">
        <v>47</v>
      </c>
      <c r="D625" s="182">
        <v>6</v>
      </c>
      <c r="E625" s="182">
        <v>3</v>
      </c>
      <c r="F625" s="182">
        <v>910.46357542277826</v>
      </c>
      <c r="G625" s="182">
        <v>50</v>
      </c>
      <c r="H625" s="182">
        <v>10889.536424577222</v>
      </c>
      <c r="I625" s="182" t="str">
        <v>Yes</v>
      </c>
    </row>
    <row r="626" spans="2:9" x14ac:dyDescent="0.45">
      <c r="B626" s="178">
        <v>618</v>
      </c>
      <c r="C626" s="182">
        <v>49</v>
      </c>
      <c r="D626" s="182">
        <v>6</v>
      </c>
      <c r="E626" s="182">
        <v>1</v>
      </c>
      <c r="F626" s="182">
        <v>810.91085345793942</v>
      </c>
      <c r="G626" s="182">
        <v>52</v>
      </c>
      <c r="H626" s="182">
        <v>10359.089146542061</v>
      </c>
      <c r="I626" s="182" t="str">
        <v>Yes</v>
      </c>
    </row>
    <row r="627" spans="2:9" x14ac:dyDescent="0.45">
      <c r="B627" s="178">
        <v>619</v>
      </c>
      <c r="C627" s="182">
        <v>41</v>
      </c>
      <c r="D627" s="182">
        <v>5</v>
      </c>
      <c r="E627" s="182">
        <v>2</v>
      </c>
      <c r="F627" s="182">
        <v>682.97485066108209</v>
      </c>
      <c r="G627" s="182">
        <v>44</v>
      </c>
      <c r="H627" s="182">
        <v>9157.0251493389187</v>
      </c>
      <c r="I627" s="182" t="str">
        <v>No</v>
      </c>
    </row>
    <row r="628" spans="2:9" x14ac:dyDescent="0.45">
      <c r="B628" s="178">
        <v>620</v>
      </c>
      <c r="C628" s="182">
        <v>45</v>
      </c>
      <c r="D628" s="182">
        <v>7</v>
      </c>
      <c r="E628" s="182">
        <v>3</v>
      </c>
      <c r="F628" s="182">
        <v>1123.4924148510836</v>
      </c>
      <c r="G628" s="182">
        <v>49</v>
      </c>
      <c r="H628" s="182">
        <v>10391.507585148916</v>
      </c>
      <c r="I628" s="182" t="str">
        <v>No</v>
      </c>
    </row>
    <row r="629" spans="2:9" x14ac:dyDescent="0.45">
      <c r="B629" s="178">
        <v>621</v>
      </c>
      <c r="C629" s="182">
        <v>46</v>
      </c>
      <c r="D629" s="182">
        <v>4</v>
      </c>
      <c r="E629" s="182">
        <v>3</v>
      </c>
      <c r="F629" s="182">
        <v>719.8675443923255</v>
      </c>
      <c r="G629" s="182">
        <v>47</v>
      </c>
      <c r="H629" s="182">
        <v>10225.132455607674</v>
      </c>
      <c r="I629" s="182" t="str">
        <v>No</v>
      </c>
    </row>
    <row r="630" spans="2:9" x14ac:dyDescent="0.45">
      <c r="B630" s="178">
        <v>622</v>
      </c>
      <c r="C630" s="182">
        <v>47</v>
      </c>
      <c r="D630" s="182">
        <v>2</v>
      </c>
      <c r="E630" s="182">
        <v>1</v>
      </c>
      <c r="F630" s="182">
        <v>684.80240077590202</v>
      </c>
      <c r="G630" s="182">
        <v>48</v>
      </c>
      <c r="H630" s="182">
        <v>10045.197599224099</v>
      </c>
      <c r="I630" s="182" t="str">
        <v>No</v>
      </c>
    </row>
    <row r="631" spans="2:9" x14ac:dyDescent="0.45">
      <c r="B631" s="178">
        <v>623</v>
      </c>
      <c r="C631" s="182">
        <v>47</v>
      </c>
      <c r="D631" s="182">
        <v>7</v>
      </c>
      <c r="E631" s="182">
        <v>1</v>
      </c>
      <c r="F631" s="182">
        <v>931.68583519228093</v>
      </c>
      <c r="G631" s="182">
        <v>52</v>
      </c>
      <c r="H631" s="182">
        <v>10238.314164807718</v>
      </c>
      <c r="I631" s="182" t="str">
        <v>Yes</v>
      </c>
    </row>
    <row r="632" spans="2:9" x14ac:dyDescent="0.45">
      <c r="B632" s="178">
        <v>624</v>
      </c>
      <c r="C632" s="182">
        <v>45</v>
      </c>
      <c r="D632" s="182">
        <v>7</v>
      </c>
      <c r="E632" s="182">
        <v>3</v>
      </c>
      <c r="F632" s="182">
        <v>559.12132869333448</v>
      </c>
      <c r="G632" s="182">
        <v>49</v>
      </c>
      <c r="H632" s="182">
        <v>10955.878671306666</v>
      </c>
      <c r="I632" s="182" t="str">
        <v>No</v>
      </c>
    </row>
    <row r="633" spans="2:9" x14ac:dyDescent="0.45">
      <c r="B633" s="178">
        <v>625</v>
      </c>
      <c r="C633" s="182">
        <v>45</v>
      </c>
      <c r="D633" s="182">
        <v>5</v>
      </c>
      <c r="E633" s="182">
        <v>2</v>
      </c>
      <c r="F633" s="182">
        <v>572.87043753234536</v>
      </c>
      <c r="G633" s="182">
        <v>48</v>
      </c>
      <c r="H633" s="182">
        <v>10407.129562467655</v>
      </c>
      <c r="I633" s="182" t="str">
        <v>No</v>
      </c>
    </row>
    <row r="634" spans="2:9" x14ac:dyDescent="0.45">
      <c r="B634" s="178">
        <v>626</v>
      </c>
      <c r="C634" s="182">
        <v>43</v>
      </c>
      <c r="D634" s="182">
        <v>5</v>
      </c>
      <c r="E634" s="182">
        <v>3</v>
      </c>
      <c r="F634" s="182">
        <v>871.80933405252381</v>
      </c>
      <c r="G634" s="182">
        <v>45</v>
      </c>
      <c r="H634" s="182">
        <v>9503.1906659474771</v>
      </c>
      <c r="I634" s="182" t="str">
        <v>No</v>
      </c>
    </row>
    <row r="635" spans="2:9" x14ac:dyDescent="0.45">
      <c r="B635" s="178">
        <v>627</v>
      </c>
      <c r="C635" s="182">
        <v>51</v>
      </c>
      <c r="D635" s="182">
        <v>4</v>
      </c>
      <c r="E635" s="182">
        <v>6</v>
      </c>
      <c r="F635" s="182">
        <v>765.6831262278638</v>
      </c>
      <c r="G635" s="182">
        <v>47</v>
      </c>
      <c r="H635" s="182">
        <v>10929.316873772135</v>
      </c>
      <c r="I635" s="182" t="str">
        <v>No</v>
      </c>
    </row>
    <row r="636" spans="2:9" x14ac:dyDescent="0.45">
      <c r="B636" s="178">
        <v>628</v>
      </c>
      <c r="C636" s="182">
        <v>45</v>
      </c>
      <c r="D636" s="182">
        <v>4</v>
      </c>
      <c r="E636" s="182">
        <v>1</v>
      </c>
      <c r="F636" s="182">
        <v>536.02889263843792</v>
      </c>
      <c r="G636" s="182">
        <v>48</v>
      </c>
      <c r="H636" s="182">
        <v>10193.971107361562</v>
      </c>
      <c r="I636" s="182" t="str">
        <v>No</v>
      </c>
    </row>
    <row r="637" spans="2:9" x14ac:dyDescent="0.45">
      <c r="B637" s="178">
        <v>629</v>
      </c>
      <c r="C637" s="182">
        <v>44</v>
      </c>
      <c r="D637" s="182">
        <v>3</v>
      </c>
      <c r="E637" s="182">
        <v>2</v>
      </c>
      <c r="F637" s="182">
        <v>536.40355894149525</v>
      </c>
      <c r="G637" s="182">
        <v>45</v>
      </c>
      <c r="H637" s="182">
        <v>9588.5964410585038</v>
      </c>
      <c r="I637" s="182" t="str">
        <v>No</v>
      </c>
    </row>
    <row r="638" spans="2:9" x14ac:dyDescent="0.45">
      <c r="B638" s="178">
        <v>630</v>
      </c>
      <c r="C638" s="182">
        <v>38</v>
      </c>
      <c r="D638" s="182">
        <v>2</v>
      </c>
      <c r="E638" s="182">
        <v>1</v>
      </c>
      <c r="F638" s="182">
        <v>791.93502293812628</v>
      </c>
      <c r="G638" s="182">
        <v>39</v>
      </c>
      <c r="H638" s="182">
        <v>7373.0649770618738</v>
      </c>
      <c r="I638" s="182" t="str">
        <v>No</v>
      </c>
    </row>
    <row r="639" spans="2:9" x14ac:dyDescent="0.45">
      <c r="B639" s="178">
        <v>631</v>
      </c>
      <c r="C639" s="182">
        <v>31</v>
      </c>
      <c r="D639" s="182">
        <v>9</v>
      </c>
      <c r="E639" s="182">
        <v>3</v>
      </c>
      <c r="F639" s="182">
        <v>847.45081752470833</v>
      </c>
      <c r="G639" s="182">
        <v>37</v>
      </c>
      <c r="H639" s="182">
        <v>7247.5491824752917</v>
      </c>
      <c r="I639" s="182" t="str">
        <v>No</v>
      </c>
    </row>
    <row r="640" spans="2:9" x14ac:dyDescent="0.45">
      <c r="B640" s="178">
        <v>632</v>
      </c>
      <c r="C640" s="182">
        <v>35</v>
      </c>
      <c r="D640" s="182">
        <v>8</v>
      </c>
      <c r="E640" s="182">
        <v>3</v>
      </c>
      <c r="F640" s="182">
        <v>523.32471514427311</v>
      </c>
      <c r="G640" s="182">
        <v>40</v>
      </c>
      <c r="H640" s="182">
        <v>8426.6752848557262</v>
      </c>
      <c r="I640" s="182" t="str">
        <v>No</v>
      </c>
    </row>
    <row r="641" spans="2:9" x14ac:dyDescent="0.45">
      <c r="B641" s="178">
        <v>633</v>
      </c>
      <c r="C641" s="182">
        <v>41</v>
      </c>
      <c r="D641" s="182">
        <v>3</v>
      </c>
      <c r="E641" s="182">
        <v>1</v>
      </c>
      <c r="F641" s="182">
        <v>847.64214075183281</v>
      </c>
      <c r="G641" s="182">
        <v>43</v>
      </c>
      <c r="H641" s="182">
        <v>8457.3578592481681</v>
      </c>
      <c r="I641" s="182" t="str">
        <v>No</v>
      </c>
    </row>
    <row r="642" spans="2:9" x14ac:dyDescent="0.45">
      <c r="B642" s="178">
        <v>634</v>
      </c>
      <c r="C642" s="182">
        <v>48</v>
      </c>
      <c r="D642" s="182">
        <v>7</v>
      </c>
      <c r="E642" s="182">
        <v>3</v>
      </c>
      <c r="F642" s="182">
        <v>1038.0445777571144</v>
      </c>
      <c r="G642" s="182">
        <v>50</v>
      </c>
      <c r="H642" s="182">
        <v>10761.955422242885</v>
      </c>
      <c r="I642" s="182" t="str">
        <v>Yes</v>
      </c>
    </row>
    <row r="643" spans="2:9" x14ac:dyDescent="0.45">
      <c r="B643" s="178">
        <v>635</v>
      </c>
      <c r="C643" s="182">
        <v>46</v>
      </c>
      <c r="D643" s="182">
        <v>3</v>
      </c>
      <c r="E643" s="182">
        <v>2</v>
      </c>
      <c r="F643" s="182">
        <v>684.89327749480174</v>
      </c>
      <c r="G643" s="182">
        <v>47</v>
      </c>
      <c r="H643" s="182">
        <v>10010.106722505199</v>
      </c>
      <c r="I643" s="182" t="str">
        <v>No</v>
      </c>
    </row>
    <row r="644" spans="2:9" x14ac:dyDescent="0.45">
      <c r="B644" s="178">
        <v>636</v>
      </c>
      <c r="C644" s="182">
        <v>37</v>
      </c>
      <c r="D644" s="182">
        <v>2</v>
      </c>
      <c r="E644" s="182">
        <v>2</v>
      </c>
      <c r="F644" s="182">
        <v>662.99533781552634</v>
      </c>
      <c r="G644" s="182">
        <v>37</v>
      </c>
      <c r="H644" s="182">
        <v>7182.004662184474</v>
      </c>
      <c r="I644" s="182" t="str">
        <v>No</v>
      </c>
    </row>
    <row r="645" spans="2:9" x14ac:dyDescent="0.45">
      <c r="B645" s="178">
        <v>637</v>
      </c>
      <c r="C645" s="182">
        <v>52</v>
      </c>
      <c r="D645" s="182">
        <v>4</v>
      </c>
      <c r="E645" s="182">
        <v>7</v>
      </c>
      <c r="F645" s="182">
        <v>853.8192451421213</v>
      </c>
      <c r="G645" s="182">
        <v>46</v>
      </c>
      <c r="H645" s="182">
        <v>10806.18075485788</v>
      </c>
      <c r="I645" s="182" t="str">
        <v>No</v>
      </c>
    </row>
    <row r="646" spans="2:9" x14ac:dyDescent="0.45">
      <c r="B646" s="178">
        <v>638</v>
      </c>
      <c r="C646" s="182">
        <v>39</v>
      </c>
      <c r="D646" s="182">
        <v>7</v>
      </c>
      <c r="E646" s="182">
        <v>1</v>
      </c>
      <c r="F646" s="182">
        <v>857.69858095112829</v>
      </c>
      <c r="G646" s="182">
        <v>45</v>
      </c>
      <c r="H646" s="182">
        <v>9017.301419048872</v>
      </c>
      <c r="I646" s="182" t="str">
        <v>No</v>
      </c>
    </row>
    <row r="647" spans="2:9" x14ac:dyDescent="0.45">
      <c r="B647" s="178">
        <v>639</v>
      </c>
      <c r="C647" s="182">
        <v>61</v>
      </c>
      <c r="D647" s="182">
        <v>7</v>
      </c>
      <c r="E647" s="182">
        <v>5</v>
      </c>
      <c r="F647" s="182">
        <v>795.58321453105941</v>
      </c>
      <c r="G647" s="182">
        <v>48</v>
      </c>
      <c r="H647" s="182">
        <v>10934.41678546894</v>
      </c>
      <c r="I647" s="182" t="str">
        <v>No</v>
      </c>
    </row>
    <row r="648" spans="2:9" x14ac:dyDescent="0.45">
      <c r="B648" s="178">
        <v>640</v>
      </c>
      <c r="C648" s="182">
        <v>37</v>
      </c>
      <c r="D648" s="182">
        <v>7</v>
      </c>
      <c r="E648" s="182">
        <v>4</v>
      </c>
      <c r="F648" s="182">
        <v>468.89385761251464</v>
      </c>
      <c r="G648" s="182">
        <v>40</v>
      </c>
      <c r="H648" s="182">
        <v>8731.1061423874853</v>
      </c>
      <c r="I648" s="182" t="str">
        <v>No</v>
      </c>
    </row>
    <row r="649" spans="2:9" x14ac:dyDescent="0.45">
      <c r="B649" s="178">
        <v>641</v>
      </c>
      <c r="C649" s="182">
        <v>33</v>
      </c>
      <c r="D649" s="182">
        <v>9</v>
      </c>
      <c r="E649" s="182">
        <v>1</v>
      </c>
      <c r="F649" s="182">
        <v>639.68442786306002</v>
      </c>
      <c r="G649" s="182">
        <v>41</v>
      </c>
      <c r="H649" s="182">
        <v>8095.3155721369403</v>
      </c>
      <c r="I649" s="182" t="str">
        <v>No</v>
      </c>
    </row>
    <row r="650" spans="2:9" x14ac:dyDescent="0.45">
      <c r="B650" s="178">
        <v>642</v>
      </c>
      <c r="C650" s="182">
        <v>43</v>
      </c>
      <c r="D650" s="182">
        <v>6</v>
      </c>
      <c r="E650" s="182">
        <v>4</v>
      </c>
      <c r="F650" s="182">
        <v>1038.219497851449</v>
      </c>
      <c r="G650" s="182">
        <v>45</v>
      </c>
      <c r="H650" s="182">
        <v>9586.780502148551</v>
      </c>
      <c r="I650" s="182" t="str">
        <v>No</v>
      </c>
    </row>
    <row r="651" spans="2:9" x14ac:dyDescent="0.45">
      <c r="B651" s="178">
        <v>643</v>
      </c>
      <c r="C651" s="182">
        <v>42</v>
      </c>
      <c r="D651" s="182">
        <v>12</v>
      </c>
      <c r="E651" s="182">
        <v>1</v>
      </c>
      <c r="F651" s="182">
        <v>933.93932726597973</v>
      </c>
      <c r="G651" s="182">
        <v>52</v>
      </c>
      <c r="H651" s="182">
        <v>10236.06067273402</v>
      </c>
      <c r="I651" s="182" t="str">
        <v>Yes</v>
      </c>
    </row>
    <row r="652" spans="2:9" x14ac:dyDescent="0.45">
      <c r="B652" s="178">
        <v>644</v>
      </c>
      <c r="C652" s="182">
        <v>40</v>
      </c>
      <c r="D652" s="182">
        <v>3</v>
      </c>
      <c r="E652" s="182">
        <v>4</v>
      </c>
      <c r="F652" s="182">
        <v>910.7291713730441</v>
      </c>
      <c r="G652" s="182">
        <v>39</v>
      </c>
      <c r="H652" s="182">
        <v>8004.2708286269562</v>
      </c>
      <c r="I652" s="182" t="str">
        <v>No</v>
      </c>
    </row>
    <row r="653" spans="2:9" x14ac:dyDescent="0.45">
      <c r="B653" s="178">
        <v>645</v>
      </c>
      <c r="C653" s="182">
        <v>46</v>
      </c>
      <c r="D653" s="182">
        <v>5</v>
      </c>
      <c r="E653" s="182">
        <v>0</v>
      </c>
      <c r="F653" s="182">
        <v>931.97606834511066</v>
      </c>
      <c r="G653" s="182">
        <v>51</v>
      </c>
      <c r="H653" s="182">
        <v>10053.02393165489</v>
      </c>
      <c r="I653" s="182" t="str">
        <v>Yes</v>
      </c>
    </row>
    <row r="654" spans="2:9" x14ac:dyDescent="0.45">
      <c r="B654" s="178">
        <v>646</v>
      </c>
      <c r="C654" s="182">
        <v>41</v>
      </c>
      <c r="D654" s="182">
        <v>6</v>
      </c>
      <c r="E654" s="182">
        <v>0</v>
      </c>
      <c r="F654" s="182">
        <v>840.168523594867</v>
      </c>
      <c r="G654" s="182">
        <v>47</v>
      </c>
      <c r="H654" s="182">
        <v>9354.831476405132</v>
      </c>
      <c r="I654" s="182" t="str">
        <v>No</v>
      </c>
    </row>
    <row r="655" spans="2:9" x14ac:dyDescent="0.45">
      <c r="B655" s="178">
        <v>647</v>
      </c>
      <c r="C655" s="182">
        <v>38</v>
      </c>
      <c r="D655" s="182">
        <v>1</v>
      </c>
      <c r="E655" s="182">
        <v>0</v>
      </c>
      <c r="F655" s="182">
        <v>1001.0864872501547</v>
      </c>
      <c r="G655" s="182">
        <v>39</v>
      </c>
      <c r="H655" s="182">
        <v>6913.9135127498448</v>
      </c>
      <c r="I655" s="182" t="str">
        <v>No</v>
      </c>
    </row>
    <row r="656" spans="2:9" x14ac:dyDescent="0.45">
      <c r="B656" s="178">
        <v>648</v>
      </c>
      <c r="C656" s="182">
        <v>45</v>
      </c>
      <c r="D656" s="182">
        <v>4</v>
      </c>
      <c r="E656" s="182">
        <v>4</v>
      </c>
      <c r="F656" s="182">
        <v>940.69355137145965</v>
      </c>
      <c r="G656" s="182">
        <v>45</v>
      </c>
      <c r="H656" s="182">
        <v>9684.3064486285402</v>
      </c>
      <c r="I656" s="182" t="str">
        <v>No</v>
      </c>
    </row>
    <row r="657" spans="2:9" x14ac:dyDescent="0.45">
      <c r="B657" s="178">
        <v>649</v>
      </c>
      <c r="C657" s="182">
        <v>43</v>
      </c>
      <c r="D657" s="182">
        <v>9</v>
      </c>
      <c r="E657" s="182">
        <v>1</v>
      </c>
      <c r="F657" s="182">
        <v>765.29081906552699</v>
      </c>
      <c r="G657" s="182">
        <v>51</v>
      </c>
      <c r="H657" s="182">
        <v>10469.709180934473</v>
      </c>
      <c r="I657" s="182" t="str">
        <v>Yes</v>
      </c>
    </row>
    <row r="658" spans="2:9" x14ac:dyDescent="0.45">
      <c r="B658" s="178">
        <v>650</v>
      </c>
      <c r="C658" s="182">
        <v>50</v>
      </c>
      <c r="D658" s="182">
        <v>9</v>
      </c>
      <c r="E658" s="182">
        <v>4</v>
      </c>
      <c r="F658" s="182">
        <v>777.38699824347316</v>
      </c>
      <c r="G658" s="182">
        <v>49</v>
      </c>
      <c r="H658" s="182">
        <v>10987.613001756527</v>
      </c>
      <c r="I658" s="182" t="str">
        <v>No</v>
      </c>
    </row>
    <row r="659" spans="2:9" x14ac:dyDescent="0.45">
      <c r="B659" s="178">
        <v>651</v>
      </c>
      <c r="C659" s="182">
        <v>40</v>
      </c>
      <c r="D659" s="182">
        <v>9</v>
      </c>
      <c r="E659" s="182">
        <v>3</v>
      </c>
      <c r="F659" s="182">
        <v>862.05366034392296</v>
      </c>
      <c r="G659" s="182">
        <v>46</v>
      </c>
      <c r="H659" s="182">
        <v>9797.9463396560768</v>
      </c>
      <c r="I659" s="182" t="str">
        <v>No</v>
      </c>
    </row>
    <row r="660" spans="2:9" x14ac:dyDescent="0.45">
      <c r="B660" s="178">
        <v>652</v>
      </c>
      <c r="C660" s="182">
        <v>44</v>
      </c>
      <c r="D660" s="182">
        <v>6</v>
      </c>
      <c r="E660" s="182">
        <v>6</v>
      </c>
      <c r="F660" s="182">
        <v>675.02590800886128</v>
      </c>
      <c r="G660" s="182">
        <v>44</v>
      </c>
      <c r="H660" s="182">
        <v>10164.974091991138</v>
      </c>
      <c r="I660" s="182" t="str">
        <v>No</v>
      </c>
    </row>
    <row r="661" spans="2:9" x14ac:dyDescent="0.45">
      <c r="B661" s="178">
        <v>653</v>
      </c>
      <c r="C661" s="182">
        <v>35</v>
      </c>
      <c r="D661" s="182">
        <v>5</v>
      </c>
      <c r="E661" s="182">
        <v>2</v>
      </c>
      <c r="F661" s="182">
        <v>922.36890728695926</v>
      </c>
      <c r="G661" s="182">
        <v>38</v>
      </c>
      <c r="H661" s="182">
        <v>7207.6310927130407</v>
      </c>
      <c r="I661" s="182" t="str">
        <v>No</v>
      </c>
    </row>
    <row r="662" spans="2:9" x14ac:dyDescent="0.45">
      <c r="B662" s="178">
        <v>654</v>
      </c>
      <c r="C662" s="182">
        <v>44</v>
      </c>
      <c r="D662" s="182">
        <v>4</v>
      </c>
      <c r="E662" s="182">
        <v>2</v>
      </c>
      <c r="F662" s="182">
        <v>537.59094167761839</v>
      </c>
      <c r="G662" s="182">
        <v>46</v>
      </c>
      <c r="H662" s="182">
        <v>9872.4090583223806</v>
      </c>
      <c r="I662" s="182" t="str">
        <v>No</v>
      </c>
    </row>
    <row r="663" spans="2:9" x14ac:dyDescent="0.45">
      <c r="B663" s="178">
        <v>655</v>
      </c>
      <c r="C663" s="182">
        <v>58</v>
      </c>
      <c r="D663" s="182">
        <v>7</v>
      </c>
      <c r="E663" s="182">
        <v>4</v>
      </c>
      <c r="F663" s="182">
        <v>683.72449907237467</v>
      </c>
      <c r="G663" s="182">
        <v>49</v>
      </c>
      <c r="H663" s="182">
        <v>11081.275500927626</v>
      </c>
      <c r="I663" s="182" t="str">
        <v>No</v>
      </c>
    </row>
    <row r="664" spans="2:9" x14ac:dyDescent="0.45">
      <c r="B664" s="178">
        <v>656</v>
      </c>
      <c r="C664" s="182">
        <v>38</v>
      </c>
      <c r="D664" s="182">
        <v>7</v>
      </c>
      <c r="E664" s="182">
        <v>2</v>
      </c>
      <c r="F664" s="182">
        <v>865.5179406802589</v>
      </c>
      <c r="G664" s="182">
        <v>43</v>
      </c>
      <c r="H664" s="182">
        <v>8689.4820593197401</v>
      </c>
      <c r="I664" s="182" t="str">
        <v>No</v>
      </c>
    </row>
    <row r="665" spans="2:9" x14ac:dyDescent="0.45">
      <c r="B665" s="178">
        <v>657</v>
      </c>
      <c r="C665" s="182">
        <v>51</v>
      </c>
      <c r="D665" s="182">
        <v>8</v>
      </c>
      <c r="E665" s="182">
        <v>1</v>
      </c>
      <c r="F665" s="182">
        <v>765.50523402415399</v>
      </c>
      <c r="G665" s="182">
        <v>52</v>
      </c>
      <c r="H665" s="182">
        <v>10404.494765975847</v>
      </c>
      <c r="I665" s="182" t="str">
        <v>Yes</v>
      </c>
    </row>
    <row r="666" spans="2:9" x14ac:dyDescent="0.45">
      <c r="B666" s="178">
        <v>658</v>
      </c>
      <c r="C666" s="182">
        <v>38</v>
      </c>
      <c r="D666" s="182">
        <v>7</v>
      </c>
      <c r="E666" s="182">
        <v>4</v>
      </c>
      <c r="F666" s="182">
        <v>712.6536329322505</v>
      </c>
      <c r="G666" s="182">
        <v>41</v>
      </c>
      <c r="H666" s="182">
        <v>8772.3463670677484</v>
      </c>
      <c r="I666" s="182" t="str">
        <v>No</v>
      </c>
    </row>
    <row r="667" spans="2:9" x14ac:dyDescent="0.45">
      <c r="B667" s="178">
        <v>659</v>
      </c>
      <c r="C667" s="182">
        <v>49</v>
      </c>
      <c r="D667" s="182">
        <v>2</v>
      </c>
      <c r="E667" s="182">
        <v>1</v>
      </c>
      <c r="F667" s="182">
        <v>761.76348977613202</v>
      </c>
      <c r="G667" s="182">
        <v>50</v>
      </c>
      <c r="H667" s="182">
        <v>10538.236510223869</v>
      </c>
      <c r="I667" s="182" t="str">
        <v>Yes</v>
      </c>
    </row>
    <row r="668" spans="2:9" x14ac:dyDescent="0.45">
      <c r="B668" s="178">
        <v>660</v>
      </c>
      <c r="C668" s="182">
        <v>40</v>
      </c>
      <c r="D668" s="182">
        <v>6</v>
      </c>
      <c r="E668" s="182">
        <v>1</v>
      </c>
      <c r="F668" s="182">
        <v>748.1411829201412</v>
      </c>
      <c r="G668" s="182">
        <v>45</v>
      </c>
      <c r="H668" s="182">
        <v>9126.8588170798575</v>
      </c>
      <c r="I668" s="182" t="str">
        <v>No</v>
      </c>
    </row>
    <row r="669" spans="2:9" x14ac:dyDescent="0.45">
      <c r="B669" s="178">
        <v>661</v>
      </c>
      <c r="C669" s="182">
        <v>47</v>
      </c>
      <c r="D669" s="182">
        <v>6</v>
      </c>
      <c r="E669" s="182">
        <v>6</v>
      </c>
      <c r="F669" s="182">
        <v>693.25576394859274</v>
      </c>
      <c r="G669" s="182">
        <v>47</v>
      </c>
      <c r="H669" s="182">
        <v>11001.744236051407</v>
      </c>
      <c r="I669" s="182" t="str">
        <v>No</v>
      </c>
    </row>
    <row r="670" spans="2:9" x14ac:dyDescent="0.45">
      <c r="B670" s="178">
        <v>662</v>
      </c>
      <c r="C670" s="182">
        <v>42</v>
      </c>
      <c r="D670" s="182">
        <v>5</v>
      </c>
      <c r="E670" s="182">
        <v>3</v>
      </c>
      <c r="F670" s="182">
        <v>850.82616703679241</v>
      </c>
      <c r="G670" s="182">
        <v>44</v>
      </c>
      <c r="H670" s="182">
        <v>9239.173832963208</v>
      </c>
      <c r="I670" s="182" t="str">
        <v>No</v>
      </c>
    </row>
    <row r="671" spans="2:9" x14ac:dyDescent="0.45">
      <c r="B671" s="178">
        <v>663</v>
      </c>
      <c r="C671" s="182">
        <v>61</v>
      </c>
      <c r="D671" s="182">
        <v>4</v>
      </c>
      <c r="E671" s="182">
        <v>0</v>
      </c>
      <c r="F671" s="182">
        <v>880.50518541029135</v>
      </c>
      <c r="G671" s="182">
        <v>53</v>
      </c>
      <c r="H671" s="182">
        <v>9974.4948145897088</v>
      </c>
      <c r="I671" s="182" t="str">
        <v>Yes</v>
      </c>
    </row>
    <row r="672" spans="2:9" x14ac:dyDescent="0.45">
      <c r="B672" s="178">
        <v>664</v>
      </c>
      <c r="C672" s="182">
        <v>49</v>
      </c>
      <c r="D672" s="182">
        <v>9</v>
      </c>
      <c r="E672" s="182">
        <v>2</v>
      </c>
      <c r="F672" s="182">
        <v>750.57648267895706</v>
      </c>
      <c r="G672" s="182">
        <v>51</v>
      </c>
      <c r="H672" s="182">
        <v>10734.423517321044</v>
      </c>
      <c r="I672" s="182" t="str">
        <v>Yes</v>
      </c>
    </row>
    <row r="673" spans="2:9" x14ac:dyDescent="0.45">
      <c r="B673" s="178">
        <v>665</v>
      </c>
      <c r="C673" s="182">
        <v>38</v>
      </c>
      <c r="D673" s="182">
        <v>7</v>
      </c>
      <c r="E673" s="182">
        <v>5</v>
      </c>
      <c r="F673" s="182">
        <v>1032.8225001177018</v>
      </c>
      <c r="G673" s="182">
        <v>40</v>
      </c>
      <c r="H673" s="182">
        <v>8417.1774998822984</v>
      </c>
      <c r="I673" s="182" t="str">
        <v>No</v>
      </c>
    </row>
    <row r="674" spans="2:9" x14ac:dyDescent="0.45">
      <c r="B674" s="178">
        <v>666</v>
      </c>
      <c r="C674" s="182">
        <v>50</v>
      </c>
      <c r="D674" s="182">
        <v>6</v>
      </c>
      <c r="E674" s="182">
        <v>1</v>
      </c>
      <c r="F674" s="182">
        <v>852.15077035562615</v>
      </c>
      <c r="G674" s="182">
        <v>52</v>
      </c>
      <c r="H674" s="182">
        <v>10317.849229644373</v>
      </c>
      <c r="I674" s="182" t="str">
        <v>Yes</v>
      </c>
    </row>
    <row r="675" spans="2:9" x14ac:dyDescent="0.45">
      <c r="B675" s="178">
        <v>667</v>
      </c>
      <c r="C675" s="182">
        <v>48</v>
      </c>
      <c r="D675" s="182">
        <v>7</v>
      </c>
      <c r="E675" s="182">
        <v>4</v>
      </c>
      <c r="F675" s="182">
        <v>819.04613198208756</v>
      </c>
      <c r="G675" s="182">
        <v>49</v>
      </c>
      <c r="H675" s="182">
        <v>10945.953868017912</v>
      </c>
      <c r="I675" s="182" t="str">
        <v>No</v>
      </c>
    </row>
    <row r="676" spans="2:9" x14ac:dyDescent="0.45">
      <c r="B676" s="178">
        <v>668</v>
      </c>
      <c r="C676" s="182">
        <v>44</v>
      </c>
      <c r="D676" s="182">
        <v>2</v>
      </c>
      <c r="E676" s="182">
        <v>2</v>
      </c>
      <c r="F676" s="182">
        <v>910.06506727921953</v>
      </c>
      <c r="G676" s="182">
        <v>44</v>
      </c>
      <c r="H676" s="182">
        <v>8929.9349327207801</v>
      </c>
      <c r="I676" s="182" t="str">
        <v>No</v>
      </c>
    </row>
    <row r="677" spans="2:9" x14ac:dyDescent="0.45">
      <c r="B677" s="178">
        <v>669</v>
      </c>
      <c r="C677" s="182">
        <v>54</v>
      </c>
      <c r="D677" s="182">
        <v>6</v>
      </c>
      <c r="E677" s="182">
        <v>2</v>
      </c>
      <c r="F677" s="182">
        <v>543.38007119509382</v>
      </c>
      <c r="G677" s="182">
        <v>51</v>
      </c>
      <c r="H677" s="182">
        <v>10941.619928804907</v>
      </c>
      <c r="I677" s="182" t="str">
        <v>Yes</v>
      </c>
    </row>
    <row r="678" spans="2:9" x14ac:dyDescent="0.45">
      <c r="B678" s="178">
        <v>670</v>
      </c>
      <c r="C678" s="182">
        <v>54</v>
      </c>
      <c r="D678" s="182">
        <v>5</v>
      </c>
      <c r="E678" s="182">
        <v>3</v>
      </c>
      <c r="F678" s="182">
        <v>505.77153828375623</v>
      </c>
      <c r="G678" s="182">
        <v>50</v>
      </c>
      <c r="H678" s="182">
        <v>11294.228461716244</v>
      </c>
      <c r="I678" s="182" t="str">
        <v>Yes</v>
      </c>
    </row>
    <row r="679" spans="2:9" x14ac:dyDescent="0.45">
      <c r="B679" s="178">
        <v>671</v>
      </c>
      <c r="C679" s="182">
        <v>54</v>
      </c>
      <c r="D679" s="182">
        <v>7</v>
      </c>
      <c r="E679" s="182">
        <v>2</v>
      </c>
      <c r="F679" s="182">
        <v>553.75592442862887</v>
      </c>
      <c r="G679" s="182">
        <v>51</v>
      </c>
      <c r="H679" s="182">
        <v>10931.244075571372</v>
      </c>
      <c r="I679" s="182" t="str">
        <v>Yes</v>
      </c>
    </row>
    <row r="680" spans="2:9" x14ac:dyDescent="0.45">
      <c r="B680" s="178">
        <v>672</v>
      </c>
      <c r="C680" s="182">
        <v>46</v>
      </c>
      <c r="D680" s="182">
        <v>4</v>
      </c>
      <c r="E680" s="182">
        <v>2</v>
      </c>
      <c r="F680" s="182">
        <v>818.40877948323055</v>
      </c>
      <c r="G680" s="182">
        <v>48</v>
      </c>
      <c r="H680" s="182">
        <v>10161.59122051677</v>
      </c>
      <c r="I680" s="182" t="str">
        <v>No</v>
      </c>
    </row>
    <row r="681" spans="2:9" x14ac:dyDescent="0.45">
      <c r="B681" s="178">
        <v>673</v>
      </c>
      <c r="C681" s="182">
        <v>39</v>
      </c>
      <c r="D681" s="182">
        <v>8</v>
      </c>
      <c r="E681" s="182">
        <v>3</v>
      </c>
      <c r="F681" s="182">
        <v>898.26693979630704</v>
      </c>
      <c r="G681" s="182">
        <v>44</v>
      </c>
      <c r="H681" s="182">
        <v>9191.7330602036927</v>
      </c>
      <c r="I681" s="182" t="str">
        <v>No</v>
      </c>
    </row>
    <row r="682" spans="2:9" x14ac:dyDescent="0.45">
      <c r="B682" s="178">
        <v>674</v>
      </c>
      <c r="C682" s="182">
        <v>43</v>
      </c>
      <c r="D682" s="182">
        <v>7</v>
      </c>
      <c r="E682" s="182">
        <v>1</v>
      </c>
      <c r="F682" s="182">
        <v>769.90857001143536</v>
      </c>
      <c r="G682" s="182">
        <v>49</v>
      </c>
      <c r="H682" s="182">
        <v>10245.091429988564</v>
      </c>
      <c r="I682" s="182" t="str">
        <v>No</v>
      </c>
    </row>
    <row r="683" spans="2:9" x14ac:dyDescent="0.45">
      <c r="B683" s="178">
        <v>675</v>
      </c>
      <c r="C683" s="182">
        <v>41</v>
      </c>
      <c r="D683" s="182">
        <v>4</v>
      </c>
      <c r="E683" s="182">
        <v>4</v>
      </c>
      <c r="F683" s="182">
        <v>819.68283597596337</v>
      </c>
      <c r="G683" s="182">
        <v>41</v>
      </c>
      <c r="H683" s="182">
        <v>8665.3171640240362</v>
      </c>
      <c r="I683" s="182" t="str">
        <v>No</v>
      </c>
    </row>
    <row r="684" spans="2:9" x14ac:dyDescent="0.45">
      <c r="B684" s="178">
        <v>676</v>
      </c>
      <c r="C684" s="182">
        <v>38</v>
      </c>
      <c r="D684" s="182">
        <v>4</v>
      </c>
      <c r="E684" s="182">
        <v>2</v>
      </c>
      <c r="F684" s="182">
        <v>966.73444461741678</v>
      </c>
      <c r="G684" s="182">
        <v>40</v>
      </c>
      <c r="H684" s="182">
        <v>7733.2655553825834</v>
      </c>
      <c r="I684" s="182" t="str">
        <v>No</v>
      </c>
    </row>
    <row r="685" spans="2:9" x14ac:dyDescent="0.45">
      <c r="B685" s="178">
        <v>677</v>
      </c>
      <c r="C685" s="182">
        <v>39</v>
      </c>
      <c r="D685" s="182">
        <v>4</v>
      </c>
      <c r="E685" s="182">
        <v>1</v>
      </c>
      <c r="F685" s="182">
        <v>777.17265914025313</v>
      </c>
      <c r="G685" s="182">
        <v>42</v>
      </c>
      <c r="H685" s="182">
        <v>8242.827340859747</v>
      </c>
      <c r="I685" s="182" t="str">
        <v>No</v>
      </c>
    </row>
    <row r="686" spans="2:9" x14ac:dyDescent="0.45">
      <c r="B686" s="178">
        <v>678</v>
      </c>
      <c r="C686" s="182">
        <v>43</v>
      </c>
      <c r="D686" s="182">
        <v>7</v>
      </c>
      <c r="E686" s="182">
        <v>2</v>
      </c>
      <c r="F686" s="182">
        <v>803.50039409017472</v>
      </c>
      <c r="G686" s="182">
        <v>48</v>
      </c>
      <c r="H686" s="182">
        <v>10176.499605909825</v>
      </c>
      <c r="I686" s="182" t="str">
        <v>No</v>
      </c>
    </row>
    <row r="687" spans="2:9" x14ac:dyDescent="0.45">
      <c r="B687" s="178">
        <v>679</v>
      </c>
      <c r="C687" s="182">
        <v>45</v>
      </c>
      <c r="D687" s="182">
        <v>10</v>
      </c>
      <c r="E687" s="182">
        <v>2</v>
      </c>
      <c r="F687" s="182">
        <v>942.38174630019591</v>
      </c>
      <c r="G687" s="182">
        <v>51</v>
      </c>
      <c r="H687" s="182">
        <v>10542.618253699804</v>
      </c>
      <c r="I687" s="182" t="str">
        <v>Yes</v>
      </c>
    </row>
    <row r="688" spans="2:9" x14ac:dyDescent="0.45">
      <c r="B688" s="178">
        <v>680</v>
      </c>
      <c r="C688" s="182">
        <v>46</v>
      </c>
      <c r="D688" s="182">
        <v>4</v>
      </c>
      <c r="E688" s="182">
        <v>5</v>
      </c>
      <c r="F688" s="182">
        <v>603.05587576165522</v>
      </c>
      <c r="G688" s="182">
        <v>45</v>
      </c>
      <c r="H688" s="182">
        <v>10271.944124238344</v>
      </c>
      <c r="I688" s="182" t="str">
        <v>No</v>
      </c>
    </row>
    <row r="689" spans="2:9" x14ac:dyDescent="0.45">
      <c r="B689" s="178">
        <v>681</v>
      </c>
      <c r="C689" s="182">
        <v>46</v>
      </c>
      <c r="D689" s="182">
        <v>7</v>
      </c>
      <c r="E689" s="182">
        <v>2</v>
      </c>
      <c r="F689" s="182">
        <v>636.07903315509964</v>
      </c>
      <c r="G689" s="182">
        <v>51</v>
      </c>
      <c r="H689" s="182">
        <v>10848.9209668449</v>
      </c>
      <c r="I689" s="182" t="str">
        <v>Yes</v>
      </c>
    </row>
    <row r="690" spans="2:9" x14ac:dyDescent="0.45">
      <c r="B690" s="178">
        <v>682</v>
      </c>
      <c r="C690" s="182">
        <v>45</v>
      </c>
      <c r="D690" s="182">
        <v>5</v>
      </c>
      <c r="E690" s="182">
        <v>2</v>
      </c>
      <c r="F690" s="182">
        <v>753.34211805934297</v>
      </c>
      <c r="G690" s="182">
        <v>48</v>
      </c>
      <c r="H690" s="182">
        <v>10226.657881940657</v>
      </c>
      <c r="I690" s="182" t="str">
        <v>No</v>
      </c>
    </row>
    <row r="691" spans="2:9" x14ac:dyDescent="0.45">
      <c r="B691" s="178">
        <v>683</v>
      </c>
      <c r="C691" s="182">
        <v>49</v>
      </c>
      <c r="D691" s="182">
        <v>3</v>
      </c>
      <c r="E691" s="182">
        <v>4</v>
      </c>
      <c r="F691" s="182">
        <v>833.52629172882155</v>
      </c>
      <c r="G691" s="182">
        <v>48</v>
      </c>
      <c r="H691" s="182">
        <v>10646.473708271178</v>
      </c>
      <c r="I691" s="182" t="str">
        <v>No</v>
      </c>
    </row>
    <row r="692" spans="2:9" x14ac:dyDescent="0.45">
      <c r="B692" s="178">
        <v>684</v>
      </c>
      <c r="C692" s="182">
        <v>44</v>
      </c>
      <c r="D692" s="182">
        <v>8</v>
      </c>
      <c r="E692" s="182">
        <v>6</v>
      </c>
      <c r="F692" s="182">
        <v>870.27986502878548</v>
      </c>
      <c r="G692" s="182">
        <v>46</v>
      </c>
      <c r="H692" s="182">
        <v>10539.720134971214</v>
      </c>
      <c r="I692" s="182" t="str">
        <v>No</v>
      </c>
    </row>
    <row r="693" spans="2:9" x14ac:dyDescent="0.45">
      <c r="B693" s="178">
        <v>685</v>
      </c>
      <c r="C693" s="182">
        <v>45</v>
      </c>
      <c r="D693" s="182">
        <v>4</v>
      </c>
      <c r="E693" s="182">
        <v>1</v>
      </c>
      <c r="F693" s="182">
        <v>986.13939499049923</v>
      </c>
      <c r="G693" s="182">
        <v>48</v>
      </c>
      <c r="H693" s="182">
        <v>9743.8606050095004</v>
      </c>
      <c r="I693" s="182" t="str">
        <v>No</v>
      </c>
    </row>
    <row r="694" spans="2:9" x14ac:dyDescent="0.45">
      <c r="B694" s="178">
        <v>686</v>
      </c>
      <c r="C694" s="182">
        <v>51</v>
      </c>
      <c r="D694" s="182">
        <v>3</v>
      </c>
      <c r="E694" s="182">
        <v>1</v>
      </c>
      <c r="F694" s="182">
        <v>775.85846501322089</v>
      </c>
      <c r="G694" s="182">
        <v>52</v>
      </c>
      <c r="H694" s="182">
        <v>10394.141534986778</v>
      </c>
      <c r="I694" s="182" t="str">
        <v>Yes</v>
      </c>
    </row>
    <row r="695" spans="2:9" x14ac:dyDescent="0.45">
      <c r="B695" s="178">
        <v>687</v>
      </c>
      <c r="C695" s="182">
        <v>35</v>
      </c>
      <c r="D695" s="182">
        <v>3</v>
      </c>
      <c r="E695" s="182">
        <v>4</v>
      </c>
      <c r="F695" s="182">
        <v>884.65908623674306</v>
      </c>
      <c r="G695" s="182">
        <v>34</v>
      </c>
      <c r="H695" s="182">
        <v>6605.340913763257</v>
      </c>
      <c r="I695" s="182" t="str">
        <v>No</v>
      </c>
    </row>
    <row r="696" spans="2:9" x14ac:dyDescent="0.45">
      <c r="B696" s="178">
        <v>688</v>
      </c>
      <c r="C696" s="182">
        <v>38</v>
      </c>
      <c r="D696" s="182">
        <v>6</v>
      </c>
      <c r="E696" s="182">
        <v>1</v>
      </c>
      <c r="F696" s="182">
        <v>919.62262776498142</v>
      </c>
      <c r="G696" s="182">
        <v>43</v>
      </c>
      <c r="H696" s="182">
        <v>8385.3773722350197</v>
      </c>
      <c r="I696" s="182" t="str">
        <v>No</v>
      </c>
    </row>
    <row r="697" spans="2:9" x14ac:dyDescent="0.45">
      <c r="B697" s="178">
        <v>689</v>
      </c>
      <c r="C697" s="182">
        <v>48</v>
      </c>
      <c r="D697" s="182">
        <v>3</v>
      </c>
      <c r="E697" s="182">
        <v>1</v>
      </c>
      <c r="F697" s="182">
        <v>784.55486297942139</v>
      </c>
      <c r="G697" s="182">
        <v>50</v>
      </c>
      <c r="H697" s="182">
        <v>10515.445137020579</v>
      </c>
      <c r="I697" s="182" t="str">
        <v>Yes</v>
      </c>
    </row>
    <row r="698" spans="2:9" x14ac:dyDescent="0.45">
      <c r="B698" s="178">
        <v>690</v>
      </c>
      <c r="C698" s="182">
        <v>51</v>
      </c>
      <c r="D698" s="182">
        <v>10</v>
      </c>
      <c r="E698" s="182">
        <v>4</v>
      </c>
      <c r="F698" s="182">
        <v>488.32413822343</v>
      </c>
      <c r="G698" s="182">
        <v>49</v>
      </c>
      <c r="H698" s="182">
        <v>11276.67586177657</v>
      </c>
      <c r="I698" s="182" t="str">
        <v>No</v>
      </c>
    </row>
    <row r="699" spans="2:9" x14ac:dyDescent="0.45">
      <c r="B699" s="178">
        <v>691</v>
      </c>
      <c r="C699" s="182">
        <v>43</v>
      </c>
      <c r="D699" s="182">
        <v>6</v>
      </c>
      <c r="E699" s="182">
        <v>2</v>
      </c>
      <c r="F699" s="182">
        <v>926.66106449652307</v>
      </c>
      <c r="G699" s="182">
        <v>47</v>
      </c>
      <c r="H699" s="182">
        <v>9768.3389355034778</v>
      </c>
      <c r="I699" s="182" t="str">
        <v>No</v>
      </c>
    </row>
    <row r="700" spans="2:9" x14ac:dyDescent="0.45">
      <c r="B700" s="178">
        <v>692</v>
      </c>
      <c r="C700" s="182">
        <v>42</v>
      </c>
      <c r="D700" s="182">
        <v>8</v>
      </c>
      <c r="E700" s="182">
        <v>2</v>
      </c>
      <c r="F700" s="182">
        <v>671.90332189168316</v>
      </c>
      <c r="G700" s="182">
        <v>48</v>
      </c>
      <c r="H700" s="182">
        <v>10308.096678108317</v>
      </c>
      <c r="I700" s="182" t="str">
        <v>No</v>
      </c>
    </row>
    <row r="701" spans="2:9" x14ac:dyDescent="0.45">
      <c r="B701" s="178">
        <v>693</v>
      </c>
      <c r="C701" s="182">
        <v>45</v>
      </c>
      <c r="D701" s="182">
        <v>7</v>
      </c>
      <c r="E701" s="182">
        <v>3</v>
      </c>
      <c r="F701" s="182">
        <v>887.82702393692762</v>
      </c>
      <c r="G701" s="182">
        <v>49</v>
      </c>
      <c r="H701" s="182">
        <v>10627.172976063073</v>
      </c>
      <c r="I701" s="182" t="str">
        <v>No</v>
      </c>
    </row>
    <row r="702" spans="2:9" x14ac:dyDescent="0.45">
      <c r="B702" s="178">
        <v>694</v>
      </c>
      <c r="C702" s="182">
        <v>40</v>
      </c>
      <c r="D702" s="182">
        <v>5</v>
      </c>
      <c r="E702" s="182">
        <v>5</v>
      </c>
      <c r="F702" s="182">
        <v>753.56901787734989</v>
      </c>
      <c r="G702" s="182">
        <v>40</v>
      </c>
      <c r="H702" s="182">
        <v>8696.4309821226489</v>
      </c>
      <c r="I702" s="182" t="str">
        <v>No</v>
      </c>
    </row>
    <row r="703" spans="2:9" x14ac:dyDescent="0.45">
      <c r="B703" s="178">
        <v>695</v>
      </c>
      <c r="C703" s="182">
        <v>46</v>
      </c>
      <c r="D703" s="182">
        <v>12</v>
      </c>
      <c r="E703" s="182">
        <v>3</v>
      </c>
      <c r="F703" s="182">
        <v>570.44508083767971</v>
      </c>
      <c r="G703" s="182">
        <v>50</v>
      </c>
      <c r="H703" s="182">
        <v>11229.554919162321</v>
      </c>
      <c r="I703" s="182" t="str">
        <v>Yes</v>
      </c>
    </row>
    <row r="704" spans="2:9" x14ac:dyDescent="0.45">
      <c r="B704" s="178">
        <v>696</v>
      </c>
      <c r="C704" s="182">
        <v>39</v>
      </c>
      <c r="D704" s="182">
        <v>8</v>
      </c>
      <c r="E704" s="182">
        <v>3</v>
      </c>
      <c r="F704" s="182">
        <v>808.68699813415003</v>
      </c>
      <c r="G704" s="182">
        <v>44</v>
      </c>
      <c r="H704" s="182">
        <v>9281.3130018658503</v>
      </c>
      <c r="I704" s="182" t="str">
        <v>No</v>
      </c>
    </row>
    <row r="705" spans="2:9" x14ac:dyDescent="0.45">
      <c r="B705" s="178">
        <v>697</v>
      </c>
      <c r="C705" s="182">
        <v>47</v>
      </c>
      <c r="D705" s="182">
        <v>5</v>
      </c>
      <c r="E705" s="182">
        <v>4</v>
      </c>
      <c r="F705" s="182">
        <v>964.49895683621787</v>
      </c>
      <c r="G705" s="182">
        <v>48</v>
      </c>
      <c r="H705" s="182">
        <v>10515.501043163782</v>
      </c>
      <c r="I705" s="182" t="str">
        <v>No</v>
      </c>
    </row>
    <row r="706" spans="2:9" x14ac:dyDescent="0.45">
      <c r="B706" s="178">
        <v>698</v>
      </c>
      <c r="C706" s="182">
        <v>56</v>
      </c>
      <c r="D706" s="182">
        <v>3</v>
      </c>
      <c r="E706" s="182">
        <v>3</v>
      </c>
      <c r="F706" s="182">
        <v>690.49949780739473</v>
      </c>
      <c r="G706" s="182">
        <v>50</v>
      </c>
      <c r="H706" s="182">
        <v>11109.500502192604</v>
      </c>
      <c r="I706" s="182" t="str">
        <v>Yes</v>
      </c>
    </row>
    <row r="707" spans="2:9" x14ac:dyDescent="0.45">
      <c r="B707" s="178">
        <v>699</v>
      </c>
      <c r="C707" s="182">
        <v>41</v>
      </c>
      <c r="D707" s="182">
        <v>3</v>
      </c>
      <c r="E707" s="182">
        <v>2</v>
      </c>
      <c r="F707" s="182">
        <v>689.1156348402194</v>
      </c>
      <c r="G707" s="182">
        <v>42</v>
      </c>
      <c r="H707" s="182">
        <v>8580.8843651597817</v>
      </c>
      <c r="I707" s="182" t="str">
        <v>No</v>
      </c>
    </row>
    <row r="708" spans="2:9" x14ac:dyDescent="0.45">
      <c r="B708" s="178">
        <v>700</v>
      </c>
      <c r="C708" s="182">
        <v>42</v>
      </c>
      <c r="D708" s="182">
        <v>10</v>
      </c>
      <c r="E708" s="182">
        <v>5</v>
      </c>
      <c r="F708" s="182">
        <v>873.23915705873731</v>
      </c>
      <c r="G708" s="182">
        <v>47</v>
      </c>
      <c r="H708" s="182">
        <v>10571.760842941263</v>
      </c>
      <c r="I708" s="182" t="str">
        <v>No</v>
      </c>
    </row>
    <row r="709" spans="2:9" x14ac:dyDescent="0.45">
      <c r="B709" s="178">
        <v>701</v>
      </c>
      <c r="C709" s="182">
        <v>49</v>
      </c>
      <c r="D709" s="182">
        <v>6</v>
      </c>
      <c r="E709" s="182">
        <v>1</v>
      </c>
      <c r="F709" s="182">
        <v>1027.6375510958312</v>
      </c>
      <c r="G709" s="182">
        <v>52</v>
      </c>
      <c r="H709" s="182">
        <v>10142.362448904169</v>
      </c>
      <c r="I709" s="182" t="str">
        <v>Yes</v>
      </c>
    </row>
    <row r="710" spans="2:9" x14ac:dyDescent="0.45">
      <c r="B710" s="178">
        <v>702</v>
      </c>
      <c r="C710" s="182">
        <v>38</v>
      </c>
      <c r="D710" s="182">
        <v>8</v>
      </c>
      <c r="E710" s="182">
        <v>1</v>
      </c>
      <c r="F710" s="182">
        <v>957.77794243587732</v>
      </c>
      <c r="G710" s="182">
        <v>45</v>
      </c>
      <c r="H710" s="182">
        <v>8917.2220575641222</v>
      </c>
      <c r="I710" s="182" t="str">
        <v>No</v>
      </c>
    </row>
    <row r="711" spans="2:9" x14ac:dyDescent="0.45">
      <c r="B711" s="178">
        <v>703</v>
      </c>
      <c r="C711" s="182">
        <v>50</v>
      </c>
      <c r="D711" s="182">
        <v>4</v>
      </c>
      <c r="E711" s="182">
        <v>3</v>
      </c>
      <c r="F711" s="182">
        <v>1013.4403383745116</v>
      </c>
      <c r="G711" s="182">
        <v>50</v>
      </c>
      <c r="H711" s="182">
        <v>10786.559661625488</v>
      </c>
      <c r="I711" s="182" t="str">
        <v>Yes</v>
      </c>
    </row>
    <row r="712" spans="2:9" x14ac:dyDescent="0.45">
      <c r="B712" s="178">
        <v>704</v>
      </c>
      <c r="C712" s="182">
        <v>58</v>
      </c>
      <c r="D712" s="182">
        <v>6</v>
      </c>
      <c r="E712" s="182">
        <v>2</v>
      </c>
      <c r="F712" s="182">
        <v>805.00905324392795</v>
      </c>
      <c r="G712" s="182">
        <v>51</v>
      </c>
      <c r="H712" s="182">
        <v>10679.990946756072</v>
      </c>
      <c r="I712" s="182" t="str">
        <v>Yes</v>
      </c>
    </row>
    <row r="713" spans="2:9" x14ac:dyDescent="0.45">
      <c r="B713" s="178">
        <v>705</v>
      </c>
      <c r="C713" s="182">
        <v>39</v>
      </c>
      <c r="D713" s="182">
        <v>9</v>
      </c>
      <c r="E713" s="182">
        <v>3</v>
      </c>
      <c r="F713" s="182">
        <v>797.92112530329666</v>
      </c>
      <c r="G713" s="182">
        <v>45</v>
      </c>
      <c r="H713" s="182">
        <v>9577.0788746967046</v>
      </c>
      <c r="I713" s="182" t="str">
        <v>No</v>
      </c>
    </row>
    <row r="714" spans="2:9" x14ac:dyDescent="0.45">
      <c r="B714" s="178">
        <v>706</v>
      </c>
      <c r="C714" s="182">
        <v>40</v>
      </c>
      <c r="D714" s="182">
        <v>5</v>
      </c>
      <c r="E714" s="182">
        <v>3</v>
      </c>
      <c r="F714" s="182">
        <v>584.5912498146148</v>
      </c>
      <c r="G714" s="182">
        <v>42</v>
      </c>
      <c r="H714" s="182">
        <v>8935.4087501853865</v>
      </c>
      <c r="I714" s="182" t="str">
        <v>No</v>
      </c>
    </row>
    <row r="715" spans="2:9" x14ac:dyDescent="0.45">
      <c r="B715" s="178">
        <v>707</v>
      </c>
      <c r="C715" s="182">
        <v>37</v>
      </c>
      <c r="D715" s="182">
        <v>8</v>
      </c>
      <c r="E715" s="182">
        <v>3</v>
      </c>
      <c r="F715" s="182">
        <v>807.28082249044701</v>
      </c>
      <c r="G715" s="182">
        <v>42</v>
      </c>
      <c r="H715" s="182">
        <v>8712.7191775095525</v>
      </c>
      <c r="I715" s="182" t="str">
        <v>No</v>
      </c>
    </row>
    <row r="716" spans="2:9" x14ac:dyDescent="0.45">
      <c r="B716" s="178">
        <v>708</v>
      </c>
      <c r="C716" s="182">
        <v>48</v>
      </c>
      <c r="D716" s="182">
        <v>5</v>
      </c>
      <c r="E716" s="182">
        <v>1</v>
      </c>
      <c r="F716" s="182">
        <v>760.94968906957774</v>
      </c>
      <c r="G716" s="182">
        <v>52</v>
      </c>
      <c r="H716" s="182">
        <v>10409.050310930423</v>
      </c>
      <c r="I716" s="182" t="str">
        <v>Yes</v>
      </c>
    </row>
    <row r="717" spans="2:9" x14ac:dyDescent="0.45">
      <c r="B717" s="178">
        <v>709</v>
      </c>
      <c r="C717" s="182">
        <v>45</v>
      </c>
      <c r="D717" s="182">
        <v>6</v>
      </c>
      <c r="E717" s="182">
        <v>2</v>
      </c>
      <c r="F717" s="182">
        <v>871.49895512913747</v>
      </c>
      <c r="G717" s="182">
        <v>49</v>
      </c>
      <c r="H717" s="182">
        <v>10393.501044870864</v>
      </c>
      <c r="I717" s="182" t="str">
        <v>No</v>
      </c>
    </row>
    <row r="718" spans="2:9" x14ac:dyDescent="0.45">
      <c r="B718" s="178">
        <v>710</v>
      </c>
      <c r="C718" s="182">
        <v>45</v>
      </c>
      <c r="D718" s="182">
        <v>6</v>
      </c>
      <c r="E718" s="182">
        <v>3</v>
      </c>
      <c r="F718" s="182">
        <v>894.20714097171117</v>
      </c>
      <c r="G718" s="182">
        <v>48</v>
      </c>
      <c r="H718" s="182">
        <v>10335.79285902829</v>
      </c>
      <c r="I718" s="182" t="str">
        <v>No</v>
      </c>
    </row>
    <row r="719" spans="2:9" x14ac:dyDescent="0.45">
      <c r="B719" s="178">
        <v>711</v>
      </c>
      <c r="C719" s="182">
        <v>44</v>
      </c>
      <c r="D719" s="182">
        <v>6</v>
      </c>
      <c r="E719" s="182">
        <v>2</v>
      </c>
      <c r="F719" s="182">
        <v>469.9256727231832</v>
      </c>
      <c r="G719" s="182">
        <v>48</v>
      </c>
      <c r="H719" s="182">
        <v>10510.074327276816</v>
      </c>
      <c r="I719" s="182" t="str">
        <v>No</v>
      </c>
    </row>
    <row r="720" spans="2:9" x14ac:dyDescent="0.45">
      <c r="B720" s="178">
        <v>712</v>
      </c>
      <c r="C720" s="182">
        <v>42</v>
      </c>
      <c r="D720" s="182">
        <v>6</v>
      </c>
      <c r="E720" s="182">
        <v>4</v>
      </c>
      <c r="F720" s="182">
        <v>974.43787647863292</v>
      </c>
      <c r="G720" s="182">
        <v>44</v>
      </c>
      <c r="H720" s="182">
        <v>9365.5621235213675</v>
      </c>
      <c r="I720" s="182" t="str">
        <v>No</v>
      </c>
    </row>
    <row r="721" spans="2:9" x14ac:dyDescent="0.45">
      <c r="B721" s="178">
        <v>713</v>
      </c>
      <c r="C721" s="182">
        <v>40</v>
      </c>
      <c r="D721" s="182">
        <v>11</v>
      </c>
      <c r="E721" s="182">
        <v>3</v>
      </c>
      <c r="F721" s="182">
        <v>800.95347302879566</v>
      </c>
      <c r="G721" s="182">
        <v>48</v>
      </c>
      <c r="H721" s="182">
        <v>10429.046526971204</v>
      </c>
      <c r="I721" s="182" t="str">
        <v>No</v>
      </c>
    </row>
    <row r="722" spans="2:9" x14ac:dyDescent="0.45">
      <c r="B722" s="178">
        <v>714</v>
      </c>
      <c r="C722" s="182">
        <v>51</v>
      </c>
      <c r="D722" s="182">
        <v>6</v>
      </c>
      <c r="E722" s="182">
        <v>3</v>
      </c>
      <c r="F722" s="182">
        <v>1045.5117228945724</v>
      </c>
      <c r="G722" s="182">
        <v>50</v>
      </c>
      <c r="H722" s="182">
        <v>10754.488277105427</v>
      </c>
      <c r="I722" s="182" t="str">
        <v>Yes</v>
      </c>
    </row>
    <row r="723" spans="2:9" x14ac:dyDescent="0.45">
      <c r="B723" s="178">
        <v>715</v>
      </c>
      <c r="C723" s="182">
        <v>46</v>
      </c>
      <c r="D723" s="182">
        <v>3</v>
      </c>
      <c r="E723" s="182">
        <v>1</v>
      </c>
      <c r="F723" s="182">
        <v>756.41985208003598</v>
      </c>
      <c r="G723" s="182">
        <v>48</v>
      </c>
      <c r="H723" s="182">
        <v>9973.5801479199636</v>
      </c>
      <c r="I723" s="182" t="str">
        <v>No</v>
      </c>
    </row>
    <row r="724" spans="2:9" x14ac:dyDescent="0.45">
      <c r="B724" s="178">
        <v>716</v>
      </c>
      <c r="C724" s="182">
        <v>45</v>
      </c>
      <c r="D724" s="182">
        <v>5</v>
      </c>
      <c r="E724" s="182">
        <v>5</v>
      </c>
      <c r="F724" s="182">
        <v>689.35731103189812</v>
      </c>
      <c r="G724" s="182">
        <v>45</v>
      </c>
      <c r="H724" s="182">
        <v>10185.642688968102</v>
      </c>
      <c r="I724" s="182" t="str">
        <v>No</v>
      </c>
    </row>
    <row r="725" spans="2:9" x14ac:dyDescent="0.45">
      <c r="B725" s="178">
        <v>717</v>
      </c>
      <c r="C725" s="182">
        <v>42</v>
      </c>
      <c r="D725" s="182">
        <v>4</v>
      </c>
      <c r="E725" s="182">
        <v>2</v>
      </c>
      <c r="F725" s="182">
        <v>939.04513507855813</v>
      </c>
      <c r="G725" s="182">
        <v>44</v>
      </c>
      <c r="H725" s="182">
        <v>8900.9548649214412</v>
      </c>
      <c r="I725" s="182" t="str">
        <v>No</v>
      </c>
    </row>
    <row r="726" spans="2:9" x14ac:dyDescent="0.45">
      <c r="B726" s="178">
        <v>718</v>
      </c>
      <c r="C726" s="182">
        <v>36</v>
      </c>
      <c r="D726" s="182">
        <v>5</v>
      </c>
      <c r="E726" s="182">
        <v>0</v>
      </c>
      <c r="F726" s="182">
        <v>879.80837400136022</v>
      </c>
      <c r="G726" s="182">
        <v>41</v>
      </c>
      <c r="H726" s="182">
        <v>7605.1916259986401</v>
      </c>
      <c r="I726" s="182" t="str">
        <v>No</v>
      </c>
    </row>
    <row r="727" spans="2:9" x14ac:dyDescent="0.45">
      <c r="B727" s="178">
        <v>719</v>
      </c>
      <c r="C727" s="182">
        <v>57</v>
      </c>
      <c r="D727" s="182">
        <v>3</v>
      </c>
      <c r="E727" s="182">
        <v>0</v>
      </c>
      <c r="F727" s="182">
        <v>723.42364396266873</v>
      </c>
      <c r="G727" s="182">
        <v>53</v>
      </c>
      <c r="H727" s="182">
        <v>10131.576356037331</v>
      </c>
      <c r="I727" s="182" t="str">
        <v>Yes</v>
      </c>
    </row>
    <row r="728" spans="2:9" x14ac:dyDescent="0.45">
      <c r="B728" s="178">
        <v>720</v>
      </c>
      <c r="C728" s="182">
        <v>48</v>
      </c>
      <c r="D728" s="182">
        <v>8</v>
      </c>
      <c r="E728" s="182">
        <v>2</v>
      </c>
      <c r="F728" s="182">
        <v>646.43654096318551</v>
      </c>
      <c r="G728" s="182">
        <v>51</v>
      </c>
      <c r="H728" s="182">
        <v>10838.563459036814</v>
      </c>
      <c r="I728" s="182" t="str">
        <v>Yes</v>
      </c>
    </row>
    <row r="729" spans="2:9" x14ac:dyDescent="0.45">
      <c r="B729" s="178">
        <v>721</v>
      </c>
      <c r="C729" s="182">
        <v>50</v>
      </c>
      <c r="D729" s="182">
        <v>10</v>
      </c>
      <c r="E729" s="182">
        <v>1</v>
      </c>
      <c r="F729" s="182">
        <v>792.01006677115765</v>
      </c>
      <c r="G729" s="182">
        <v>52</v>
      </c>
      <c r="H729" s="182">
        <v>10377.989933228842</v>
      </c>
      <c r="I729" s="182" t="str">
        <v>Yes</v>
      </c>
    </row>
    <row r="730" spans="2:9" x14ac:dyDescent="0.45">
      <c r="B730" s="178">
        <v>722</v>
      </c>
      <c r="C730" s="182">
        <v>39</v>
      </c>
      <c r="D730" s="182">
        <v>13</v>
      </c>
      <c r="E730" s="182">
        <v>3</v>
      </c>
      <c r="F730" s="182">
        <v>749.05402237750388</v>
      </c>
      <c r="G730" s="182">
        <v>49</v>
      </c>
      <c r="H730" s="182">
        <v>10765.945977622496</v>
      </c>
      <c r="I730" s="182" t="str">
        <v>No</v>
      </c>
    </row>
    <row r="731" spans="2:9" x14ac:dyDescent="0.45">
      <c r="B731" s="178">
        <v>723</v>
      </c>
      <c r="C731" s="182">
        <v>50</v>
      </c>
      <c r="D731" s="182">
        <v>7</v>
      </c>
      <c r="E731" s="182">
        <v>5</v>
      </c>
      <c r="F731" s="182">
        <v>619.84511451702281</v>
      </c>
      <c r="G731" s="182">
        <v>48</v>
      </c>
      <c r="H731" s="182">
        <v>11110.154885482978</v>
      </c>
      <c r="I731" s="182" t="str">
        <v>No</v>
      </c>
    </row>
    <row r="732" spans="2:9" x14ac:dyDescent="0.45">
      <c r="B732" s="178">
        <v>724</v>
      </c>
      <c r="C732" s="182">
        <v>44</v>
      </c>
      <c r="D732" s="182">
        <v>3</v>
      </c>
      <c r="E732" s="182">
        <v>4</v>
      </c>
      <c r="F732" s="182">
        <v>741.52699377035094</v>
      </c>
      <c r="G732" s="182">
        <v>43</v>
      </c>
      <c r="H732" s="182">
        <v>9313.4730062296494</v>
      </c>
      <c r="I732" s="182" t="str">
        <v>No</v>
      </c>
    </row>
    <row r="733" spans="2:9" x14ac:dyDescent="0.45">
      <c r="B733" s="178">
        <v>725</v>
      </c>
      <c r="C733" s="182">
        <v>51</v>
      </c>
      <c r="D733" s="182">
        <v>8</v>
      </c>
      <c r="E733" s="182">
        <v>2</v>
      </c>
      <c r="F733" s="182">
        <v>641.85445914833076</v>
      </c>
      <c r="G733" s="182">
        <v>51</v>
      </c>
      <c r="H733" s="182">
        <v>10843.14554085167</v>
      </c>
      <c r="I733" s="182" t="str">
        <v>Yes</v>
      </c>
    </row>
    <row r="734" spans="2:9" x14ac:dyDescent="0.45">
      <c r="B734" s="178">
        <v>726</v>
      </c>
      <c r="C734" s="182">
        <v>49</v>
      </c>
      <c r="D734" s="182">
        <v>8</v>
      </c>
      <c r="E734" s="182">
        <v>1</v>
      </c>
      <c r="F734" s="182">
        <v>794.81558720232954</v>
      </c>
      <c r="G734" s="182">
        <v>52</v>
      </c>
      <c r="H734" s="182">
        <v>10375.184412797669</v>
      </c>
      <c r="I734" s="182" t="str">
        <v>Yes</v>
      </c>
    </row>
    <row r="735" spans="2:9" x14ac:dyDescent="0.45">
      <c r="B735" s="178">
        <v>727</v>
      </c>
      <c r="C735" s="182">
        <v>43</v>
      </c>
      <c r="D735" s="182">
        <v>7</v>
      </c>
      <c r="E735" s="182">
        <v>2</v>
      </c>
      <c r="F735" s="182">
        <v>798.98197781659803</v>
      </c>
      <c r="G735" s="182">
        <v>48</v>
      </c>
      <c r="H735" s="182">
        <v>10181.018022183402</v>
      </c>
      <c r="I735" s="182" t="str">
        <v>No</v>
      </c>
    </row>
    <row r="736" spans="2:9" x14ac:dyDescent="0.45">
      <c r="B736" s="178">
        <v>728</v>
      </c>
      <c r="C736" s="182">
        <v>47</v>
      </c>
      <c r="D736" s="182">
        <v>6</v>
      </c>
      <c r="E736" s="182">
        <v>3</v>
      </c>
      <c r="F736" s="182">
        <v>885.27432110609357</v>
      </c>
      <c r="G736" s="182">
        <v>50</v>
      </c>
      <c r="H736" s="182">
        <v>10914.725678893907</v>
      </c>
      <c r="I736" s="182" t="str">
        <v>Yes</v>
      </c>
    </row>
    <row r="737" spans="2:9" x14ac:dyDescent="0.45">
      <c r="B737" s="178">
        <v>729</v>
      </c>
      <c r="C737" s="182">
        <v>46</v>
      </c>
      <c r="D737" s="182">
        <v>6</v>
      </c>
      <c r="E737" s="182">
        <v>3</v>
      </c>
      <c r="F737" s="182">
        <v>931.99878845144951</v>
      </c>
      <c r="G737" s="182">
        <v>49</v>
      </c>
      <c r="H737" s="182">
        <v>10583.001211548552</v>
      </c>
      <c r="I737" s="182" t="str">
        <v>No</v>
      </c>
    </row>
    <row r="738" spans="2:9" x14ac:dyDescent="0.45">
      <c r="B738" s="178">
        <v>730</v>
      </c>
      <c r="C738" s="182">
        <v>39</v>
      </c>
      <c r="D738" s="182">
        <v>4</v>
      </c>
      <c r="E738" s="182">
        <v>2</v>
      </c>
      <c r="F738" s="182">
        <v>493.77033587135253</v>
      </c>
      <c r="G738" s="182">
        <v>41</v>
      </c>
      <c r="H738" s="182">
        <v>8491.2296641286484</v>
      </c>
      <c r="I738" s="182" t="str">
        <v>No</v>
      </c>
    </row>
    <row r="739" spans="2:9" x14ac:dyDescent="0.45">
      <c r="B739" s="178">
        <v>731</v>
      </c>
      <c r="C739" s="182">
        <v>46</v>
      </c>
      <c r="D739" s="182">
        <v>5</v>
      </c>
      <c r="E739" s="182">
        <v>5</v>
      </c>
      <c r="F739" s="182">
        <v>926.70300752941864</v>
      </c>
      <c r="G739" s="182">
        <v>46</v>
      </c>
      <c r="H739" s="182">
        <v>10233.296992470581</v>
      </c>
      <c r="I739" s="182" t="str">
        <v>No</v>
      </c>
    </row>
    <row r="740" spans="2:9" x14ac:dyDescent="0.45">
      <c r="B740" s="178">
        <v>732</v>
      </c>
      <c r="C740" s="182">
        <v>47</v>
      </c>
      <c r="D740" s="182">
        <v>5</v>
      </c>
      <c r="E740" s="182">
        <v>2</v>
      </c>
      <c r="F740" s="182">
        <v>745.64054743351346</v>
      </c>
      <c r="G740" s="182">
        <v>50</v>
      </c>
      <c r="H740" s="182">
        <v>10804.359452566487</v>
      </c>
      <c r="I740" s="182" t="str">
        <v>Yes</v>
      </c>
    </row>
    <row r="741" spans="2:9" x14ac:dyDescent="0.45">
      <c r="B741" s="178">
        <v>733</v>
      </c>
      <c r="C741" s="182">
        <v>42</v>
      </c>
      <c r="D741" s="182">
        <v>7</v>
      </c>
      <c r="E741" s="182">
        <v>1</v>
      </c>
      <c r="F741" s="182">
        <v>632.20021372481676</v>
      </c>
      <c r="G741" s="182">
        <v>48</v>
      </c>
      <c r="H741" s="182">
        <v>10097.799786275184</v>
      </c>
      <c r="I741" s="182" t="str">
        <v>No</v>
      </c>
    </row>
    <row r="742" spans="2:9" x14ac:dyDescent="0.45">
      <c r="B742" s="178">
        <v>734</v>
      </c>
      <c r="C742" s="182">
        <v>53</v>
      </c>
      <c r="D742" s="182">
        <v>5</v>
      </c>
      <c r="E742" s="182">
        <v>5</v>
      </c>
      <c r="F742" s="182">
        <v>1003.0362595351173</v>
      </c>
      <c r="G742" s="182">
        <v>48</v>
      </c>
      <c r="H742" s="182">
        <v>10726.963740464882</v>
      </c>
      <c r="I742" s="182" t="str">
        <v>No</v>
      </c>
    </row>
    <row r="743" spans="2:9" x14ac:dyDescent="0.45">
      <c r="B743" s="178">
        <v>735</v>
      </c>
      <c r="C743" s="182">
        <v>35</v>
      </c>
      <c r="D743" s="182">
        <v>2</v>
      </c>
      <c r="E743" s="182">
        <v>2</v>
      </c>
      <c r="F743" s="182">
        <v>867.96321402757758</v>
      </c>
      <c r="G743" s="182">
        <v>35</v>
      </c>
      <c r="H743" s="182">
        <v>6407.0367859724229</v>
      </c>
      <c r="I743" s="182" t="str">
        <v>No</v>
      </c>
    </row>
    <row r="744" spans="2:9" x14ac:dyDescent="0.45">
      <c r="B744" s="178">
        <v>736</v>
      </c>
      <c r="C744" s="182">
        <v>35</v>
      </c>
      <c r="D744" s="182">
        <v>3</v>
      </c>
      <c r="E744" s="182">
        <v>3</v>
      </c>
      <c r="F744" s="182">
        <v>701.88105465792307</v>
      </c>
      <c r="G744" s="182">
        <v>35</v>
      </c>
      <c r="H744" s="182">
        <v>6823.1189453420766</v>
      </c>
      <c r="I744" s="182" t="str">
        <v>No</v>
      </c>
    </row>
    <row r="745" spans="2:9" x14ac:dyDescent="0.45">
      <c r="B745" s="178">
        <v>737</v>
      </c>
      <c r="C745" s="182">
        <v>44</v>
      </c>
      <c r="D745" s="182">
        <v>5</v>
      </c>
      <c r="E745" s="182">
        <v>1</v>
      </c>
      <c r="F745" s="182">
        <v>785.92285260243898</v>
      </c>
      <c r="G745" s="182">
        <v>48</v>
      </c>
      <c r="H745" s="182">
        <v>9944.0771473975619</v>
      </c>
      <c r="I745" s="182" t="str">
        <v>No</v>
      </c>
    </row>
    <row r="746" spans="2:9" x14ac:dyDescent="0.45">
      <c r="B746" s="178">
        <v>738</v>
      </c>
      <c r="C746" s="182">
        <v>40</v>
      </c>
      <c r="D746" s="182">
        <v>8</v>
      </c>
      <c r="E746" s="182">
        <v>3</v>
      </c>
      <c r="F746" s="182">
        <v>959.19841305889111</v>
      </c>
      <c r="G746" s="182">
        <v>45</v>
      </c>
      <c r="H746" s="182">
        <v>9415.8015869411101</v>
      </c>
      <c r="I746" s="182" t="str">
        <v>No</v>
      </c>
    </row>
    <row r="747" spans="2:9" x14ac:dyDescent="0.45">
      <c r="B747" s="178">
        <v>739</v>
      </c>
      <c r="C747" s="182">
        <v>37</v>
      </c>
      <c r="D747" s="182">
        <v>5</v>
      </c>
      <c r="E747" s="182">
        <v>2</v>
      </c>
      <c r="F747" s="182">
        <v>844.40413180494852</v>
      </c>
      <c r="G747" s="182">
        <v>40</v>
      </c>
      <c r="H747" s="182">
        <v>7855.5958681950515</v>
      </c>
      <c r="I747" s="182" t="str">
        <v>No</v>
      </c>
    </row>
    <row r="748" spans="2:9" x14ac:dyDescent="0.45">
      <c r="B748" s="178">
        <v>740</v>
      </c>
      <c r="C748" s="182">
        <v>54</v>
      </c>
      <c r="D748" s="182">
        <v>6</v>
      </c>
      <c r="E748" s="182">
        <v>3</v>
      </c>
      <c r="F748" s="182">
        <v>884.80309749026037</v>
      </c>
      <c r="G748" s="182">
        <v>50</v>
      </c>
      <c r="H748" s="182">
        <v>10915.196902509739</v>
      </c>
      <c r="I748" s="182" t="str">
        <v>Yes</v>
      </c>
    </row>
    <row r="749" spans="2:9" x14ac:dyDescent="0.45">
      <c r="B749" s="178">
        <v>741</v>
      </c>
      <c r="C749" s="182">
        <v>39</v>
      </c>
      <c r="D749" s="182">
        <v>2</v>
      </c>
      <c r="E749" s="182">
        <v>2</v>
      </c>
      <c r="F749" s="182">
        <v>502.4363758510263</v>
      </c>
      <c r="G749" s="182">
        <v>39</v>
      </c>
      <c r="H749" s="182">
        <v>7912.5636241489738</v>
      </c>
      <c r="I749" s="182" t="str">
        <v>No</v>
      </c>
    </row>
    <row r="750" spans="2:9" x14ac:dyDescent="0.45">
      <c r="B750" s="178">
        <v>742</v>
      </c>
      <c r="C750" s="182">
        <v>43</v>
      </c>
      <c r="D750" s="182">
        <v>8</v>
      </c>
      <c r="E750" s="182">
        <v>0</v>
      </c>
      <c r="F750" s="182">
        <v>650.08970746416946</v>
      </c>
      <c r="G750" s="182">
        <v>51</v>
      </c>
      <c r="H750" s="182">
        <v>10334.910292535831</v>
      </c>
      <c r="I750" s="182" t="str">
        <v>Yes</v>
      </c>
    </row>
    <row r="751" spans="2:9" x14ac:dyDescent="0.45">
      <c r="B751" s="178">
        <v>743</v>
      </c>
      <c r="C751" s="182">
        <v>48</v>
      </c>
      <c r="D751" s="182">
        <v>4</v>
      </c>
      <c r="E751" s="182">
        <v>3</v>
      </c>
      <c r="F751" s="182">
        <v>860.07311729157777</v>
      </c>
      <c r="G751" s="182">
        <v>49</v>
      </c>
      <c r="H751" s="182">
        <v>10654.926882708423</v>
      </c>
      <c r="I751" s="182" t="str">
        <v>No</v>
      </c>
    </row>
    <row r="752" spans="2:9" x14ac:dyDescent="0.45">
      <c r="B752" s="178">
        <v>744</v>
      </c>
      <c r="C752" s="182">
        <v>43</v>
      </c>
      <c r="D752" s="182">
        <v>7</v>
      </c>
      <c r="E752" s="182">
        <v>2</v>
      </c>
      <c r="F752" s="182">
        <v>715.27989068910574</v>
      </c>
      <c r="G752" s="182">
        <v>48</v>
      </c>
      <c r="H752" s="182">
        <v>10264.720109310894</v>
      </c>
      <c r="I752" s="182" t="str">
        <v>No</v>
      </c>
    </row>
    <row r="753" spans="2:9" x14ac:dyDescent="0.45">
      <c r="B753" s="178">
        <v>745</v>
      </c>
      <c r="C753" s="182">
        <v>44</v>
      </c>
      <c r="D753" s="182">
        <v>5</v>
      </c>
      <c r="E753" s="182">
        <v>1</v>
      </c>
      <c r="F753" s="182">
        <v>867.22037226636871</v>
      </c>
      <c r="G753" s="182">
        <v>48</v>
      </c>
      <c r="H753" s="182">
        <v>9862.7796277336311</v>
      </c>
      <c r="I753" s="182" t="str">
        <v>No</v>
      </c>
    </row>
    <row r="754" spans="2:9" x14ac:dyDescent="0.45">
      <c r="B754" s="178">
        <v>746</v>
      </c>
      <c r="C754" s="182">
        <v>37</v>
      </c>
      <c r="D754" s="182">
        <v>8</v>
      </c>
      <c r="E754" s="182">
        <v>1</v>
      </c>
      <c r="F754" s="182">
        <v>523.44740996115377</v>
      </c>
      <c r="G754" s="182">
        <v>44</v>
      </c>
      <c r="H754" s="182">
        <v>9066.5525900388457</v>
      </c>
      <c r="I754" s="182" t="str">
        <v>No</v>
      </c>
    </row>
    <row r="755" spans="2:9" x14ac:dyDescent="0.45">
      <c r="B755" s="178">
        <v>747</v>
      </c>
      <c r="C755" s="182">
        <v>46</v>
      </c>
      <c r="D755" s="182">
        <v>2</v>
      </c>
      <c r="E755" s="182">
        <v>3</v>
      </c>
      <c r="F755" s="182">
        <v>767.77743181628148</v>
      </c>
      <c r="G755" s="182">
        <v>45</v>
      </c>
      <c r="H755" s="182">
        <v>9607.222568183719</v>
      </c>
      <c r="I755" s="182" t="str">
        <v>No</v>
      </c>
    </row>
    <row r="756" spans="2:9" x14ac:dyDescent="0.45">
      <c r="B756" s="178">
        <v>748</v>
      </c>
      <c r="C756" s="182">
        <v>50</v>
      </c>
      <c r="D756" s="182">
        <v>6</v>
      </c>
      <c r="E756" s="182">
        <v>2</v>
      </c>
      <c r="F756" s="182">
        <v>743.87860411201621</v>
      </c>
      <c r="G756" s="182">
        <v>51</v>
      </c>
      <c r="H756" s="182">
        <v>10741.121395887983</v>
      </c>
      <c r="I756" s="182" t="str">
        <v>Yes</v>
      </c>
    </row>
    <row r="757" spans="2:9" x14ac:dyDescent="0.45">
      <c r="B757" s="178">
        <v>749</v>
      </c>
      <c r="C757" s="182">
        <v>39</v>
      </c>
      <c r="D757" s="182">
        <v>4</v>
      </c>
      <c r="E757" s="182">
        <v>2</v>
      </c>
      <c r="F757" s="182">
        <v>971.54780870766535</v>
      </c>
      <c r="G757" s="182">
        <v>41</v>
      </c>
      <c r="H757" s="182">
        <v>8013.4521912923346</v>
      </c>
      <c r="I757" s="182" t="str">
        <v>No</v>
      </c>
    </row>
    <row r="758" spans="2:9" x14ac:dyDescent="0.45">
      <c r="B758" s="178">
        <v>750</v>
      </c>
      <c r="C758" s="182">
        <v>42</v>
      </c>
      <c r="D758" s="182">
        <v>6</v>
      </c>
      <c r="E758" s="182">
        <v>1</v>
      </c>
      <c r="F758" s="182">
        <v>700.27333237403229</v>
      </c>
      <c r="G758" s="182">
        <v>47</v>
      </c>
      <c r="H758" s="182">
        <v>9744.7266676259678</v>
      </c>
      <c r="I758" s="182" t="str">
        <v>No</v>
      </c>
    </row>
    <row r="759" spans="2:9" x14ac:dyDescent="0.45">
      <c r="B759" s="178">
        <v>751</v>
      </c>
      <c r="C759" s="182">
        <v>54</v>
      </c>
      <c r="D759" s="182">
        <v>6</v>
      </c>
      <c r="E759" s="182">
        <v>2</v>
      </c>
      <c r="F759" s="182">
        <v>733.43543035118853</v>
      </c>
      <c r="G759" s="182">
        <v>51</v>
      </c>
      <c r="H759" s="182">
        <v>10751.564569648812</v>
      </c>
      <c r="I759" s="182" t="str">
        <v>Yes</v>
      </c>
    </row>
    <row r="760" spans="2:9" x14ac:dyDescent="0.45">
      <c r="B760" s="178">
        <v>752</v>
      </c>
      <c r="C760" s="182">
        <v>45</v>
      </c>
      <c r="D760" s="182">
        <v>4</v>
      </c>
      <c r="E760" s="182">
        <v>2</v>
      </c>
      <c r="F760" s="182">
        <v>427.93276119296149</v>
      </c>
      <c r="G760" s="182">
        <v>47</v>
      </c>
      <c r="H760" s="182">
        <v>10267.067238807038</v>
      </c>
      <c r="I760" s="182" t="str">
        <v>No</v>
      </c>
    </row>
    <row r="761" spans="2:9" x14ac:dyDescent="0.45">
      <c r="B761" s="178">
        <v>753</v>
      </c>
      <c r="C761" s="182">
        <v>54</v>
      </c>
      <c r="D761" s="182">
        <v>8</v>
      </c>
      <c r="E761" s="182">
        <v>4</v>
      </c>
      <c r="F761" s="182">
        <v>938.58971658993005</v>
      </c>
      <c r="G761" s="182">
        <v>49</v>
      </c>
      <c r="H761" s="182">
        <v>10826.41028341007</v>
      </c>
      <c r="I761" s="182" t="str">
        <v>No</v>
      </c>
    </row>
    <row r="762" spans="2:9" x14ac:dyDescent="0.45">
      <c r="B762" s="178">
        <v>754</v>
      </c>
      <c r="C762" s="182">
        <v>42</v>
      </c>
      <c r="D762" s="182">
        <v>10</v>
      </c>
      <c r="E762" s="182">
        <v>3</v>
      </c>
      <c r="F762" s="182">
        <v>731.00706742549005</v>
      </c>
      <c r="G762" s="182">
        <v>49</v>
      </c>
      <c r="H762" s="182">
        <v>10783.992932574511</v>
      </c>
      <c r="I762" s="182" t="str">
        <v>No</v>
      </c>
    </row>
    <row r="763" spans="2:9" x14ac:dyDescent="0.45">
      <c r="B763" s="178">
        <v>755</v>
      </c>
      <c r="C763" s="182">
        <v>38</v>
      </c>
      <c r="D763" s="182">
        <v>9</v>
      </c>
      <c r="E763" s="182">
        <v>1</v>
      </c>
      <c r="F763" s="182">
        <v>582.36353241622669</v>
      </c>
      <c r="G763" s="182">
        <v>46</v>
      </c>
      <c r="H763" s="182">
        <v>9577.6364675837722</v>
      </c>
      <c r="I763" s="182" t="str">
        <v>No</v>
      </c>
    </row>
    <row r="764" spans="2:9" x14ac:dyDescent="0.45">
      <c r="B764" s="178">
        <v>756</v>
      </c>
      <c r="C764" s="182">
        <v>38</v>
      </c>
      <c r="D764" s="182">
        <v>10</v>
      </c>
      <c r="E764" s="182">
        <v>3</v>
      </c>
      <c r="F764" s="182">
        <v>606.06296897795551</v>
      </c>
      <c r="G764" s="182">
        <v>45</v>
      </c>
      <c r="H764" s="182">
        <v>9768.9370310220438</v>
      </c>
      <c r="I764" s="182" t="str">
        <v>No</v>
      </c>
    </row>
    <row r="765" spans="2:9" x14ac:dyDescent="0.45">
      <c r="B765" s="178">
        <v>757</v>
      </c>
      <c r="C765" s="182">
        <v>41</v>
      </c>
      <c r="D765" s="182">
        <v>3</v>
      </c>
      <c r="E765" s="182">
        <v>2</v>
      </c>
      <c r="F765" s="182">
        <v>882.16035687666715</v>
      </c>
      <c r="G765" s="182">
        <v>42</v>
      </c>
      <c r="H765" s="182">
        <v>8387.8396431233341</v>
      </c>
      <c r="I765" s="182" t="str">
        <v>No</v>
      </c>
    </row>
    <row r="766" spans="2:9" x14ac:dyDescent="0.45">
      <c r="B766" s="178">
        <v>758</v>
      </c>
      <c r="C766" s="182">
        <v>50</v>
      </c>
      <c r="D766" s="182">
        <v>7</v>
      </c>
      <c r="E766" s="182">
        <v>2</v>
      </c>
      <c r="F766" s="182">
        <v>770.15105939442719</v>
      </c>
      <c r="G766" s="182">
        <v>51</v>
      </c>
      <c r="H766" s="182">
        <v>10714.848940605572</v>
      </c>
      <c r="I766" s="182" t="str">
        <v>Yes</v>
      </c>
    </row>
    <row r="767" spans="2:9" x14ac:dyDescent="0.45">
      <c r="B767" s="178">
        <v>759</v>
      </c>
      <c r="C767" s="182">
        <v>49</v>
      </c>
      <c r="D767" s="182">
        <v>5</v>
      </c>
      <c r="E767" s="182">
        <v>2</v>
      </c>
      <c r="F767" s="182">
        <v>683.38621009224948</v>
      </c>
      <c r="G767" s="182">
        <v>51</v>
      </c>
      <c r="H767" s="182">
        <v>10801.613789907751</v>
      </c>
      <c r="I767" s="182" t="str">
        <v>Yes</v>
      </c>
    </row>
    <row r="768" spans="2:9" x14ac:dyDescent="0.45">
      <c r="B768" s="178">
        <v>760</v>
      </c>
      <c r="C768" s="182">
        <v>44</v>
      </c>
      <c r="D768" s="182">
        <v>5</v>
      </c>
      <c r="E768" s="182">
        <v>2</v>
      </c>
      <c r="F768" s="182">
        <v>995.043132857091</v>
      </c>
      <c r="G768" s="182">
        <v>47</v>
      </c>
      <c r="H768" s="182">
        <v>9699.9568671429079</v>
      </c>
      <c r="I768" s="182" t="str">
        <v>No</v>
      </c>
    </row>
    <row r="769" spans="2:9" x14ac:dyDescent="0.45">
      <c r="B769" s="178">
        <v>761</v>
      </c>
      <c r="C769" s="182">
        <v>54</v>
      </c>
      <c r="D769" s="182">
        <v>5</v>
      </c>
      <c r="E769" s="182">
        <v>2</v>
      </c>
      <c r="F769" s="182">
        <v>881.20351490645919</v>
      </c>
      <c r="G769" s="182">
        <v>51</v>
      </c>
      <c r="H769" s="182">
        <v>10603.79648509354</v>
      </c>
      <c r="I769" s="182" t="str">
        <v>Yes</v>
      </c>
    </row>
    <row r="770" spans="2:9" x14ac:dyDescent="0.45">
      <c r="B770" s="178">
        <v>762</v>
      </c>
      <c r="C770" s="182">
        <v>40</v>
      </c>
      <c r="D770" s="182">
        <v>8</v>
      </c>
      <c r="E770" s="182">
        <v>3</v>
      </c>
      <c r="F770" s="182">
        <v>936.32745511790858</v>
      </c>
      <c r="G770" s="182">
        <v>45</v>
      </c>
      <c r="H770" s="182">
        <v>9438.6725448820907</v>
      </c>
      <c r="I770" s="182" t="str">
        <v>No</v>
      </c>
    </row>
    <row r="771" spans="2:9" x14ac:dyDescent="0.45">
      <c r="B771" s="178">
        <v>763</v>
      </c>
      <c r="C771" s="182">
        <v>52</v>
      </c>
      <c r="D771" s="182">
        <v>3</v>
      </c>
      <c r="E771" s="182">
        <v>1</v>
      </c>
      <c r="F771" s="182">
        <v>733.54422150677817</v>
      </c>
      <c r="G771" s="182">
        <v>52</v>
      </c>
      <c r="H771" s="182">
        <v>10436.455778493222</v>
      </c>
      <c r="I771" s="182" t="str">
        <v>Yes</v>
      </c>
    </row>
    <row r="772" spans="2:9" x14ac:dyDescent="0.45">
      <c r="B772" s="178">
        <v>764</v>
      </c>
      <c r="C772" s="182">
        <v>51</v>
      </c>
      <c r="D772" s="182">
        <v>7</v>
      </c>
      <c r="E772" s="182">
        <v>0</v>
      </c>
      <c r="F772" s="182">
        <v>713.49629689619155</v>
      </c>
      <c r="G772" s="182">
        <v>53</v>
      </c>
      <c r="H772" s="182">
        <v>10141.503703103808</v>
      </c>
      <c r="I772" s="182" t="str">
        <v>Yes</v>
      </c>
    </row>
    <row r="773" spans="2:9" x14ac:dyDescent="0.45">
      <c r="B773" s="178">
        <v>765</v>
      </c>
      <c r="C773" s="182">
        <v>53</v>
      </c>
      <c r="D773" s="182">
        <v>7</v>
      </c>
      <c r="E773" s="182">
        <v>0</v>
      </c>
      <c r="F773" s="182">
        <v>799.02737010350393</v>
      </c>
      <c r="G773" s="182">
        <v>53</v>
      </c>
      <c r="H773" s="182">
        <v>10055.972629896496</v>
      </c>
      <c r="I773" s="182" t="str">
        <v>Yes</v>
      </c>
    </row>
    <row r="774" spans="2:9" x14ac:dyDescent="0.45">
      <c r="B774" s="178">
        <v>766</v>
      </c>
      <c r="C774" s="182">
        <v>36</v>
      </c>
      <c r="D774" s="182">
        <v>7</v>
      </c>
      <c r="E774" s="182">
        <v>2</v>
      </c>
      <c r="F774" s="182">
        <v>632.62438129603061</v>
      </c>
      <c r="G774" s="182">
        <v>41</v>
      </c>
      <c r="H774" s="182">
        <v>8352.3756187039689</v>
      </c>
      <c r="I774" s="182" t="str">
        <v>No</v>
      </c>
    </row>
    <row r="775" spans="2:9" x14ac:dyDescent="0.45">
      <c r="B775" s="178">
        <v>767</v>
      </c>
      <c r="C775" s="182">
        <v>37</v>
      </c>
      <c r="D775" s="182">
        <v>3</v>
      </c>
      <c r="E775" s="182">
        <v>2</v>
      </c>
      <c r="F775" s="182">
        <v>978.53132703389053</v>
      </c>
      <c r="G775" s="182">
        <v>38</v>
      </c>
      <c r="H775" s="182">
        <v>7151.4686729661098</v>
      </c>
      <c r="I775" s="182" t="str">
        <v>No</v>
      </c>
    </row>
    <row r="776" spans="2:9" x14ac:dyDescent="0.45">
      <c r="B776" s="178">
        <v>768</v>
      </c>
      <c r="C776" s="182">
        <v>41</v>
      </c>
      <c r="D776" s="182">
        <v>6</v>
      </c>
      <c r="E776" s="182">
        <v>5</v>
      </c>
      <c r="F776" s="182">
        <v>525.36536631660397</v>
      </c>
      <c r="G776" s="182">
        <v>42</v>
      </c>
      <c r="H776" s="182">
        <v>9494.6346336833958</v>
      </c>
      <c r="I776" s="182" t="str">
        <v>No</v>
      </c>
    </row>
    <row r="777" spans="2:9" x14ac:dyDescent="0.45">
      <c r="B777" s="178">
        <v>769</v>
      </c>
      <c r="C777" s="182">
        <v>45</v>
      </c>
      <c r="D777" s="182">
        <v>8</v>
      </c>
      <c r="E777" s="182">
        <v>3</v>
      </c>
      <c r="F777" s="182">
        <v>1079.7050011618076</v>
      </c>
      <c r="G777" s="182">
        <v>50</v>
      </c>
      <c r="H777" s="182">
        <v>10720.294998838192</v>
      </c>
      <c r="I777" s="182" t="str">
        <v>Yes</v>
      </c>
    </row>
    <row r="778" spans="2:9" x14ac:dyDescent="0.45">
      <c r="B778" s="178">
        <v>770</v>
      </c>
      <c r="C778" s="182">
        <v>46</v>
      </c>
      <c r="D778" s="182">
        <v>5</v>
      </c>
      <c r="E778" s="182">
        <v>4</v>
      </c>
      <c r="F778" s="182">
        <v>952.0901837731551</v>
      </c>
      <c r="G778" s="182">
        <v>47</v>
      </c>
      <c r="H778" s="182">
        <v>10242.909816226846</v>
      </c>
      <c r="I778" s="182" t="str">
        <v>No</v>
      </c>
    </row>
    <row r="779" spans="2:9" x14ac:dyDescent="0.45">
      <c r="B779" s="178">
        <v>771</v>
      </c>
      <c r="C779" s="182">
        <v>47</v>
      </c>
      <c r="D779" s="182">
        <v>7</v>
      </c>
      <c r="E779" s="182">
        <v>0</v>
      </c>
      <c r="F779" s="182">
        <v>1103.7676562349038</v>
      </c>
      <c r="G779" s="182">
        <v>53</v>
      </c>
      <c r="H779" s="182">
        <v>9751.2323437650957</v>
      </c>
      <c r="I779" s="182" t="str">
        <v>Yes</v>
      </c>
    </row>
    <row r="780" spans="2:9" x14ac:dyDescent="0.45">
      <c r="B780" s="178">
        <v>772</v>
      </c>
      <c r="C780" s="182">
        <v>35</v>
      </c>
      <c r="D780" s="182">
        <v>4</v>
      </c>
      <c r="E780" s="182">
        <v>2</v>
      </c>
      <c r="F780" s="182">
        <v>762.72897752069036</v>
      </c>
      <c r="G780" s="182">
        <v>37</v>
      </c>
      <c r="H780" s="182">
        <v>7082.27102247931</v>
      </c>
      <c r="I780" s="182" t="str">
        <v>No</v>
      </c>
    </row>
    <row r="781" spans="2:9" x14ac:dyDescent="0.45">
      <c r="B781" s="178">
        <v>773</v>
      </c>
      <c r="C781" s="182">
        <v>38</v>
      </c>
      <c r="D781" s="182">
        <v>7</v>
      </c>
      <c r="E781" s="182">
        <v>1</v>
      </c>
      <c r="F781" s="182">
        <v>851.92401977168538</v>
      </c>
      <c r="G781" s="182">
        <v>44</v>
      </c>
      <c r="H781" s="182">
        <v>8738.0759802283137</v>
      </c>
      <c r="I781" s="182" t="str">
        <v>No</v>
      </c>
    </row>
    <row r="782" spans="2:9" x14ac:dyDescent="0.45">
      <c r="B782" s="178">
        <v>774</v>
      </c>
      <c r="C782" s="182">
        <v>45</v>
      </c>
      <c r="D782" s="182">
        <v>5</v>
      </c>
      <c r="E782" s="182">
        <v>3</v>
      </c>
      <c r="F782" s="182">
        <v>813.97284659525667</v>
      </c>
      <c r="G782" s="182">
        <v>47</v>
      </c>
      <c r="H782" s="182">
        <v>10131.027153404742</v>
      </c>
      <c r="I782" s="182" t="str">
        <v>No</v>
      </c>
    </row>
    <row r="783" spans="2:9" x14ac:dyDescent="0.45">
      <c r="B783" s="178">
        <v>775</v>
      </c>
      <c r="C783" s="182">
        <v>49</v>
      </c>
      <c r="D783" s="182">
        <v>8</v>
      </c>
      <c r="E783" s="182">
        <v>1</v>
      </c>
      <c r="F783" s="182">
        <v>1123.8224561495906</v>
      </c>
      <c r="G783" s="182">
        <v>52</v>
      </c>
      <c r="H783" s="182">
        <v>10046.177543850408</v>
      </c>
      <c r="I783" s="182" t="str">
        <v>Yes</v>
      </c>
    </row>
    <row r="784" spans="2:9" x14ac:dyDescent="0.45">
      <c r="B784" s="178">
        <v>776</v>
      </c>
      <c r="C784" s="182">
        <v>48</v>
      </c>
      <c r="D784" s="182">
        <v>6</v>
      </c>
      <c r="E784" s="182">
        <v>2</v>
      </c>
      <c r="F784" s="182">
        <v>915.08367568268204</v>
      </c>
      <c r="G784" s="182">
        <v>51</v>
      </c>
      <c r="H784" s="182">
        <v>10569.916324317317</v>
      </c>
      <c r="I784" s="182" t="str">
        <v>Yes</v>
      </c>
    </row>
    <row r="785" spans="2:9" x14ac:dyDescent="0.45">
      <c r="B785" s="178">
        <v>777</v>
      </c>
      <c r="C785" s="182">
        <v>43</v>
      </c>
      <c r="D785" s="182">
        <v>8</v>
      </c>
      <c r="E785" s="182">
        <v>4</v>
      </c>
      <c r="F785" s="182">
        <v>856.99823169776278</v>
      </c>
      <c r="G785" s="182">
        <v>47</v>
      </c>
      <c r="H785" s="182">
        <v>10338.001768302238</v>
      </c>
      <c r="I785" s="182" t="str">
        <v>No</v>
      </c>
    </row>
    <row r="786" spans="2:9" x14ac:dyDescent="0.45">
      <c r="B786" s="178">
        <v>778</v>
      </c>
      <c r="C786" s="182">
        <v>46</v>
      </c>
      <c r="D786" s="182">
        <v>9</v>
      </c>
      <c r="E786" s="182">
        <v>3</v>
      </c>
      <c r="F786" s="182">
        <v>778.01797558098872</v>
      </c>
      <c r="G786" s="182">
        <v>50</v>
      </c>
      <c r="H786" s="182">
        <v>11021.982024419012</v>
      </c>
      <c r="I786" s="182" t="str">
        <v>Yes</v>
      </c>
    </row>
    <row r="787" spans="2:9" x14ac:dyDescent="0.45">
      <c r="B787" s="178">
        <v>779</v>
      </c>
      <c r="C787" s="182">
        <v>55</v>
      </c>
      <c r="D787" s="182">
        <v>6</v>
      </c>
      <c r="E787" s="182">
        <v>2</v>
      </c>
      <c r="F787" s="182">
        <v>680.69903423685457</v>
      </c>
      <c r="G787" s="182">
        <v>51</v>
      </c>
      <c r="H787" s="182">
        <v>10804.300965763145</v>
      </c>
      <c r="I787" s="182" t="str">
        <v>Yes</v>
      </c>
    </row>
    <row r="788" spans="2:9" x14ac:dyDescent="0.45">
      <c r="B788" s="178">
        <v>780</v>
      </c>
      <c r="C788" s="182">
        <v>53</v>
      </c>
      <c r="D788" s="182">
        <v>2</v>
      </c>
      <c r="E788" s="182">
        <v>2</v>
      </c>
      <c r="F788" s="182">
        <v>789.65944216647893</v>
      </c>
      <c r="G788" s="182">
        <v>51</v>
      </c>
      <c r="H788" s="182">
        <v>10695.340557833522</v>
      </c>
      <c r="I788" s="182" t="str">
        <v>Yes</v>
      </c>
    </row>
    <row r="789" spans="2:9" x14ac:dyDescent="0.45">
      <c r="B789" s="178">
        <v>781</v>
      </c>
      <c r="C789" s="182">
        <v>42</v>
      </c>
      <c r="D789" s="182">
        <v>7</v>
      </c>
      <c r="E789" s="182">
        <v>0</v>
      </c>
      <c r="F789" s="182">
        <v>750.58519928894896</v>
      </c>
      <c r="G789" s="182">
        <v>49</v>
      </c>
      <c r="H789" s="182">
        <v>10014.414800711051</v>
      </c>
      <c r="I789" s="182" t="str">
        <v>No</v>
      </c>
    </row>
    <row r="790" spans="2:9" x14ac:dyDescent="0.45">
      <c r="B790" s="178">
        <v>782</v>
      </c>
      <c r="C790" s="182">
        <v>55</v>
      </c>
      <c r="D790" s="182">
        <v>4</v>
      </c>
      <c r="E790" s="182">
        <v>0</v>
      </c>
      <c r="F790" s="182">
        <v>995.01713244786595</v>
      </c>
      <c r="G790" s="182">
        <v>53</v>
      </c>
      <c r="H790" s="182">
        <v>9859.9828675521348</v>
      </c>
      <c r="I790" s="182" t="str">
        <v>Yes</v>
      </c>
    </row>
    <row r="791" spans="2:9" x14ac:dyDescent="0.45">
      <c r="B791" s="178">
        <v>783</v>
      </c>
      <c r="C791" s="182">
        <v>38</v>
      </c>
      <c r="D791" s="182">
        <v>11</v>
      </c>
      <c r="E791" s="182">
        <v>4</v>
      </c>
      <c r="F791" s="182">
        <v>842.81604629266997</v>
      </c>
      <c r="G791" s="182">
        <v>45</v>
      </c>
      <c r="H791" s="182">
        <v>9782.1839537073301</v>
      </c>
      <c r="I791" s="182" t="str">
        <v>No</v>
      </c>
    </row>
    <row r="792" spans="2:9" x14ac:dyDescent="0.45">
      <c r="B792" s="178">
        <v>784</v>
      </c>
      <c r="C792" s="182">
        <v>38</v>
      </c>
      <c r="D792" s="182">
        <v>7</v>
      </c>
      <c r="E792" s="182">
        <v>1</v>
      </c>
      <c r="F792" s="182">
        <v>487.48210282742974</v>
      </c>
      <c r="G792" s="182">
        <v>44</v>
      </c>
      <c r="H792" s="182">
        <v>9102.5178971725691</v>
      </c>
      <c r="I792" s="182" t="str">
        <v>No</v>
      </c>
    </row>
    <row r="793" spans="2:9" x14ac:dyDescent="0.45">
      <c r="B793" s="178">
        <v>785</v>
      </c>
      <c r="C793" s="182">
        <v>58</v>
      </c>
      <c r="D793" s="182">
        <v>3</v>
      </c>
      <c r="E793" s="182">
        <v>3</v>
      </c>
      <c r="F793" s="182">
        <v>782.20242780435387</v>
      </c>
      <c r="G793" s="182">
        <v>50</v>
      </c>
      <c r="H793" s="182">
        <v>11017.797572195646</v>
      </c>
      <c r="I793" s="182" t="str">
        <v>Yes</v>
      </c>
    </row>
    <row r="794" spans="2:9" x14ac:dyDescent="0.45">
      <c r="B794" s="178">
        <v>786</v>
      </c>
      <c r="C794" s="182">
        <v>42</v>
      </c>
      <c r="D794" s="182">
        <v>3</v>
      </c>
      <c r="E794" s="182">
        <v>5</v>
      </c>
      <c r="F794" s="182">
        <v>878.09933431714114</v>
      </c>
      <c r="G794" s="182">
        <v>40</v>
      </c>
      <c r="H794" s="182">
        <v>8571.9006656828587</v>
      </c>
      <c r="I794" s="182" t="str">
        <v>No</v>
      </c>
    </row>
    <row r="795" spans="2:9" x14ac:dyDescent="0.45">
      <c r="B795" s="178">
        <v>787</v>
      </c>
      <c r="C795" s="182">
        <v>41</v>
      </c>
      <c r="D795" s="182">
        <v>6</v>
      </c>
      <c r="E795" s="182">
        <v>3</v>
      </c>
      <c r="F795" s="182">
        <v>833.34690743484043</v>
      </c>
      <c r="G795" s="182">
        <v>44</v>
      </c>
      <c r="H795" s="182">
        <v>9256.6530925651605</v>
      </c>
      <c r="I795" s="182" t="str">
        <v>No</v>
      </c>
    </row>
    <row r="796" spans="2:9" x14ac:dyDescent="0.45">
      <c r="B796" s="178">
        <v>788</v>
      </c>
      <c r="C796" s="182">
        <v>47</v>
      </c>
      <c r="D796" s="182">
        <v>5</v>
      </c>
      <c r="E796" s="182">
        <v>2</v>
      </c>
      <c r="F796" s="182">
        <v>850.91742775988132</v>
      </c>
      <c r="G796" s="182">
        <v>50</v>
      </c>
      <c r="H796" s="182">
        <v>10699.082572240119</v>
      </c>
      <c r="I796" s="182" t="str">
        <v>Yes</v>
      </c>
    </row>
    <row r="797" spans="2:9" x14ac:dyDescent="0.45">
      <c r="B797" s="178">
        <v>789</v>
      </c>
      <c r="C797" s="182">
        <v>43</v>
      </c>
      <c r="D797" s="182">
        <v>5</v>
      </c>
      <c r="E797" s="182">
        <v>1</v>
      </c>
      <c r="F797" s="182">
        <v>725.5065283324177</v>
      </c>
      <c r="G797" s="182">
        <v>47</v>
      </c>
      <c r="H797" s="182">
        <v>9719.4934716675816</v>
      </c>
      <c r="I797" s="182" t="str">
        <v>No</v>
      </c>
    </row>
    <row r="798" spans="2:9" x14ac:dyDescent="0.45">
      <c r="B798" s="178">
        <v>790</v>
      </c>
      <c r="C798" s="182">
        <v>35</v>
      </c>
      <c r="D798" s="182">
        <v>6</v>
      </c>
      <c r="E798" s="182">
        <v>3</v>
      </c>
      <c r="F798" s="182">
        <v>743.25195171342386</v>
      </c>
      <c r="G798" s="182">
        <v>38</v>
      </c>
      <c r="H798" s="182">
        <v>7636.7480482865758</v>
      </c>
      <c r="I798" s="182" t="str">
        <v>No</v>
      </c>
    </row>
    <row r="799" spans="2:9" x14ac:dyDescent="0.45">
      <c r="B799" s="178">
        <v>791</v>
      </c>
      <c r="C799" s="182">
        <v>53</v>
      </c>
      <c r="D799" s="182">
        <v>6</v>
      </c>
      <c r="E799" s="182">
        <v>2</v>
      </c>
      <c r="F799" s="182">
        <v>945.94576059481994</v>
      </c>
      <c r="G799" s="182">
        <v>51</v>
      </c>
      <c r="H799" s="182">
        <v>10539.054239405181</v>
      </c>
      <c r="I799" s="182" t="str">
        <v>Yes</v>
      </c>
    </row>
    <row r="800" spans="2:9" x14ac:dyDescent="0.45">
      <c r="B800" s="178">
        <v>792</v>
      </c>
      <c r="C800" s="182">
        <v>43</v>
      </c>
      <c r="D800" s="182">
        <v>4</v>
      </c>
      <c r="E800" s="182">
        <v>0</v>
      </c>
      <c r="F800" s="182">
        <v>1074.4633448199363</v>
      </c>
      <c r="G800" s="182">
        <v>47</v>
      </c>
      <c r="H800" s="182">
        <v>9120.5366551800635</v>
      </c>
      <c r="I800" s="182" t="str">
        <v>No</v>
      </c>
    </row>
    <row r="801" spans="2:9" x14ac:dyDescent="0.45">
      <c r="B801" s="178">
        <v>793</v>
      </c>
      <c r="C801" s="182">
        <v>40</v>
      </c>
      <c r="D801" s="182">
        <v>10</v>
      </c>
      <c r="E801" s="182">
        <v>1</v>
      </c>
      <c r="F801" s="182">
        <v>882.05780264533075</v>
      </c>
      <c r="G801" s="182">
        <v>49</v>
      </c>
      <c r="H801" s="182">
        <v>10132.94219735467</v>
      </c>
      <c r="I801" s="182" t="str">
        <v>No</v>
      </c>
    </row>
    <row r="802" spans="2:9" x14ac:dyDescent="0.45">
      <c r="B802" s="178">
        <v>794</v>
      </c>
      <c r="C802" s="182">
        <v>39</v>
      </c>
      <c r="D802" s="182">
        <v>6</v>
      </c>
      <c r="E802" s="182">
        <v>4</v>
      </c>
      <c r="F802" s="182">
        <v>1110.6618850861973</v>
      </c>
      <c r="G802" s="182">
        <v>41</v>
      </c>
      <c r="H802" s="182">
        <v>8374.3381149138022</v>
      </c>
      <c r="I802" s="182" t="str">
        <v>No</v>
      </c>
    </row>
    <row r="803" spans="2:9" x14ac:dyDescent="0.45">
      <c r="B803" s="178">
        <v>795</v>
      </c>
      <c r="C803" s="182">
        <v>55</v>
      </c>
      <c r="D803" s="182">
        <v>5</v>
      </c>
      <c r="E803" s="182">
        <v>3</v>
      </c>
      <c r="F803" s="182">
        <v>919.91220478483694</v>
      </c>
      <c r="G803" s="182">
        <v>50</v>
      </c>
      <c r="H803" s="182">
        <v>10880.087795215164</v>
      </c>
      <c r="I803" s="182" t="str">
        <v>Yes</v>
      </c>
    </row>
    <row r="804" spans="2:9" x14ac:dyDescent="0.45">
      <c r="B804" s="178">
        <v>796</v>
      </c>
      <c r="C804" s="182">
        <v>48</v>
      </c>
      <c r="D804" s="182">
        <v>5</v>
      </c>
      <c r="E804" s="182">
        <v>2</v>
      </c>
      <c r="F804" s="182">
        <v>706.78834332563599</v>
      </c>
      <c r="G804" s="182">
        <v>51</v>
      </c>
      <c r="H804" s="182">
        <v>10778.211656674364</v>
      </c>
      <c r="I804" s="182" t="str">
        <v>Yes</v>
      </c>
    </row>
    <row r="805" spans="2:9" x14ac:dyDescent="0.45">
      <c r="B805" s="178">
        <v>797</v>
      </c>
      <c r="C805" s="182">
        <v>41</v>
      </c>
      <c r="D805" s="182">
        <v>6</v>
      </c>
      <c r="E805" s="182">
        <v>3</v>
      </c>
      <c r="F805" s="182">
        <v>1056.551379022357</v>
      </c>
      <c r="G805" s="182">
        <v>44</v>
      </c>
      <c r="H805" s="182">
        <v>9033.4486209776442</v>
      </c>
      <c r="I805" s="182" t="str">
        <v>No</v>
      </c>
    </row>
    <row r="806" spans="2:9" x14ac:dyDescent="0.45">
      <c r="B806" s="178">
        <v>798</v>
      </c>
      <c r="C806" s="182">
        <v>44</v>
      </c>
      <c r="D806" s="182">
        <v>7</v>
      </c>
      <c r="E806" s="182">
        <v>2</v>
      </c>
      <c r="F806" s="182">
        <v>720.90565124185275</v>
      </c>
      <c r="G806" s="182">
        <v>49</v>
      </c>
      <c r="H806" s="182">
        <v>10544.094348758146</v>
      </c>
      <c r="I806" s="182" t="str">
        <v>No</v>
      </c>
    </row>
    <row r="807" spans="2:9" x14ac:dyDescent="0.45">
      <c r="B807" s="178">
        <v>799</v>
      </c>
      <c r="C807" s="182">
        <v>45</v>
      </c>
      <c r="D807" s="182">
        <v>5</v>
      </c>
      <c r="E807" s="182">
        <v>2</v>
      </c>
      <c r="F807" s="182">
        <v>878.76853664287273</v>
      </c>
      <c r="G807" s="182">
        <v>48</v>
      </c>
      <c r="H807" s="182">
        <v>10101.231463357128</v>
      </c>
      <c r="I807" s="182" t="str">
        <v>No</v>
      </c>
    </row>
    <row r="808" spans="2:9" x14ac:dyDescent="0.45">
      <c r="B808" s="178">
        <v>800</v>
      </c>
      <c r="C808" s="182">
        <v>51</v>
      </c>
      <c r="D808" s="182">
        <v>5</v>
      </c>
      <c r="E808" s="182">
        <v>1</v>
      </c>
      <c r="F808" s="182">
        <v>672.254626819441</v>
      </c>
      <c r="G808" s="182">
        <v>52</v>
      </c>
      <c r="H808" s="182">
        <v>10497.745373180558</v>
      </c>
      <c r="I808" s="182" t="str">
        <v>Yes</v>
      </c>
    </row>
    <row r="809" spans="2:9" x14ac:dyDescent="0.45">
      <c r="B809" s="178">
        <v>801</v>
      </c>
      <c r="C809" s="182">
        <v>47</v>
      </c>
      <c r="D809" s="182">
        <v>6</v>
      </c>
      <c r="E809" s="182">
        <v>2</v>
      </c>
      <c r="F809" s="182">
        <v>1015.7238978414623</v>
      </c>
      <c r="G809" s="182">
        <v>51</v>
      </c>
      <c r="H809" s="182">
        <v>10469.276102158537</v>
      </c>
      <c r="I809" s="182" t="str">
        <v>Yes</v>
      </c>
    </row>
    <row r="810" spans="2:9" x14ac:dyDescent="0.45">
      <c r="B810" s="178">
        <v>802</v>
      </c>
      <c r="C810" s="182">
        <v>48</v>
      </c>
      <c r="D810" s="182">
        <v>4</v>
      </c>
      <c r="E810" s="182">
        <v>4</v>
      </c>
      <c r="F810" s="182">
        <v>623.31329845183495</v>
      </c>
      <c r="G810" s="182">
        <v>48</v>
      </c>
      <c r="H810" s="182">
        <v>10856.686701548166</v>
      </c>
      <c r="I810" s="182" t="str">
        <v>No</v>
      </c>
    </row>
    <row r="811" spans="2:9" x14ac:dyDescent="0.45">
      <c r="B811" s="178">
        <v>803</v>
      </c>
      <c r="C811" s="182">
        <v>42</v>
      </c>
      <c r="D811" s="182">
        <v>2</v>
      </c>
      <c r="E811" s="182">
        <v>5</v>
      </c>
      <c r="F811" s="182">
        <v>826.77418097094676</v>
      </c>
      <c r="G811" s="182">
        <v>39</v>
      </c>
      <c r="H811" s="182">
        <v>8338.2258190290522</v>
      </c>
      <c r="I811" s="182" t="str">
        <v>No</v>
      </c>
    </row>
    <row r="812" spans="2:9" x14ac:dyDescent="0.45">
      <c r="B812" s="178">
        <v>804</v>
      </c>
      <c r="C812" s="182">
        <v>36</v>
      </c>
      <c r="D812" s="182">
        <v>5</v>
      </c>
      <c r="E812" s="182">
        <v>4</v>
      </c>
      <c r="F812" s="182">
        <v>789.06602191856405</v>
      </c>
      <c r="G812" s="182">
        <v>37</v>
      </c>
      <c r="H812" s="182">
        <v>7555.9339780814362</v>
      </c>
      <c r="I812" s="182" t="str">
        <v>No</v>
      </c>
    </row>
    <row r="813" spans="2:9" x14ac:dyDescent="0.45">
      <c r="B813" s="178">
        <v>805</v>
      </c>
      <c r="C813" s="182">
        <v>42</v>
      </c>
      <c r="D813" s="182">
        <v>2</v>
      </c>
      <c r="E813" s="182">
        <v>3</v>
      </c>
      <c r="F813" s="182">
        <v>657.06846109881224</v>
      </c>
      <c r="G813" s="182">
        <v>41</v>
      </c>
      <c r="H813" s="182">
        <v>8577.9315389011881</v>
      </c>
      <c r="I813" s="182" t="str">
        <v>No</v>
      </c>
    </row>
    <row r="814" spans="2:9" x14ac:dyDescent="0.45">
      <c r="B814" s="178">
        <v>806</v>
      </c>
      <c r="C814" s="182">
        <v>51</v>
      </c>
      <c r="D814" s="182">
        <v>11</v>
      </c>
      <c r="E814" s="182">
        <v>2</v>
      </c>
      <c r="F814" s="182">
        <v>791.8783614174414</v>
      </c>
      <c r="G814" s="182">
        <v>51</v>
      </c>
      <c r="H814" s="182">
        <v>10693.121638582557</v>
      </c>
      <c r="I814" s="182" t="str">
        <v>Yes</v>
      </c>
    </row>
    <row r="815" spans="2:9" x14ac:dyDescent="0.45">
      <c r="B815" s="178">
        <v>807</v>
      </c>
      <c r="C815" s="182">
        <v>43</v>
      </c>
      <c r="D815" s="182">
        <v>1</v>
      </c>
      <c r="E815" s="182">
        <v>2</v>
      </c>
      <c r="F815" s="182">
        <v>906.00860863065645</v>
      </c>
      <c r="G815" s="182">
        <v>42</v>
      </c>
      <c r="H815" s="182">
        <v>8363.9913913693435</v>
      </c>
      <c r="I815" s="182" t="str">
        <v>No</v>
      </c>
    </row>
    <row r="816" spans="2:9" x14ac:dyDescent="0.45">
      <c r="B816" s="178">
        <v>808</v>
      </c>
      <c r="C816" s="182">
        <v>38</v>
      </c>
      <c r="D816" s="182">
        <v>8</v>
      </c>
      <c r="E816" s="182">
        <v>2</v>
      </c>
      <c r="F816" s="182">
        <v>845.4984643479321</v>
      </c>
      <c r="G816" s="182">
        <v>44</v>
      </c>
      <c r="H816" s="182">
        <v>8994.5015356520671</v>
      </c>
      <c r="I816" s="182" t="str">
        <v>No</v>
      </c>
    </row>
    <row r="817" spans="2:9" x14ac:dyDescent="0.45">
      <c r="B817" s="178">
        <v>809</v>
      </c>
      <c r="C817" s="182">
        <v>44</v>
      </c>
      <c r="D817" s="182">
        <v>2</v>
      </c>
      <c r="E817" s="182">
        <v>1</v>
      </c>
      <c r="F817" s="182">
        <v>916.44492736881978</v>
      </c>
      <c r="G817" s="182">
        <v>45</v>
      </c>
      <c r="H817" s="182">
        <v>8958.5550726311812</v>
      </c>
      <c r="I817" s="182" t="str">
        <v>No</v>
      </c>
    </row>
    <row r="818" spans="2:9" x14ac:dyDescent="0.45">
      <c r="B818" s="178">
        <v>810</v>
      </c>
      <c r="C818" s="182">
        <v>41</v>
      </c>
      <c r="D818" s="182">
        <v>1</v>
      </c>
      <c r="E818" s="182">
        <v>2</v>
      </c>
      <c r="F818" s="182">
        <v>1157.0718697155385</v>
      </c>
      <c r="G818" s="182">
        <v>40</v>
      </c>
      <c r="H818" s="182">
        <v>7542.9281302844611</v>
      </c>
      <c r="I818" s="182" t="str">
        <v>No</v>
      </c>
    </row>
    <row r="819" spans="2:9" x14ac:dyDescent="0.45">
      <c r="B819" s="178">
        <v>811</v>
      </c>
      <c r="C819" s="182">
        <v>50</v>
      </c>
      <c r="D819" s="182">
        <v>4</v>
      </c>
      <c r="E819" s="182">
        <v>6</v>
      </c>
      <c r="F819" s="182">
        <v>738.17676524936098</v>
      </c>
      <c r="G819" s="182">
        <v>47</v>
      </c>
      <c r="H819" s="182">
        <v>10956.823234750638</v>
      </c>
      <c r="I819" s="182" t="str">
        <v>No</v>
      </c>
    </row>
    <row r="820" spans="2:9" x14ac:dyDescent="0.45">
      <c r="B820" s="178">
        <v>812</v>
      </c>
      <c r="C820" s="182">
        <v>45</v>
      </c>
      <c r="D820" s="182">
        <v>6</v>
      </c>
      <c r="E820" s="182">
        <v>5</v>
      </c>
      <c r="F820" s="182">
        <v>732.16916012046408</v>
      </c>
      <c r="G820" s="182">
        <v>46</v>
      </c>
      <c r="H820" s="182">
        <v>10427.830839879536</v>
      </c>
      <c r="I820" s="182" t="str">
        <v>No</v>
      </c>
    </row>
    <row r="821" spans="2:9" x14ac:dyDescent="0.45">
      <c r="B821" s="178">
        <v>813</v>
      </c>
      <c r="C821" s="182">
        <v>37</v>
      </c>
      <c r="D821" s="182">
        <v>5</v>
      </c>
      <c r="E821" s="182">
        <v>1</v>
      </c>
      <c r="F821" s="182">
        <v>658.98929004979857</v>
      </c>
      <c r="G821" s="182">
        <v>41</v>
      </c>
      <c r="H821" s="182">
        <v>8076.0107099502011</v>
      </c>
      <c r="I821" s="182" t="str">
        <v>No</v>
      </c>
    </row>
    <row r="822" spans="2:9" x14ac:dyDescent="0.45">
      <c r="B822" s="178">
        <v>814</v>
      </c>
      <c r="C822" s="182">
        <v>46</v>
      </c>
      <c r="D822" s="182">
        <v>5</v>
      </c>
      <c r="E822" s="182">
        <v>2</v>
      </c>
      <c r="F822" s="182">
        <v>635.61513394697818</v>
      </c>
      <c r="G822" s="182">
        <v>49</v>
      </c>
      <c r="H822" s="182">
        <v>10629.384866053022</v>
      </c>
      <c r="I822" s="182" t="str">
        <v>No</v>
      </c>
    </row>
    <row r="823" spans="2:9" x14ac:dyDescent="0.45">
      <c r="B823" s="178">
        <v>815</v>
      </c>
      <c r="C823" s="182">
        <v>46</v>
      </c>
      <c r="D823" s="182">
        <v>10</v>
      </c>
      <c r="E823" s="182">
        <v>1</v>
      </c>
      <c r="F823" s="182">
        <v>623.34153092537383</v>
      </c>
      <c r="G823" s="182">
        <v>52</v>
      </c>
      <c r="H823" s="182">
        <v>10546.658469074626</v>
      </c>
      <c r="I823" s="182" t="str">
        <v>Yes</v>
      </c>
    </row>
    <row r="824" spans="2:9" x14ac:dyDescent="0.45">
      <c r="B824" s="178">
        <v>816</v>
      </c>
      <c r="C824" s="182">
        <v>51</v>
      </c>
      <c r="D824" s="182">
        <v>7</v>
      </c>
      <c r="E824" s="182">
        <v>1</v>
      </c>
      <c r="F824" s="182">
        <v>789.3811652131551</v>
      </c>
      <c r="G824" s="182">
        <v>52</v>
      </c>
      <c r="H824" s="182">
        <v>10380.618834786845</v>
      </c>
      <c r="I824" s="182" t="str">
        <v>Yes</v>
      </c>
    </row>
    <row r="825" spans="2:9" x14ac:dyDescent="0.45">
      <c r="B825" s="178">
        <v>817</v>
      </c>
      <c r="C825" s="182">
        <v>47</v>
      </c>
      <c r="D825" s="182">
        <v>6</v>
      </c>
      <c r="E825" s="182">
        <v>0</v>
      </c>
      <c r="F825" s="182">
        <v>716.31361478428448</v>
      </c>
      <c r="G825" s="182">
        <v>53</v>
      </c>
      <c r="H825" s="182">
        <v>10138.686385215715</v>
      </c>
      <c r="I825" s="182" t="str">
        <v>Yes</v>
      </c>
    </row>
    <row r="826" spans="2:9" x14ac:dyDescent="0.45">
      <c r="B826" s="178">
        <v>818</v>
      </c>
      <c r="C826" s="182">
        <v>62</v>
      </c>
      <c r="D826" s="182">
        <v>6</v>
      </c>
      <c r="E826" s="182">
        <v>2</v>
      </c>
      <c r="F826" s="182">
        <v>855.9563951671355</v>
      </c>
      <c r="G826" s="182">
        <v>51</v>
      </c>
      <c r="H826" s="182">
        <v>10629.043604832865</v>
      </c>
      <c r="I826" s="182" t="str">
        <v>Yes</v>
      </c>
    </row>
    <row r="827" spans="2:9" x14ac:dyDescent="0.45">
      <c r="B827" s="178">
        <v>819</v>
      </c>
      <c r="C827" s="182">
        <v>40</v>
      </c>
      <c r="D827" s="182">
        <v>5</v>
      </c>
      <c r="E827" s="182">
        <v>2</v>
      </c>
      <c r="F827" s="182">
        <v>1056.3656831798971</v>
      </c>
      <c r="G827" s="182">
        <v>43</v>
      </c>
      <c r="H827" s="182">
        <v>8498.634316820102</v>
      </c>
      <c r="I827" s="182" t="str">
        <v>No</v>
      </c>
    </row>
    <row r="828" spans="2:9" x14ac:dyDescent="0.45">
      <c r="B828" s="178">
        <v>820</v>
      </c>
      <c r="C828" s="182">
        <v>39</v>
      </c>
      <c r="D828" s="182">
        <v>5</v>
      </c>
      <c r="E828" s="182">
        <v>0</v>
      </c>
      <c r="F828" s="182">
        <v>621.90432396446852</v>
      </c>
      <c r="G828" s="182">
        <v>44</v>
      </c>
      <c r="H828" s="182">
        <v>8718.0956760355311</v>
      </c>
      <c r="I828" s="182" t="str">
        <v>No</v>
      </c>
    </row>
    <row r="829" spans="2:9" x14ac:dyDescent="0.45">
      <c r="B829" s="178">
        <v>821</v>
      </c>
      <c r="C829" s="182">
        <v>53</v>
      </c>
      <c r="D829" s="182">
        <v>7</v>
      </c>
      <c r="E829" s="182">
        <v>2</v>
      </c>
      <c r="F829" s="182">
        <v>517.40193585756265</v>
      </c>
      <c r="G829" s="182">
        <v>51</v>
      </c>
      <c r="H829" s="182">
        <v>10967.598064142438</v>
      </c>
      <c r="I829" s="182" t="str">
        <v>Yes</v>
      </c>
    </row>
    <row r="830" spans="2:9" x14ac:dyDescent="0.45">
      <c r="B830" s="178">
        <v>822</v>
      </c>
      <c r="C830" s="182">
        <v>45</v>
      </c>
      <c r="D830" s="182">
        <v>7</v>
      </c>
      <c r="E830" s="182">
        <v>2</v>
      </c>
      <c r="F830" s="182">
        <v>870.1921878912957</v>
      </c>
      <c r="G830" s="182">
        <v>50</v>
      </c>
      <c r="H830" s="182">
        <v>10679.807812108706</v>
      </c>
      <c r="I830" s="182" t="str">
        <v>Yes</v>
      </c>
    </row>
    <row r="831" spans="2:9" x14ac:dyDescent="0.45">
      <c r="B831" s="178">
        <v>823</v>
      </c>
      <c r="C831" s="182">
        <v>35</v>
      </c>
      <c r="D831" s="182">
        <v>10</v>
      </c>
      <c r="E831" s="182">
        <v>8</v>
      </c>
      <c r="F831" s="182">
        <v>856.56168572687784</v>
      </c>
      <c r="G831" s="182">
        <v>37</v>
      </c>
      <c r="H831" s="182">
        <v>8488.4383142731222</v>
      </c>
      <c r="I831" s="182" t="str">
        <v>No</v>
      </c>
    </row>
    <row r="832" spans="2:9" x14ac:dyDescent="0.45">
      <c r="B832" s="178">
        <v>824</v>
      </c>
      <c r="C832" s="182">
        <v>55</v>
      </c>
      <c r="D832" s="182">
        <v>6</v>
      </c>
      <c r="E832" s="182">
        <v>3</v>
      </c>
      <c r="F832" s="182">
        <v>889.68021353605968</v>
      </c>
      <c r="G832" s="182">
        <v>50</v>
      </c>
      <c r="H832" s="182">
        <v>10910.319786463941</v>
      </c>
      <c r="I832" s="182" t="str">
        <v>Yes</v>
      </c>
    </row>
    <row r="833" spans="2:9" x14ac:dyDescent="0.45">
      <c r="B833" s="178">
        <v>825</v>
      </c>
      <c r="C833" s="182">
        <v>50</v>
      </c>
      <c r="D833" s="182">
        <v>8</v>
      </c>
      <c r="E833" s="182">
        <v>1</v>
      </c>
      <c r="F833" s="182">
        <v>828.24589549604104</v>
      </c>
      <c r="G833" s="182">
        <v>52</v>
      </c>
      <c r="H833" s="182">
        <v>10341.754104503958</v>
      </c>
      <c r="I833" s="182" t="str">
        <v>Yes</v>
      </c>
    </row>
    <row r="834" spans="2:9" x14ac:dyDescent="0.45">
      <c r="B834" s="178">
        <v>826</v>
      </c>
      <c r="C834" s="182">
        <v>51</v>
      </c>
      <c r="D834" s="182">
        <v>5</v>
      </c>
      <c r="E834" s="182">
        <v>3</v>
      </c>
      <c r="F834" s="182">
        <v>878.64834779715386</v>
      </c>
      <c r="G834" s="182">
        <v>50</v>
      </c>
      <c r="H834" s="182">
        <v>10921.351652202846</v>
      </c>
      <c r="I834" s="182" t="str">
        <v>Yes</v>
      </c>
    </row>
    <row r="835" spans="2:9" x14ac:dyDescent="0.45">
      <c r="B835" s="178">
        <v>827</v>
      </c>
      <c r="C835" s="182">
        <v>22</v>
      </c>
      <c r="D835" s="182">
        <v>4</v>
      </c>
      <c r="E835" s="182">
        <v>3</v>
      </c>
      <c r="F835" s="182">
        <v>1177.4077297539097</v>
      </c>
      <c r="G835" s="182">
        <v>23</v>
      </c>
      <c r="H835" s="182">
        <v>2927.5922702460903</v>
      </c>
      <c r="I835" s="182" t="str">
        <v>No</v>
      </c>
    </row>
    <row r="836" spans="2:9" x14ac:dyDescent="0.45">
      <c r="B836" s="178">
        <v>828</v>
      </c>
      <c r="C836" s="182">
        <v>49</v>
      </c>
      <c r="D836" s="182">
        <v>6</v>
      </c>
      <c r="E836" s="182">
        <v>1</v>
      </c>
      <c r="F836" s="182">
        <v>693.14410720304795</v>
      </c>
      <c r="G836" s="182">
        <v>52</v>
      </c>
      <c r="H836" s="182">
        <v>10476.855892796952</v>
      </c>
      <c r="I836" s="182" t="str">
        <v>Yes</v>
      </c>
    </row>
    <row r="837" spans="2:9" x14ac:dyDescent="0.45">
      <c r="B837" s="178">
        <v>829</v>
      </c>
      <c r="C837" s="182">
        <v>33</v>
      </c>
      <c r="D837" s="182">
        <v>7</v>
      </c>
      <c r="E837" s="182">
        <v>1</v>
      </c>
      <c r="F837" s="182">
        <v>504.26251553981723</v>
      </c>
      <c r="G837" s="182">
        <v>39</v>
      </c>
      <c r="H837" s="182">
        <v>7660.7374844601827</v>
      </c>
      <c r="I837" s="182" t="str">
        <v>No</v>
      </c>
    </row>
    <row r="838" spans="2:9" x14ac:dyDescent="0.45">
      <c r="B838" s="178">
        <v>830</v>
      </c>
      <c r="C838" s="182">
        <v>34</v>
      </c>
      <c r="D838" s="182">
        <v>5</v>
      </c>
      <c r="E838" s="182">
        <v>5</v>
      </c>
      <c r="F838" s="182">
        <v>755.86278846179948</v>
      </c>
      <c r="G838" s="182">
        <v>34</v>
      </c>
      <c r="H838" s="182">
        <v>6984.1372115382001</v>
      </c>
      <c r="I838" s="182" t="str">
        <v>No</v>
      </c>
    </row>
    <row r="839" spans="2:9" x14ac:dyDescent="0.45">
      <c r="B839" s="178">
        <v>831</v>
      </c>
      <c r="C839" s="182">
        <v>51</v>
      </c>
      <c r="D839" s="182">
        <v>9</v>
      </c>
      <c r="E839" s="182">
        <v>1</v>
      </c>
      <c r="F839" s="182">
        <v>755.20605881601034</v>
      </c>
      <c r="G839" s="182">
        <v>52</v>
      </c>
      <c r="H839" s="182">
        <v>10414.793941183991</v>
      </c>
      <c r="I839" s="182" t="str">
        <v>Yes</v>
      </c>
    </row>
    <row r="840" spans="2:9" x14ac:dyDescent="0.45">
      <c r="B840" s="178">
        <v>832</v>
      </c>
      <c r="C840" s="182">
        <v>45</v>
      </c>
      <c r="D840" s="182">
        <v>7</v>
      </c>
      <c r="E840" s="182">
        <v>3</v>
      </c>
      <c r="F840" s="182">
        <v>632.92845709637572</v>
      </c>
      <c r="G840" s="182">
        <v>49</v>
      </c>
      <c r="H840" s="182">
        <v>10882.071542903625</v>
      </c>
      <c r="I840" s="182" t="str">
        <v>No</v>
      </c>
    </row>
    <row r="841" spans="2:9" x14ac:dyDescent="0.45">
      <c r="B841" s="178">
        <v>833</v>
      </c>
      <c r="C841" s="182">
        <v>44</v>
      </c>
      <c r="D841" s="182">
        <v>11</v>
      </c>
      <c r="E841" s="182">
        <v>2</v>
      </c>
      <c r="F841" s="182">
        <v>597.78200680214752</v>
      </c>
      <c r="G841" s="182">
        <v>51</v>
      </c>
      <c r="H841" s="182">
        <v>10887.217993197854</v>
      </c>
      <c r="I841" s="182" t="str">
        <v>Yes</v>
      </c>
    </row>
    <row r="842" spans="2:9" x14ac:dyDescent="0.45">
      <c r="B842" s="178">
        <v>834</v>
      </c>
      <c r="C842" s="182">
        <v>39</v>
      </c>
      <c r="D842" s="182">
        <v>5</v>
      </c>
      <c r="E842" s="182">
        <v>1</v>
      </c>
      <c r="F842" s="182">
        <v>958.50326681271872</v>
      </c>
      <c r="G842" s="182">
        <v>43</v>
      </c>
      <c r="H842" s="182">
        <v>8346.4967331872813</v>
      </c>
      <c r="I842" s="182" t="str">
        <v>No</v>
      </c>
    </row>
    <row r="843" spans="2:9" x14ac:dyDescent="0.45">
      <c r="B843" s="178">
        <v>835</v>
      </c>
      <c r="C843" s="182">
        <v>45</v>
      </c>
      <c r="D843" s="182">
        <v>9</v>
      </c>
      <c r="E843" s="182">
        <v>0</v>
      </c>
      <c r="F843" s="182">
        <v>969.94588347321223</v>
      </c>
      <c r="G843" s="182">
        <v>53</v>
      </c>
      <c r="H843" s="182">
        <v>9885.0541165267878</v>
      </c>
      <c r="I843" s="182" t="str">
        <v>Yes</v>
      </c>
    </row>
    <row r="844" spans="2:9" x14ac:dyDescent="0.45">
      <c r="B844" s="178">
        <v>836</v>
      </c>
      <c r="C844" s="182">
        <v>46</v>
      </c>
      <c r="D844" s="182">
        <v>11</v>
      </c>
      <c r="E844" s="182">
        <v>1</v>
      </c>
      <c r="F844" s="182">
        <v>820.46642150528658</v>
      </c>
      <c r="G844" s="182">
        <v>52</v>
      </c>
      <c r="H844" s="182">
        <v>10349.533578494713</v>
      </c>
      <c r="I844" s="182" t="str">
        <v>Yes</v>
      </c>
    </row>
    <row r="845" spans="2:9" x14ac:dyDescent="0.45">
      <c r="B845" s="178">
        <v>837</v>
      </c>
      <c r="C845" s="182">
        <v>49</v>
      </c>
      <c r="D845" s="182">
        <v>5</v>
      </c>
      <c r="E845" s="182">
        <v>2</v>
      </c>
      <c r="F845" s="182">
        <v>730.32487549331142</v>
      </c>
      <c r="G845" s="182">
        <v>51</v>
      </c>
      <c r="H845" s="182">
        <v>10754.675124506688</v>
      </c>
      <c r="I845" s="182" t="str">
        <v>Yes</v>
      </c>
    </row>
    <row r="846" spans="2:9" x14ac:dyDescent="0.45">
      <c r="B846" s="178">
        <v>838</v>
      </c>
      <c r="C846" s="182">
        <v>44</v>
      </c>
      <c r="D846" s="182">
        <v>3</v>
      </c>
      <c r="E846" s="182">
        <v>2</v>
      </c>
      <c r="F846" s="182">
        <v>598.12602878377311</v>
      </c>
      <c r="G846" s="182">
        <v>45</v>
      </c>
      <c r="H846" s="182">
        <v>9526.8739712162278</v>
      </c>
      <c r="I846" s="182" t="str">
        <v>No</v>
      </c>
    </row>
    <row r="847" spans="2:9" x14ac:dyDescent="0.45">
      <c r="B847" s="178">
        <v>839</v>
      </c>
      <c r="C847" s="182">
        <v>51</v>
      </c>
      <c r="D847" s="182">
        <v>6</v>
      </c>
      <c r="E847" s="182">
        <v>1</v>
      </c>
      <c r="F847" s="182">
        <v>858.46703584617137</v>
      </c>
      <c r="G847" s="182">
        <v>52</v>
      </c>
      <c r="H847" s="182">
        <v>10311.532964153828</v>
      </c>
      <c r="I847" s="182" t="str">
        <v>Yes</v>
      </c>
    </row>
    <row r="848" spans="2:9" x14ac:dyDescent="0.45">
      <c r="B848" s="178">
        <v>840</v>
      </c>
      <c r="C848" s="182">
        <v>42</v>
      </c>
      <c r="D848" s="182">
        <v>6</v>
      </c>
      <c r="E848" s="182">
        <v>5</v>
      </c>
      <c r="F848" s="182">
        <v>857.02387758977284</v>
      </c>
      <c r="G848" s="182">
        <v>43</v>
      </c>
      <c r="H848" s="182">
        <v>9447.9761224102276</v>
      </c>
      <c r="I848" s="182" t="str">
        <v>No</v>
      </c>
    </row>
    <row r="849" spans="2:9" x14ac:dyDescent="0.45">
      <c r="B849" s="178">
        <v>841</v>
      </c>
      <c r="C849" s="182">
        <v>30</v>
      </c>
      <c r="D849" s="182">
        <v>4</v>
      </c>
      <c r="E849" s="182">
        <v>2</v>
      </c>
      <c r="F849" s="182">
        <v>735.9623488304444</v>
      </c>
      <c r="G849" s="182">
        <v>32</v>
      </c>
      <c r="H849" s="182">
        <v>5684.0376511695558</v>
      </c>
      <c r="I849" s="182" t="str">
        <v>No</v>
      </c>
    </row>
    <row r="850" spans="2:9" x14ac:dyDescent="0.45">
      <c r="B850" s="178">
        <v>842</v>
      </c>
      <c r="C850" s="182">
        <v>48</v>
      </c>
      <c r="D850" s="182">
        <v>3</v>
      </c>
      <c r="E850" s="182">
        <v>2</v>
      </c>
      <c r="F850" s="182">
        <v>786.84859836951034</v>
      </c>
      <c r="G850" s="182">
        <v>49</v>
      </c>
      <c r="H850" s="182">
        <v>10478.15140163049</v>
      </c>
      <c r="I850" s="182" t="str">
        <v>No</v>
      </c>
    </row>
    <row r="851" spans="2:9" x14ac:dyDescent="0.45">
      <c r="B851" s="178">
        <v>843</v>
      </c>
      <c r="C851" s="182">
        <v>45</v>
      </c>
      <c r="D851" s="182">
        <v>7</v>
      </c>
      <c r="E851" s="182">
        <v>1</v>
      </c>
      <c r="F851" s="182">
        <v>713.21435976838779</v>
      </c>
      <c r="G851" s="182">
        <v>51</v>
      </c>
      <c r="H851" s="182">
        <v>10521.785640231612</v>
      </c>
      <c r="I851" s="182" t="str">
        <v>Yes</v>
      </c>
    </row>
    <row r="852" spans="2:9" x14ac:dyDescent="0.45">
      <c r="B852" s="178">
        <v>844</v>
      </c>
      <c r="C852" s="182">
        <v>47</v>
      </c>
      <c r="D852" s="182">
        <v>8</v>
      </c>
      <c r="E852" s="182">
        <v>2</v>
      </c>
      <c r="F852" s="182">
        <v>977.71189971870092</v>
      </c>
      <c r="G852" s="182">
        <v>51</v>
      </c>
      <c r="H852" s="182">
        <v>10507.288100281299</v>
      </c>
      <c r="I852" s="182" t="str">
        <v>Yes</v>
      </c>
    </row>
    <row r="853" spans="2:9" x14ac:dyDescent="0.45">
      <c r="B853" s="178">
        <v>845</v>
      </c>
      <c r="C853" s="182">
        <v>58</v>
      </c>
      <c r="D853" s="182">
        <v>8</v>
      </c>
      <c r="E853" s="182">
        <v>3</v>
      </c>
      <c r="F853" s="182">
        <v>1075.6110064341729</v>
      </c>
      <c r="G853" s="182">
        <v>50</v>
      </c>
      <c r="H853" s="182">
        <v>10724.388993565826</v>
      </c>
      <c r="I853" s="182" t="str">
        <v>Yes</v>
      </c>
    </row>
    <row r="854" spans="2:9" x14ac:dyDescent="0.45">
      <c r="B854" s="178">
        <v>846</v>
      </c>
      <c r="C854" s="182">
        <v>49</v>
      </c>
      <c r="D854" s="182">
        <v>4</v>
      </c>
      <c r="E854" s="182">
        <v>2</v>
      </c>
      <c r="F854" s="182">
        <v>311.52845611193089</v>
      </c>
      <c r="G854" s="182">
        <v>51</v>
      </c>
      <c r="H854" s="182">
        <v>11173.47154388807</v>
      </c>
      <c r="I854" s="182" t="str">
        <v>Yes</v>
      </c>
    </row>
    <row r="855" spans="2:9" x14ac:dyDescent="0.45">
      <c r="B855" s="178">
        <v>847</v>
      </c>
      <c r="C855" s="182">
        <v>47</v>
      </c>
      <c r="D855" s="182">
        <v>5</v>
      </c>
      <c r="E855" s="182">
        <v>2</v>
      </c>
      <c r="F855" s="182">
        <v>908.49804017736244</v>
      </c>
      <c r="G855" s="182">
        <v>50</v>
      </c>
      <c r="H855" s="182">
        <v>10641.501959822637</v>
      </c>
      <c r="I855" s="182" t="str">
        <v>Yes</v>
      </c>
    </row>
    <row r="856" spans="2:9" x14ac:dyDescent="0.45">
      <c r="B856" s="178">
        <v>848</v>
      </c>
      <c r="C856" s="182">
        <v>35</v>
      </c>
      <c r="D856" s="182">
        <v>5</v>
      </c>
      <c r="E856" s="182">
        <v>3</v>
      </c>
      <c r="F856" s="182">
        <v>592.77687257402886</v>
      </c>
      <c r="G856" s="182">
        <v>37</v>
      </c>
      <c r="H856" s="182">
        <v>7502.2231274259711</v>
      </c>
      <c r="I856" s="182" t="str">
        <v>No</v>
      </c>
    </row>
    <row r="857" spans="2:9" x14ac:dyDescent="0.45">
      <c r="B857" s="178">
        <v>849</v>
      </c>
      <c r="C857" s="182">
        <v>52</v>
      </c>
      <c r="D857" s="182">
        <v>3</v>
      </c>
      <c r="E857" s="182">
        <v>4</v>
      </c>
      <c r="F857" s="182">
        <v>1003.2259724010607</v>
      </c>
      <c r="G857" s="182">
        <v>49</v>
      </c>
      <c r="H857" s="182">
        <v>10761.774027598938</v>
      </c>
      <c r="I857" s="182" t="str">
        <v>No</v>
      </c>
    </row>
    <row r="858" spans="2:9" x14ac:dyDescent="0.45">
      <c r="B858" s="178">
        <v>850</v>
      </c>
      <c r="C858" s="182">
        <v>46</v>
      </c>
      <c r="D858" s="182">
        <v>5</v>
      </c>
      <c r="E858" s="182">
        <v>4</v>
      </c>
      <c r="F858" s="182">
        <v>792.58900207329964</v>
      </c>
      <c r="G858" s="182">
        <v>47</v>
      </c>
      <c r="H858" s="182">
        <v>10402.410997926701</v>
      </c>
      <c r="I858" s="182" t="str">
        <v>No</v>
      </c>
    </row>
    <row r="859" spans="2:9" x14ac:dyDescent="0.45">
      <c r="B859" s="178">
        <v>851</v>
      </c>
      <c r="C859" s="182">
        <v>45</v>
      </c>
      <c r="D859" s="182">
        <v>2</v>
      </c>
      <c r="E859" s="182">
        <v>2</v>
      </c>
      <c r="F859" s="182">
        <v>628.61136792885964</v>
      </c>
      <c r="G859" s="182">
        <v>45</v>
      </c>
      <c r="H859" s="182">
        <v>9496.3886320711408</v>
      </c>
      <c r="I859" s="182" t="str">
        <v>No</v>
      </c>
    </row>
    <row r="860" spans="2:9" x14ac:dyDescent="0.45">
      <c r="B860" s="178">
        <v>852</v>
      </c>
      <c r="C860" s="182">
        <v>45</v>
      </c>
      <c r="D860" s="182">
        <v>5</v>
      </c>
      <c r="E860" s="182">
        <v>5</v>
      </c>
      <c r="F860" s="182">
        <v>951.06814683667608</v>
      </c>
      <c r="G860" s="182">
        <v>45</v>
      </c>
      <c r="H860" s="182">
        <v>9923.9318531633235</v>
      </c>
      <c r="I860" s="182" t="str">
        <v>No</v>
      </c>
    </row>
    <row r="861" spans="2:9" x14ac:dyDescent="0.45">
      <c r="B861" s="178">
        <v>853</v>
      </c>
      <c r="C861" s="182">
        <v>54</v>
      </c>
      <c r="D861" s="182">
        <v>5</v>
      </c>
      <c r="E861" s="182">
        <v>0</v>
      </c>
      <c r="F861" s="182">
        <v>786.77485432575975</v>
      </c>
      <c r="G861" s="182">
        <v>53</v>
      </c>
      <c r="H861" s="182">
        <v>10068.225145674242</v>
      </c>
      <c r="I861" s="182" t="str">
        <v>Yes</v>
      </c>
    </row>
    <row r="862" spans="2:9" x14ac:dyDescent="0.45">
      <c r="B862" s="178">
        <v>854</v>
      </c>
      <c r="C862" s="182">
        <v>59</v>
      </c>
      <c r="D862" s="182">
        <v>4</v>
      </c>
      <c r="E862" s="182">
        <v>1</v>
      </c>
      <c r="F862" s="182">
        <v>879.42813590827018</v>
      </c>
      <c r="G862" s="182">
        <v>52</v>
      </c>
      <c r="H862" s="182">
        <v>10290.571864091729</v>
      </c>
      <c r="I862" s="182" t="str">
        <v>Yes</v>
      </c>
    </row>
    <row r="863" spans="2:9" x14ac:dyDescent="0.45">
      <c r="B863" s="178">
        <v>855</v>
      </c>
      <c r="C863" s="182">
        <v>44</v>
      </c>
      <c r="D863" s="182">
        <v>5</v>
      </c>
      <c r="E863" s="182">
        <v>1</v>
      </c>
      <c r="F863" s="182">
        <v>1015.9767701000433</v>
      </c>
      <c r="G863" s="182">
        <v>48</v>
      </c>
      <c r="H863" s="182">
        <v>9714.0232298999563</v>
      </c>
      <c r="I863" s="182" t="str">
        <v>No</v>
      </c>
    </row>
    <row r="864" spans="2:9" x14ac:dyDescent="0.45">
      <c r="B864" s="178">
        <v>856</v>
      </c>
      <c r="C864" s="182">
        <v>29</v>
      </c>
      <c r="D864" s="182">
        <v>3</v>
      </c>
      <c r="E864" s="182">
        <v>3</v>
      </c>
      <c r="F864" s="182">
        <v>882.27048682747238</v>
      </c>
      <c r="G864" s="182">
        <v>29</v>
      </c>
      <c r="H864" s="182">
        <v>4932.7295131725277</v>
      </c>
      <c r="I864" s="182" t="str">
        <v>No</v>
      </c>
    </row>
    <row r="865" spans="2:9" x14ac:dyDescent="0.45">
      <c r="B865" s="178">
        <v>857</v>
      </c>
      <c r="C865" s="182">
        <v>52</v>
      </c>
      <c r="D865" s="182">
        <v>6</v>
      </c>
      <c r="E865" s="182">
        <v>3</v>
      </c>
      <c r="F865" s="182">
        <v>1091.7124192984784</v>
      </c>
      <c r="G865" s="182">
        <v>50</v>
      </c>
      <c r="H865" s="182">
        <v>10708.287580701523</v>
      </c>
      <c r="I865" s="182" t="str">
        <v>Yes</v>
      </c>
    </row>
    <row r="866" spans="2:9" x14ac:dyDescent="0.45">
      <c r="B866" s="178">
        <v>858</v>
      </c>
      <c r="C866" s="182">
        <v>51</v>
      </c>
      <c r="D866" s="182">
        <v>4</v>
      </c>
      <c r="E866" s="182">
        <v>1</v>
      </c>
      <c r="F866" s="182">
        <v>654.73736441530627</v>
      </c>
      <c r="G866" s="182">
        <v>52</v>
      </c>
      <c r="H866" s="182">
        <v>10515.262635584693</v>
      </c>
      <c r="I866" s="182" t="str">
        <v>Yes</v>
      </c>
    </row>
    <row r="867" spans="2:9" x14ac:dyDescent="0.45">
      <c r="B867" s="178">
        <v>859</v>
      </c>
      <c r="C867" s="182">
        <v>55</v>
      </c>
      <c r="D867" s="182">
        <v>4</v>
      </c>
      <c r="E867" s="182">
        <v>1</v>
      </c>
      <c r="F867" s="182">
        <v>822.12456403554904</v>
      </c>
      <c r="G867" s="182">
        <v>52</v>
      </c>
      <c r="H867" s="182">
        <v>10347.875435964452</v>
      </c>
      <c r="I867" s="182" t="str">
        <v>Yes</v>
      </c>
    </row>
    <row r="868" spans="2:9" x14ac:dyDescent="0.45">
      <c r="B868" s="178">
        <v>860</v>
      </c>
      <c r="C868" s="182">
        <v>49</v>
      </c>
      <c r="D868" s="182">
        <v>8</v>
      </c>
      <c r="E868" s="182">
        <v>3</v>
      </c>
      <c r="F868" s="182">
        <v>790.53366184055483</v>
      </c>
      <c r="G868" s="182">
        <v>50</v>
      </c>
      <c r="H868" s="182">
        <v>11009.466338159446</v>
      </c>
      <c r="I868" s="182" t="str">
        <v>Yes</v>
      </c>
    </row>
    <row r="869" spans="2:9" x14ac:dyDescent="0.45">
      <c r="B869" s="178">
        <v>861</v>
      </c>
      <c r="C869" s="182">
        <v>48</v>
      </c>
      <c r="D869" s="182">
        <v>4</v>
      </c>
      <c r="E869" s="182">
        <v>3</v>
      </c>
      <c r="F869" s="182">
        <v>851.16156639605526</v>
      </c>
      <c r="G869" s="182">
        <v>49</v>
      </c>
      <c r="H869" s="182">
        <v>10663.838433603945</v>
      </c>
      <c r="I869" s="182" t="str">
        <v>No</v>
      </c>
    </row>
    <row r="870" spans="2:9" x14ac:dyDescent="0.45">
      <c r="B870" s="178">
        <v>862</v>
      </c>
      <c r="C870" s="182">
        <v>50</v>
      </c>
      <c r="D870" s="182">
        <v>7</v>
      </c>
      <c r="E870" s="182">
        <v>2</v>
      </c>
      <c r="F870" s="182">
        <v>968.58851534368227</v>
      </c>
      <c r="G870" s="182">
        <v>51</v>
      </c>
      <c r="H870" s="182">
        <v>10516.411484656317</v>
      </c>
      <c r="I870" s="182" t="str">
        <v>Yes</v>
      </c>
    </row>
    <row r="871" spans="2:9" x14ac:dyDescent="0.45">
      <c r="B871" s="178">
        <v>863</v>
      </c>
      <c r="C871" s="182">
        <v>36</v>
      </c>
      <c r="D871" s="182">
        <v>5</v>
      </c>
      <c r="E871" s="182">
        <v>3</v>
      </c>
      <c r="F871" s="182">
        <v>925.41755503566765</v>
      </c>
      <c r="G871" s="182">
        <v>38</v>
      </c>
      <c r="H871" s="182">
        <v>7454.5824449643324</v>
      </c>
      <c r="I871" s="182" t="str">
        <v>No</v>
      </c>
    </row>
    <row r="872" spans="2:9" x14ac:dyDescent="0.45">
      <c r="B872" s="178">
        <v>864</v>
      </c>
      <c r="C872" s="182">
        <v>46</v>
      </c>
      <c r="D872" s="182">
        <v>9</v>
      </c>
      <c r="E872" s="182">
        <v>3</v>
      </c>
      <c r="F872" s="182">
        <v>788.08721569629427</v>
      </c>
      <c r="G872" s="182">
        <v>50</v>
      </c>
      <c r="H872" s="182">
        <v>11011.912784303706</v>
      </c>
      <c r="I872" s="182" t="str">
        <v>Yes</v>
      </c>
    </row>
    <row r="873" spans="2:9" x14ac:dyDescent="0.45">
      <c r="B873" s="178">
        <v>865</v>
      </c>
      <c r="C873" s="182">
        <v>64</v>
      </c>
      <c r="D873" s="182">
        <v>3</v>
      </c>
      <c r="E873" s="182">
        <v>3</v>
      </c>
      <c r="F873" s="182">
        <v>593.00074117772067</v>
      </c>
      <c r="G873" s="182">
        <v>50</v>
      </c>
      <c r="H873" s="182">
        <v>11206.999258822279</v>
      </c>
      <c r="I873" s="182" t="str">
        <v>Yes</v>
      </c>
    </row>
    <row r="874" spans="2:9" x14ac:dyDescent="0.45">
      <c r="B874" s="178">
        <v>866</v>
      </c>
      <c r="C874" s="182">
        <v>40</v>
      </c>
      <c r="D874" s="182">
        <v>5</v>
      </c>
      <c r="E874" s="182">
        <v>1</v>
      </c>
      <c r="F874" s="182">
        <v>967.5038137531659</v>
      </c>
      <c r="G874" s="182">
        <v>44</v>
      </c>
      <c r="H874" s="182">
        <v>8622.4961862468335</v>
      </c>
      <c r="I874" s="182" t="str">
        <v>No</v>
      </c>
    </row>
    <row r="875" spans="2:9" x14ac:dyDescent="0.45">
      <c r="B875" s="178">
        <v>867</v>
      </c>
      <c r="C875" s="182">
        <v>50</v>
      </c>
      <c r="D875" s="182">
        <v>2</v>
      </c>
      <c r="E875" s="182">
        <v>1</v>
      </c>
      <c r="F875" s="182">
        <v>773.88275416808006</v>
      </c>
      <c r="G875" s="182">
        <v>51</v>
      </c>
      <c r="H875" s="182">
        <v>10461.11724583192</v>
      </c>
      <c r="I875" s="182" t="str">
        <v>Yes</v>
      </c>
    </row>
    <row r="876" spans="2:9" x14ac:dyDescent="0.45">
      <c r="B876" s="178">
        <v>868</v>
      </c>
      <c r="C876" s="182">
        <v>50</v>
      </c>
      <c r="D876" s="182">
        <v>9</v>
      </c>
      <c r="E876" s="182">
        <v>3</v>
      </c>
      <c r="F876" s="182">
        <v>730.85894868519506</v>
      </c>
      <c r="G876" s="182">
        <v>50</v>
      </c>
      <c r="H876" s="182">
        <v>11069.141051314804</v>
      </c>
      <c r="I876" s="182" t="str">
        <v>Yes</v>
      </c>
    </row>
    <row r="877" spans="2:9" x14ac:dyDescent="0.45">
      <c r="B877" s="178">
        <v>869</v>
      </c>
      <c r="C877" s="182">
        <v>39</v>
      </c>
      <c r="D877" s="182">
        <v>7</v>
      </c>
      <c r="E877" s="182">
        <v>4</v>
      </c>
      <c r="F877" s="182">
        <v>559.66394627240061</v>
      </c>
      <c r="G877" s="182">
        <v>42</v>
      </c>
      <c r="H877" s="182">
        <v>9210.3360537275985</v>
      </c>
      <c r="I877" s="182" t="str">
        <v>No</v>
      </c>
    </row>
    <row r="878" spans="2:9" x14ac:dyDescent="0.45">
      <c r="B878" s="178">
        <v>870</v>
      </c>
      <c r="C878" s="182">
        <v>38</v>
      </c>
      <c r="D878" s="182">
        <v>4</v>
      </c>
      <c r="E878" s="182">
        <v>4</v>
      </c>
      <c r="F878" s="182">
        <v>554.24149625270957</v>
      </c>
      <c r="G878" s="182">
        <v>38</v>
      </c>
      <c r="H878" s="182">
        <v>8075.7585037472909</v>
      </c>
      <c r="I878" s="182" t="str">
        <v>No</v>
      </c>
    </row>
    <row r="879" spans="2:9" x14ac:dyDescent="0.45">
      <c r="B879" s="178">
        <v>871</v>
      </c>
      <c r="C879" s="182">
        <v>44</v>
      </c>
      <c r="D879" s="182">
        <v>7</v>
      </c>
      <c r="E879" s="182">
        <v>0</v>
      </c>
      <c r="F879" s="182">
        <v>689.83592424322023</v>
      </c>
      <c r="G879" s="182">
        <v>51</v>
      </c>
      <c r="H879" s="182">
        <v>10295.16407575678</v>
      </c>
      <c r="I879" s="182" t="str">
        <v>Yes</v>
      </c>
    </row>
    <row r="880" spans="2:9" x14ac:dyDescent="0.45">
      <c r="B880" s="178">
        <v>872</v>
      </c>
      <c r="C880" s="182">
        <v>47</v>
      </c>
      <c r="D880" s="182">
        <v>8</v>
      </c>
      <c r="E880" s="182">
        <v>1</v>
      </c>
      <c r="F880" s="182">
        <v>941.71397074678111</v>
      </c>
      <c r="G880" s="182">
        <v>52</v>
      </c>
      <c r="H880" s="182">
        <v>10228.286029253219</v>
      </c>
      <c r="I880" s="182" t="str">
        <v>Yes</v>
      </c>
    </row>
    <row r="881" spans="2:9" x14ac:dyDescent="0.45">
      <c r="B881" s="178">
        <v>873</v>
      </c>
      <c r="C881" s="182">
        <v>51</v>
      </c>
      <c r="D881" s="182">
        <v>3</v>
      </c>
      <c r="E881" s="182">
        <v>3</v>
      </c>
      <c r="F881" s="182">
        <v>859.89764246910875</v>
      </c>
      <c r="G881" s="182">
        <v>50</v>
      </c>
      <c r="H881" s="182">
        <v>10940.10235753089</v>
      </c>
      <c r="I881" s="182" t="str">
        <v>Yes</v>
      </c>
    </row>
    <row r="882" spans="2:9" x14ac:dyDescent="0.45">
      <c r="B882" s="178">
        <v>874</v>
      </c>
      <c r="C882" s="182">
        <v>60</v>
      </c>
      <c r="D882" s="182">
        <v>10</v>
      </c>
      <c r="E882" s="182">
        <v>3</v>
      </c>
      <c r="F882" s="182">
        <v>586.8954843793415</v>
      </c>
      <c r="G882" s="182">
        <v>50</v>
      </c>
      <c r="H882" s="182">
        <v>11213.104515620658</v>
      </c>
      <c r="I882" s="182" t="str">
        <v>Yes</v>
      </c>
    </row>
    <row r="883" spans="2:9" x14ac:dyDescent="0.45">
      <c r="B883" s="178">
        <v>875</v>
      </c>
      <c r="C883" s="182">
        <v>46</v>
      </c>
      <c r="D883" s="182">
        <v>10</v>
      </c>
      <c r="E883" s="182">
        <v>3</v>
      </c>
      <c r="F883" s="182">
        <v>518.46061052091261</v>
      </c>
      <c r="G883" s="182">
        <v>50</v>
      </c>
      <c r="H883" s="182">
        <v>11281.539389479087</v>
      </c>
      <c r="I883" s="182" t="str">
        <v>Yes</v>
      </c>
    </row>
    <row r="884" spans="2:9" x14ac:dyDescent="0.45">
      <c r="B884" s="178">
        <v>876</v>
      </c>
      <c r="C884" s="182">
        <v>51</v>
      </c>
      <c r="D884" s="182">
        <v>7</v>
      </c>
      <c r="E884" s="182">
        <v>2</v>
      </c>
      <c r="F884" s="182">
        <v>822.98288515432637</v>
      </c>
      <c r="G884" s="182">
        <v>51</v>
      </c>
      <c r="H884" s="182">
        <v>10662.017114845674</v>
      </c>
      <c r="I884" s="182" t="str">
        <v>Yes</v>
      </c>
    </row>
    <row r="885" spans="2:9" x14ac:dyDescent="0.45">
      <c r="B885" s="178">
        <v>877</v>
      </c>
      <c r="C885" s="182">
        <v>51</v>
      </c>
      <c r="D885" s="182">
        <v>5</v>
      </c>
      <c r="E885" s="182">
        <v>5</v>
      </c>
      <c r="F885" s="182">
        <v>792.96406777199877</v>
      </c>
      <c r="G885" s="182">
        <v>48</v>
      </c>
      <c r="H885" s="182">
        <v>10937.035932228002</v>
      </c>
      <c r="I885" s="182" t="str">
        <v>No</v>
      </c>
    </row>
    <row r="886" spans="2:9" x14ac:dyDescent="0.45">
      <c r="B886" s="178">
        <v>878</v>
      </c>
      <c r="C886" s="182">
        <v>33</v>
      </c>
      <c r="D886" s="182">
        <v>8</v>
      </c>
      <c r="E886" s="182">
        <v>3</v>
      </c>
      <c r="F886" s="182">
        <v>765.12325554756387</v>
      </c>
      <c r="G886" s="182">
        <v>38</v>
      </c>
      <c r="H886" s="182">
        <v>7614.8767444524365</v>
      </c>
      <c r="I886" s="182" t="str">
        <v>No</v>
      </c>
    </row>
    <row r="887" spans="2:9" x14ac:dyDescent="0.45">
      <c r="B887" s="178">
        <v>879</v>
      </c>
      <c r="C887" s="182">
        <v>48</v>
      </c>
      <c r="D887" s="182">
        <v>4</v>
      </c>
      <c r="E887" s="182">
        <v>3</v>
      </c>
      <c r="F887" s="182">
        <v>798.05472440634378</v>
      </c>
      <c r="G887" s="182">
        <v>49</v>
      </c>
      <c r="H887" s="182">
        <v>10716.945275593656</v>
      </c>
      <c r="I887" s="182" t="str">
        <v>No</v>
      </c>
    </row>
    <row r="888" spans="2:9" x14ac:dyDescent="0.45">
      <c r="B888" s="178">
        <v>880</v>
      </c>
      <c r="C888" s="182">
        <v>51</v>
      </c>
      <c r="D888" s="182">
        <v>5</v>
      </c>
      <c r="E888" s="182">
        <v>3</v>
      </c>
      <c r="F888" s="182">
        <v>910.3352993378935</v>
      </c>
      <c r="G888" s="182">
        <v>50</v>
      </c>
      <c r="H888" s="182">
        <v>10889.664700662106</v>
      </c>
      <c r="I888" s="182" t="str">
        <v>Yes</v>
      </c>
    </row>
    <row r="889" spans="2:9" x14ac:dyDescent="0.45">
      <c r="B889" s="178">
        <v>881</v>
      </c>
      <c r="C889" s="182">
        <v>57</v>
      </c>
      <c r="D889" s="182">
        <v>4</v>
      </c>
      <c r="E889" s="182">
        <v>5</v>
      </c>
      <c r="F889" s="182">
        <v>989.15171171324198</v>
      </c>
      <c r="G889" s="182">
        <v>48</v>
      </c>
      <c r="H889" s="182">
        <v>10740.848288286757</v>
      </c>
      <c r="I889" s="182" t="str">
        <v>No</v>
      </c>
    </row>
    <row r="890" spans="2:9" x14ac:dyDescent="0.45">
      <c r="B890" s="178">
        <v>882</v>
      </c>
      <c r="C890" s="182">
        <v>45</v>
      </c>
      <c r="D890" s="182">
        <v>3</v>
      </c>
      <c r="E890" s="182">
        <v>1</v>
      </c>
      <c r="F890" s="182">
        <v>853.10615775860117</v>
      </c>
      <c r="G890" s="182">
        <v>47</v>
      </c>
      <c r="H890" s="182">
        <v>9591.8938422413994</v>
      </c>
      <c r="I890" s="182" t="str">
        <v>No</v>
      </c>
    </row>
    <row r="891" spans="2:9" x14ac:dyDescent="0.45">
      <c r="B891" s="178">
        <v>883</v>
      </c>
      <c r="C891" s="182">
        <v>46</v>
      </c>
      <c r="D891" s="182">
        <v>5</v>
      </c>
      <c r="E891" s="182">
        <v>2</v>
      </c>
      <c r="F891" s="182">
        <v>908.25853515359415</v>
      </c>
      <c r="G891" s="182">
        <v>49</v>
      </c>
      <c r="H891" s="182">
        <v>10356.741464846406</v>
      </c>
      <c r="I891" s="182" t="str">
        <v>No</v>
      </c>
    </row>
    <row r="892" spans="2:9" x14ac:dyDescent="0.45">
      <c r="B892" s="178">
        <v>884</v>
      </c>
      <c r="C892" s="182">
        <v>45</v>
      </c>
      <c r="D892" s="182">
        <v>2</v>
      </c>
      <c r="E892" s="182">
        <v>3</v>
      </c>
      <c r="F892" s="182">
        <v>824.44396367381285</v>
      </c>
      <c r="G892" s="182">
        <v>44</v>
      </c>
      <c r="H892" s="182">
        <v>9265.5560363261866</v>
      </c>
      <c r="I892" s="182" t="str">
        <v>No</v>
      </c>
    </row>
    <row r="893" spans="2:9" x14ac:dyDescent="0.45">
      <c r="B893" s="178">
        <v>885</v>
      </c>
      <c r="C893" s="182">
        <v>49</v>
      </c>
      <c r="D893" s="182">
        <v>5</v>
      </c>
      <c r="E893" s="182">
        <v>1</v>
      </c>
      <c r="F893" s="182">
        <v>1027.1553152596553</v>
      </c>
      <c r="G893" s="182">
        <v>52</v>
      </c>
      <c r="H893" s="182">
        <v>10142.844684740345</v>
      </c>
      <c r="I893" s="182" t="str">
        <v>Yes</v>
      </c>
    </row>
    <row r="894" spans="2:9" x14ac:dyDescent="0.45">
      <c r="B894" s="178">
        <v>886</v>
      </c>
      <c r="C894" s="182">
        <v>46</v>
      </c>
      <c r="D894" s="182">
        <v>6</v>
      </c>
      <c r="E894" s="182">
        <v>4</v>
      </c>
      <c r="F894" s="182">
        <v>805.90790602150742</v>
      </c>
      <c r="G894" s="182">
        <v>48</v>
      </c>
      <c r="H894" s="182">
        <v>10674.092093978492</v>
      </c>
      <c r="I894" s="182" t="str">
        <v>No</v>
      </c>
    </row>
    <row r="895" spans="2:9" x14ac:dyDescent="0.45">
      <c r="B895" s="178">
        <v>887</v>
      </c>
      <c r="C895" s="182">
        <v>40</v>
      </c>
      <c r="D895" s="182">
        <v>8</v>
      </c>
      <c r="E895" s="182">
        <v>6</v>
      </c>
      <c r="F895" s="182">
        <v>874.81492672949594</v>
      </c>
      <c r="G895" s="182">
        <v>42</v>
      </c>
      <c r="H895" s="182">
        <v>9395.1850732705043</v>
      </c>
      <c r="I895" s="182" t="str">
        <v>No</v>
      </c>
    </row>
    <row r="896" spans="2:9" x14ac:dyDescent="0.45">
      <c r="B896" s="178">
        <v>888</v>
      </c>
      <c r="C896" s="182">
        <v>49</v>
      </c>
      <c r="D896" s="182">
        <v>5</v>
      </c>
      <c r="E896" s="182">
        <v>2</v>
      </c>
      <c r="F896" s="182">
        <v>763.59181333005108</v>
      </c>
      <c r="G896" s="182">
        <v>51</v>
      </c>
      <c r="H896" s="182">
        <v>10721.408186669949</v>
      </c>
      <c r="I896" s="182" t="str">
        <v>Yes</v>
      </c>
    </row>
    <row r="897" spans="2:9" x14ac:dyDescent="0.45">
      <c r="B897" s="178">
        <v>889</v>
      </c>
      <c r="C897" s="182">
        <v>53</v>
      </c>
      <c r="D897" s="182">
        <v>1</v>
      </c>
      <c r="E897" s="182">
        <v>4</v>
      </c>
      <c r="F897" s="182">
        <v>720.84325078211191</v>
      </c>
      <c r="G897" s="182">
        <v>49</v>
      </c>
      <c r="H897" s="182">
        <v>11044.156749217887</v>
      </c>
      <c r="I897" s="182" t="str">
        <v>No</v>
      </c>
    </row>
    <row r="898" spans="2:9" x14ac:dyDescent="0.45">
      <c r="B898" s="178">
        <v>890</v>
      </c>
      <c r="C898" s="182">
        <v>51</v>
      </c>
      <c r="D898" s="182">
        <v>9</v>
      </c>
      <c r="E898" s="182">
        <v>4</v>
      </c>
      <c r="F898" s="182">
        <v>887.79395259091405</v>
      </c>
      <c r="G898" s="182">
        <v>49</v>
      </c>
      <c r="H898" s="182">
        <v>10877.206047409087</v>
      </c>
      <c r="I898" s="182" t="str">
        <v>No</v>
      </c>
    </row>
    <row r="899" spans="2:9" x14ac:dyDescent="0.45">
      <c r="B899" s="178">
        <v>891</v>
      </c>
      <c r="C899" s="182">
        <v>43</v>
      </c>
      <c r="D899" s="182">
        <v>7</v>
      </c>
      <c r="E899" s="182">
        <v>2</v>
      </c>
      <c r="F899" s="182">
        <v>812.74617541028556</v>
      </c>
      <c r="G899" s="182">
        <v>48</v>
      </c>
      <c r="H899" s="182">
        <v>10167.253824589714</v>
      </c>
      <c r="I899" s="182" t="str">
        <v>No</v>
      </c>
    </row>
    <row r="900" spans="2:9" x14ac:dyDescent="0.45">
      <c r="B900" s="178">
        <v>892</v>
      </c>
      <c r="C900" s="182">
        <v>50</v>
      </c>
      <c r="D900" s="182">
        <v>6</v>
      </c>
      <c r="E900" s="182">
        <v>5</v>
      </c>
      <c r="F900" s="182">
        <v>852.18838473144331</v>
      </c>
      <c r="G900" s="182">
        <v>48</v>
      </c>
      <c r="H900" s="182">
        <v>10877.811615268558</v>
      </c>
      <c r="I900" s="182" t="str">
        <v>No</v>
      </c>
    </row>
    <row r="901" spans="2:9" x14ac:dyDescent="0.45">
      <c r="B901" s="178">
        <v>893</v>
      </c>
      <c r="C901" s="182">
        <v>52</v>
      </c>
      <c r="D901" s="182">
        <v>5</v>
      </c>
      <c r="E901" s="182">
        <v>1</v>
      </c>
      <c r="F901" s="182">
        <v>667.87435883687351</v>
      </c>
      <c r="G901" s="182">
        <v>52</v>
      </c>
      <c r="H901" s="182">
        <v>10502.125641163126</v>
      </c>
      <c r="I901" s="182" t="str">
        <v>Yes</v>
      </c>
    </row>
    <row r="902" spans="2:9" x14ac:dyDescent="0.45">
      <c r="B902" s="178">
        <v>894</v>
      </c>
      <c r="C902" s="182">
        <v>46</v>
      </c>
      <c r="D902" s="182">
        <v>10</v>
      </c>
      <c r="E902" s="182">
        <v>3</v>
      </c>
      <c r="F902" s="182">
        <v>624.90214848535629</v>
      </c>
      <c r="G902" s="182">
        <v>50</v>
      </c>
      <c r="H902" s="182">
        <v>11175.097851514643</v>
      </c>
      <c r="I902" s="182" t="str">
        <v>Yes</v>
      </c>
    </row>
    <row r="903" spans="2:9" x14ac:dyDescent="0.45">
      <c r="B903" s="178">
        <v>895</v>
      </c>
      <c r="C903" s="182">
        <v>46</v>
      </c>
      <c r="D903" s="182">
        <v>3</v>
      </c>
      <c r="E903" s="182">
        <v>3</v>
      </c>
      <c r="F903" s="182">
        <v>555.62648198694296</v>
      </c>
      <c r="G903" s="182">
        <v>46</v>
      </c>
      <c r="H903" s="182">
        <v>10104.373518013057</v>
      </c>
      <c r="I903" s="182" t="str">
        <v>No</v>
      </c>
    </row>
    <row r="904" spans="2:9" x14ac:dyDescent="0.45">
      <c r="B904" s="178">
        <v>896</v>
      </c>
      <c r="C904" s="182">
        <v>38</v>
      </c>
      <c r="D904" s="182">
        <v>3</v>
      </c>
      <c r="E904" s="182">
        <v>4</v>
      </c>
      <c r="F904" s="182">
        <v>893.06454742631877</v>
      </c>
      <c r="G904" s="182">
        <v>37</v>
      </c>
      <c r="H904" s="182">
        <v>7451.9354525736817</v>
      </c>
      <c r="I904" s="182" t="str">
        <v>No</v>
      </c>
    </row>
    <row r="905" spans="2:9" x14ac:dyDescent="0.45">
      <c r="B905" s="178">
        <v>897</v>
      </c>
      <c r="C905" s="182">
        <v>44</v>
      </c>
      <c r="D905" s="182">
        <v>8</v>
      </c>
      <c r="E905" s="182">
        <v>2</v>
      </c>
      <c r="F905" s="182">
        <v>821.7998414295804</v>
      </c>
      <c r="G905" s="182">
        <v>50</v>
      </c>
      <c r="H905" s="182">
        <v>10728.20015857042</v>
      </c>
      <c r="I905" s="182" t="str">
        <v>Yes</v>
      </c>
    </row>
    <row r="906" spans="2:9" x14ac:dyDescent="0.45">
      <c r="B906" s="178">
        <v>898</v>
      </c>
      <c r="C906" s="182">
        <v>53</v>
      </c>
      <c r="D906" s="182">
        <v>4</v>
      </c>
      <c r="E906" s="182">
        <v>4</v>
      </c>
      <c r="F906" s="182">
        <v>674.01523170832741</v>
      </c>
      <c r="G906" s="182">
        <v>49</v>
      </c>
      <c r="H906" s="182">
        <v>11090.984768291673</v>
      </c>
      <c r="I906" s="182" t="str">
        <v>No</v>
      </c>
    </row>
    <row r="907" spans="2:9" x14ac:dyDescent="0.45">
      <c r="B907" s="178">
        <v>899</v>
      </c>
      <c r="C907" s="182">
        <v>48</v>
      </c>
      <c r="D907" s="182">
        <v>5</v>
      </c>
      <c r="E907" s="182">
        <v>2</v>
      </c>
      <c r="F907" s="182">
        <v>742.71121329626544</v>
      </c>
      <c r="G907" s="182">
        <v>51</v>
      </c>
      <c r="H907" s="182">
        <v>10742.288786703735</v>
      </c>
      <c r="I907" s="182" t="str">
        <v>Yes</v>
      </c>
    </row>
    <row r="908" spans="2:9" x14ac:dyDescent="0.45">
      <c r="B908" s="178">
        <v>900</v>
      </c>
      <c r="C908" s="182">
        <v>43</v>
      </c>
      <c r="D908" s="182">
        <v>5</v>
      </c>
      <c r="E908" s="182">
        <v>1</v>
      </c>
      <c r="F908" s="182">
        <v>865.56158846225969</v>
      </c>
      <c r="G908" s="182">
        <v>47</v>
      </c>
      <c r="H908" s="182">
        <v>9579.4384115377397</v>
      </c>
      <c r="I908" s="182" t="str">
        <v>No</v>
      </c>
    </row>
    <row r="909" spans="2:9" x14ac:dyDescent="0.45">
      <c r="B909" s="178">
        <v>901</v>
      </c>
      <c r="C909" s="182">
        <v>53</v>
      </c>
      <c r="D909" s="182">
        <v>6</v>
      </c>
      <c r="E909" s="182">
        <v>2</v>
      </c>
      <c r="F909" s="182">
        <v>887.26645182118705</v>
      </c>
      <c r="G909" s="182">
        <v>51</v>
      </c>
      <c r="H909" s="182">
        <v>10597.733548178814</v>
      </c>
      <c r="I909" s="182" t="str">
        <v>Yes</v>
      </c>
    </row>
    <row r="910" spans="2:9" x14ac:dyDescent="0.45">
      <c r="B910" s="178">
        <v>902</v>
      </c>
      <c r="C910" s="182">
        <v>39</v>
      </c>
      <c r="D910" s="182">
        <v>7</v>
      </c>
      <c r="E910" s="182">
        <v>2</v>
      </c>
      <c r="F910" s="182">
        <v>845.12830445643817</v>
      </c>
      <c r="G910" s="182">
        <v>44</v>
      </c>
      <c r="H910" s="182">
        <v>8994.871695543563</v>
      </c>
      <c r="I910" s="182" t="str">
        <v>No</v>
      </c>
    </row>
    <row r="911" spans="2:9" x14ac:dyDescent="0.45">
      <c r="B911" s="178">
        <v>903</v>
      </c>
      <c r="C911" s="182">
        <v>45</v>
      </c>
      <c r="D911" s="182">
        <v>9</v>
      </c>
      <c r="E911" s="182">
        <v>1</v>
      </c>
      <c r="F911" s="182">
        <v>818.73395300542188</v>
      </c>
      <c r="G911" s="182">
        <v>52</v>
      </c>
      <c r="H911" s="182">
        <v>10351.266046994579</v>
      </c>
      <c r="I911" s="182" t="str">
        <v>Yes</v>
      </c>
    </row>
    <row r="912" spans="2:9" x14ac:dyDescent="0.45">
      <c r="B912" s="178">
        <v>904</v>
      </c>
      <c r="C912" s="182">
        <v>41</v>
      </c>
      <c r="D912" s="182">
        <v>6</v>
      </c>
      <c r="E912" s="182">
        <v>3</v>
      </c>
      <c r="F912" s="182">
        <v>917.52165575139816</v>
      </c>
      <c r="G912" s="182">
        <v>44</v>
      </c>
      <c r="H912" s="182">
        <v>9172.4783442486023</v>
      </c>
      <c r="I912" s="182" t="str">
        <v>No</v>
      </c>
    </row>
    <row r="913" spans="2:9" x14ac:dyDescent="0.45">
      <c r="B913" s="178">
        <v>905</v>
      </c>
      <c r="C913" s="182">
        <v>38</v>
      </c>
      <c r="D913" s="182">
        <v>5</v>
      </c>
      <c r="E913" s="182">
        <v>2</v>
      </c>
      <c r="F913" s="182">
        <v>595.90463263080687</v>
      </c>
      <c r="G913" s="182">
        <v>41</v>
      </c>
      <c r="H913" s="182">
        <v>8389.0953673691929</v>
      </c>
      <c r="I913" s="182" t="str">
        <v>No</v>
      </c>
    </row>
    <row r="914" spans="2:9" x14ac:dyDescent="0.45">
      <c r="B914" s="178">
        <v>906</v>
      </c>
      <c r="C914" s="182">
        <v>63</v>
      </c>
      <c r="D914" s="182">
        <v>5</v>
      </c>
      <c r="E914" s="182">
        <v>3</v>
      </c>
      <c r="F914" s="182">
        <v>802.7689483735719</v>
      </c>
      <c r="G914" s="182">
        <v>50</v>
      </c>
      <c r="H914" s="182">
        <v>10997.231051626428</v>
      </c>
      <c r="I914" s="182" t="str">
        <v>Yes</v>
      </c>
    </row>
    <row r="915" spans="2:9" x14ac:dyDescent="0.45">
      <c r="B915" s="178">
        <v>907</v>
      </c>
      <c r="C915" s="182">
        <v>45</v>
      </c>
      <c r="D915" s="182">
        <v>6</v>
      </c>
      <c r="E915" s="182">
        <v>1</v>
      </c>
      <c r="F915" s="182">
        <v>744.93787007878132</v>
      </c>
      <c r="G915" s="182">
        <v>50</v>
      </c>
      <c r="H915" s="182">
        <v>10555.062129921218</v>
      </c>
      <c r="I915" s="182" t="str">
        <v>Yes</v>
      </c>
    </row>
    <row r="916" spans="2:9" x14ac:dyDescent="0.45">
      <c r="B916" s="178">
        <v>908</v>
      </c>
      <c r="C916" s="182">
        <v>38</v>
      </c>
      <c r="D916" s="182">
        <v>8</v>
      </c>
      <c r="E916" s="182">
        <v>5</v>
      </c>
      <c r="F916" s="182">
        <v>713.01516562919539</v>
      </c>
      <c r="G916" s="182">
        <v>41</v>
      </c>
      <c r="H916" s="182">
        <v>9021.9848343708036</v>
      </c>
      <c r="I916" s="182" t="str">
        <v>No</v>
      </c>
    </row>
    <row r="917" spans="2:9" x14ac:dyDescent="0.45">
      <c r="B917" s="178">
        <v>909</v>
      </c>
      <c r="C917" s="182">
        <v>54</v>
      </c>
      <c r="D917" s="182">
        <v>3</v>
      </c>
      <c r="E917" s="182">
        <v>3</v>
      </c>
      <c r="F917" s="182">
        <v>721.43167444762719</v>
      </c>
      <c r="G917" s="182">
        <v>50</v>
      </c>
      <c r="H917" s="182">
        <v>11078.568325552373</v>
      </c>
      <c r="I917" s="182" t="str">
        <v>Yes</v>
      </c>
    </row>
    <row r="918" spans="2:9" x14ac:dyDescent="0.45">
      <c r="B918" s="178">
        <v>910</v>
      </c>
      <c r="C918" s="182">
        <v>38</v>
      </c>
      <c r="D918" s="182">
        <v>6</v>
      </c>
      <c r="E918" s="182">
        <v>4</v>
      </c>
      <c r="F918" s="182">
        <v>665.42757271328855</v>
      </c>
      <c r="G918" s="182">
        <v>40</v>
      </c>
      <c r="H918" s="182">
        <v>8534.5724272867119</v>
      </c>
      <c r="I918" s="182" t="str">
        <v>No</v>
      </c>
    </row>
    <row r="919" spans="2:9" x14ac:dyDescent="0.45">
      <c r="B919" s="178">
        <v>911</v>
      </c>
      <c r="C919" s="182">
        <v>62</v>
      </c>
      <c r="D919" s="182">
        <v>6</v>
      </c>
      <c r="E919" s="182">
        <v>2</v>
      </c>
      <c r="F919" s="182">
        <v>797.12189036298616</v>
      </c>
      <c r="G919" s="182">
        <v>51</v>
      </c>
      <c r="H919" s="182">
        <v>10687.878109637015</v>
      </c>
      <c r="I919" s="182" t="str">
        <v>Yes</v>
      </c>
    </row>
    <row r="920" spans="2:9" x14ac:dyDescent="0.45">
      <c r="B920" s="178">
        <v>912</v>
      </c>
      <c r="C920" s="182">
        <v>36</v>
      </c>
      <c r="D920" s="182">
        <v>6</v>
      </c>
      <c r="E920" s="182">
        <v>3</v>
      </c>
      <c r="F920" s="182">
        <v>955.21178433507976</v>
      </c>
      <c r="G920" s="182">
        <v>39</v>
      </c>
      <c r="H920" s="182">
        <v>7709.7882156649202</v>
      </c>
      <c r="I920" s="182" t="str">
        <v>No</v>
      </c>
    </row>
    <row r="921" spans="2:9" x14ac:dyDescent="0.45">
      <c r="B921" s="178">
        <v>913</v>
      </c>
      <c r="C921" s="182">
        <v>50</v>
      </c>
      <c r="D921" s="182">
        <v>3</v>
      </c>
      <c r="E921" s="182">
        <v>7</v>
      </c>
      <c r="F921" s="182">
        <v>945.53173247624068</v>
      </c>
      <c r="G921" s="182">
        <v>46</v>
      </c>
      <c r="H921" s="182">
        <v>10714.46826752376</v>
      </c>
      <c r="I921" s="182" t="str">
        <v>No</v>
      </c>
    </row>
    <row r="922" spans="2:9" x14ac:dyDescent="0.45">
      <c r="B922" s="178">
        <v>914</v>
      </c>
      <c r="C922" s="182">
        <v>44</v>
      </c>
      <c r="D922" s="182">
        <v>5</v>
      </c>
      <c r="E922" s="182">
        <v>4</v>
      </c>
      <c r="F922" s="182">
        <v>754.02342221842673</v>
      </c>
      <c r="G922" s="182">
        <v>45</v>
      </c>
      <c r="H922" s="182">
        <v>9870.9765777815737</v>
      </c>
      <c r="I922" s="182" t="str">
        <v>No</v>
      </c>
    </row>
    <row r="923" spans="2:9" x14ac:dyDescent="0.45">
      <c r="B923" s="178">
        <v>915</v>
      </c>
      <c r="C923" s="182">
        <v>41</v>
      </c>
      <c r="D923" s="182">
        <v>4</v>
      </c>
      <c r="E923" s="182">
        <v>2</v>
      </c>
      <c r="F923" s="182">
        <v>1023.9649340408123</v>
      </c>
      <c r="G923" s="182">
        <v>43</v>
      </c>
      <c r="H923" s="182">
        <v>8531.0350659591877</v>
      </c>
      <c r="I923" s="182" t="str">
        <v>No</v>
      </c>
    </row>
    <row r="924" spans="2:9" x14ac:dyDescent="0.45">
      <c r="B924" s="178">
        <v>916</v>
      </c>
      <c r="C924" s="182">
        <v>41</v>
      </c>
      <c r="D924" s="182">
        <v>4</v>
      </c>
      <c r="E924" s="182">
        <v>2</v>
      </c>
      <c r="F924" s="182">
        <v>720.00079321492285</v>
      </c>
      <c r="G924" s="182">
        <v>43</v>
      </c>
      <c r="H924" s="182">
        <v>8834.9992067850762</v>
      </c>
      <c r="I924" s="182" t="str">
        <v>No</v>
      </c>
    </row>
    <row r="925" spans="2:9" x14ac:dyDescent="0.45">
      <c r="B925" s="178">
        <v>917</v>
      </c>
      <c r="C925" s="182">
        <v>42</v>
      </c>
      <c r="D925" s="182">
        <v>6</v>
      </c>
      <c r="E925" s="182">
        <v>2</v>
      </c>
      <c r="F925" s="182">
        <v>835.11737300766788</v>
      </c>
      <c r="G925" s="182">
        <v>46</v>
      </c>
      <c r="H925" s="182">
        <v>9574.882626992332</v>
      </c>
      <c r="I925" s="182" t="str">
        <v>No</v>
      </c>
    </row>
    <row r="926" spans="2:9" x14ac:dyDescent="0.45">
      <c r="B926" s="178">
        <v>918</v>
      </c>
      <c r="C926" s="182">
        <v>48</v>
      </c>
      <c r="D926" s="182">
        <v>10</v>
      </c>
      <c r="E926" s="182">
        <v>3</v>
      </c>
      <c r="F926" s="182">
        <v>658.33403135023627</v>
      </c>
      <c r="G926" s="182">
        <v>50</v>
      </c>
      <c r="H926" s="182">
        <v>11141.665968649764</v>
      </c>
      <c r="I926" s="182" t="str">
        <v>Yes</v>
      </c>
    </row>
    <row r="927" spans="2:9" x14ac:dyDescent="0.45">
      <c r="B927" s="178">
        <v>919</v>
      </c>
      <c r="C927" s="182">
        <v>60</v>
      </c>
      <c r="D927" s="182">
        <v>7</v>
      </c>
      <c r="E927" s="182">
        <v>2</v>
      </c>
      <c r="F927" s="182">
        <v>844.03579800281057</v>
      </c>
      <c r="G927" s="182">
        <v>51</v>
      </c>
      <c r="H927" s="182">
        <v>10640.964201997191</v>
      </c>
      <c r="I927" s="182" t="str">
        <v>Yes</v>
      </c>
    </row>
    <row r="928" spans="2:9" x14ac:dyDescent="0.45">
      <c r="B928" s="178">
        <v>920</v>
      </c>
      <c r="C928" s="182">
        <v>40</v>
      </c>
      <c r="D928" s="182">
        <v>5</v>
      </c>
      <c r="E928" s="182">
        <v>2</v>
      </c>
      <c r="F928" s="182">
        <v>802.81122984128569</v>
      </c>
      <c r="G928" s="182">
        <v>43</v>
      </c>
      <c r="H928" s="182">
        <v>8752.1887701587148</v>
      </c>
      <c r="I928" s="182" t="str">
        <v>No</v>
      </c>
    </row>
    <row r="929" spans="2:9" x14ac:dyDescent="0.45">
      <c r="B929" s="178">
        <v>921</v>
      </c>
      <c r="C929" s="182">
        <v>59</v>
      </c>
      <c r="D929" s="182">
        <v>9</v>
      </c>
      <c r="E929" s="182">
        <v>2</v>
      </c>
      <c r="F929" s="182">
        <v>788.68431844168049</v>
      </c>
      <c r="G929" s="182">
        <v>51</v>
      </c>
      <c r="H929" s="182">
        <v>10696.315681558321</v>
      </c>
      <c r="I929" s="182" t="str">
        <v>Yes</v>
      </c>
    </row>
    <row r="930" spans="2:9" x14ac:dyDescent="0.45">
      <c r="B930" s="178">
        <v>922</v>
      </c>
      <c r="C930" s="182">
        <v>46</v>
      </c>
      <c r="D930" s="182">
        <v>3</v>
      </c>
      <c r="E930" s="182">
        <v>5</v>
      </c>
      <c r="F930" s="182">
        <v>690.24506699587891</v>
      </c>
      <c r="G930" s="182">
        <v>44</v>
      </c>
      <c r="H930" s="182">
        <v>9899.754933004122</v>
      </c>
      <c r="I930" s="182" t="str">
        <v>No</v>
      </c>
    </row>
    <row r="931" spans="2:9" x14ac:dyDescent="0.45">
      <c r="B931" s="178">
        <v>923</v>
      </c>
      <c r="C931" s="182">
        <v>43</v>
      </c>
      <c r="D931" s="182">
        <v>10</v>
      </c>
      <c r="E931" s="182">
        <v>2</v>
      </c>
      <c r="F931" s="182">
        <v>701.26668102015162</v>
      </c>
      <c r="G931" s="182">
        <v>51</v>
      </c>
      <c r="H931" s="182">
        <v>10783.733318979848</v>
      </c>
      <c r="I931" s="182" t="str">
        <v>Yes</v>
      </c>
    </row>
    <row r="932" spans="2:9" x14ac:dyDescent="0.45">
      <c r="B932" s="178">
        <v>924</v>
      </c>
      <c r="C932" s="182">
        <v>41</v>
      </c>
      <c r="D932" s="182">
        <v>7</v>
      </c>
      <c r="E932" s="182">
        <v>3</v>
      </c>
      <c r="F932" s="182">
        <v>781.66513168458926</v>
      </c>
      <c r="G932" s="182">
        <v>45</v>
      </c>
      <c r="H932" s="182">
        <v>9593.3348683154109</v>
      </c>
      <c r="I932" s="182" t="str">
        <v>No</v>
      </c>
    </row>
    <row r="933" spans="2:9" x14ac:dyDescent="0.45">
      <c r="B933" s="178">
        <v>925</v>
      </c>
      <c r="C933" s="182">
        <v>39</v>
      </c>
      <c r="D933" s="182">
        <v>8</v>
      </c>
      <c r="E933" s="182">
        <v>0</v>
      </c>
      <c r="F933" s="182">
        <v>618.49028690817477</v>
      </c>
      <c r="G933" s="182">
        <v>47</v>
      </c>
      <c r="H933" s="182">
        <v>9576.5097130918257</v>
      </c>
      <c r="I933" s="182" t="str">
        <v>No</v>
      </c>
    </row>
    <row r="934" spans="2:9" x14ac:dyDescent="0.45">
      <c r="B934" s="178">
        <v>926</v>
      </c>
      <c r="C934" s="182">
        <v>47</v>
      </c>
      <c r="D934" s="182">
        <v>2</v>
      </c>
      <c r="E934" s="182">
        <v>2</v>
      </c>
      <c r="F934" s="182">
        <v>985.03087323932505</v>
      </c>
      <c r="G934" s="182">
        <v>47</v>
      </c>
      <c r="H934" s="182">
        <v>9709.9691267606759</v>
      </c>
      <c r="I934" s="182" t="str">
        <v>No</v>
      </c>
    </row>
    <row r="935" spans="2:9" x14ac:dyDescent="0.45">
      <c r="B935" s="178">
        <v>927</v>
      </c>
      <c r="C935" s="182">
        <v>50</v>
      </c>
      <c r="D935" s="182">
        <v>4</v>
      </c>
      <c r="E935" s="182">
        <v>3</v>
      </c>
      <c r="F935" s="182">
        <v>738.85933930245119</v>
      </c>
      <c r="G935" s="182">
        <v>50</v>
      </c>
      <c r="H935" s="182">
        <v>11061.140660697549</v>
      </c>
      <c r="I935" s="182" t="str">
        <v>Yes</v>
      </c>
    </row>
    <row r="936" spans="2:9" x14ac:dyDescent="0.45">
      <c r="B936" s="178">
        <v>928</v>
      </c>
      <c r="C936" s="182">
        <v>49</v>
      </c>
      <c r="D936" s="182">
        <v>7</v>
      </c>
      <c r="E936" s="182">
        <v>1</v>
      </c>
      <c r="F936" s="182">
        <v>961.09950123569683</v>
      </c>
      <c r="G936" s="182">
        <v>52</v>
      </c>
      <c r="H936" s="182">
        <v>10208.900498764302</v>
      </c>
      <c r="I936" s="182" t="str">
        <v>Yes</v>
      </c>
    </row>
    <row r="937" spans="2:9" x14ac:dyDescent="0.45">
      <c r="B937" s="178">
        <v>929</v>
      </c>
      <c r="C937" s="182">
        <v>43</v>
      </c>
      <c r="D937" s="182">
        <v>6</v>
      </c>
      <c r="E937" s="182">
        <v>2</v>
      </c>
      <c r="F937" s="182">
        <v>935.4391833825573</v>
      </c>
      <c r="G937" s="182">
        <v>47</v>
      </c>
      <c r="H937" s="182">
        <v>9759.5608166174425</v>
      </c>
      <c r="I937" s="182" t="str">
        <v>No</v>
      </c>
    </row>
    <row r="938" spans="2:9" x14ac:dyDescent="0.45">
      <c r="B938" s="178">
        <v>930</v>
      </c>
      <c r="C938" s="182">
        <v>46</v>
      </c>
      <c r="D938" s="182">
        <v>5</v>
      </c>
      <c r="E938" s="182">
        <v>2</v>
      </c>
      <c r="F938" s="182">
        <v>858.02122414114478</v>
      </c>
      <c r="G938" s="182">
        <v>49</v>
      </c>
      <c r="H938" s="182">
        <v>10406.978775858855</v>
      </c>
      <c r="I938" s="182" t="str">
        <v>No</v>
      </c>
    </row>
    <row r="939" spans="2:9" x14ac:dyDescent="0.45">
      <c r="B939" s="178">
        <v>931</v>
      </c>
      <c r="C939" s="182">
        <v>37</v>
      </c>
      <c r="D939" s="182">
        <v>8</v>
      </c>
      <c r="E939" s="182">
        <v>4</v>
      </c>
      <c r="F939" s="182">
        <v>944.78675972128576</v>
      </c>
      <c r="G939" s="182">
        <v>41</v>
      </c>
      <c r="H939" s="182">
        <v>8540.2132402787138</v>
      </c>
      <c r="I939" s="182" t="str">
        <v>No</v>
      </c>
    </row>
    <row r="940" spans="2:9" x14ac:dyDescent="0.45">
      <c r="B940" s="178">
        <v>932</v>
      </c>
      <c r="C940" s="182">
        <v>41</v>
      </c>
      <c r="D940" s="182">
        <v>4</v>
      </c>
      <c r="E940" s="182">
        <v>2</v>
      </c>
      <c r="F940" s="182">
        <v>946.3035308060181</v>
      </c>
      <c r="G940" s="182">
        <v>43</v>
      </c>
      <c r="H940" s="182">
        <v>8608.6964691939829</v>
      </c>
      <c r="I940" s="182" t="str">
        <v>No</v>
      </c>
    </row>
    <row r="941" spans="2:9" x14ac:dyDescent="0.45">
      <c r="B941" s="178">
        <v>933</v>
      </c>
      <c r="C941" s="182">
        <v>39</v>
      </c>
      <c r="D941" s="182">
        <v>6</v>
      </c>
      <c r="E941" s="182">
        <v>2</v>
      </c>
      <c r="F941" s="182">
        <v>969.81551255732722</v>
      </c>
      <c r="G941" s="182">
        <v>43</v>
      </c>
      <c r="H941" s="182">
        <v>8585.1844874426715</v>
      </c>
      <c r="I941" s="182" t="str">
        <v>No</v>
      </c>
    </row>
    <row r="942" spans="2:9" x14ac:dyDescent="0.45">
      <c r="B942" s="178">
        <v>934</v>
      </c>
      <c r="C942" s="182">
        <v>35</v>
      </c>
      <c r="D942" s="182">
        <v>2</v>
      </c>
      <c r="E942" s="182">
        <v>2</v>
      </c>
      <c r="F942" s="182">
        <v>846.24054239971053</v>
      </c>
      <c r="G942" s="182">
        <v>35</v>
      </c>
      <c r="H942" s="182">
        <v>6428.7594576002894</v>
      </c>
      <c r="I942" s="182" t="str">
        <v>No</v>
      </c>
    </row>
    <row r="943" spans="2:9" x14ac:dyDescent="0.45">
      <c r="B943" s="178">
        <v>935</v>
      </c>
      <c r="C943" s="182">
        <v>40</v>
      </c>
      <c r="D943" s="182">
        <v>4</v>
      </c>
      <c r="E943" s="182">
        <v>2</v>
      </c>
      <c r="F943" s="182">
        <v>708.37321770083963</v>
      </c>
      <c r="G943" s="182">
        <v>42</v>
      </c>
      <c r="H943" s="182">
        <v>8561.6267822991613</v>
      </c>
      <c r="I943" s="182" t="str">
        <v>No</v>
      </c>
    </row>
    <row r="944" spans="2:9" x14ac:dyDescent="0.45">
      <c r="B944" s="178">
        <v>936</v>
      </c>
      <c r="C944" s="182">
        <v>31</v>
      </c>
      <c r="D944" s="182">
        <v>6</v>
      </c>
      <c r="E944" s="182">
        <v>2</v>
      </c>
      <c r="F944" s="182">
        <v>1092.070463863417</v>
      </c>
      <c r="G944" s="182">
        <v>35</v>
      </c>
      <c r="H944" s="182">
        <v>6182.929536136583</v>
      </c>
      <c r="I944" s="182" t="str">
        <v>No</v>
      </c>
    </row>
    <row r="945" spans="2:9" x14ac:dyDescent="0.45">
      <c r="B945" s="178">
        <v>937</v>
      </c>
      <c r="C945" s="182">
        <v>46</v>
      </c>
      <c r="D945" s="182">
        <v>4</v>
      </c>
      <c r="E945" s="182">
        <v>1</v>
      </c>
      <c r="F945" s="182">
        <v>832.95856507142992</v>
      </c>
      <c r="G945" s="182">
        <v>49</v>
      </c>
      <c r="H945" s="182">
        <v>10182.041434928571</v>
      </c>
      <c r="I945" s="182" t="str">
        <v>No</v>
      </c>
    </row>
    <row r="946" spans="2:9" x14ac:dyDescent="0.45">
      <c r="B946" s="178">
        <v>938</v>
      </c>
      <c r="C946" s="182">
        <v>54</v>
      </c>
      <c r="D946" s="182">
        <v>2</v>
      </c>
      <c r="E946" s="182">
        <v>3</v>
      </c>
      <c r="F946" s="182">
        <v>779.66367008186944</v>
      </c>
      <c r="G946" s="182">
        <v>50</v>
      </c>
      <c r="H946" s="182">
        <v>11020.336329918131</v>
      </c>
      <c r="I946" s="182" t="str">
        <v>Yes</v>
      </c>
    </row>
    <row r="947" spans="2:9" x14ac:dyDescent="0.45">
      <c r="B947" s="178">
        <v>939</v>
      </c>
      <c r="C947" s="182">
        <v>49</v>
      </c>
      <c r="D947" s="182">
        <v>9</v>
      </c>
      <c r="E947" s="182">
        <v>7</v>
      </c>
      <c r="F947" s="182">
        <v>586.20841510903983</v>
      </c>
      <c r="G947" s="182">
        <v>46</v>
      </c>
      <c r="H947" s="182">
        <v>11073.79158489096</v>
      </c>
      <c r="I947" s="182" t="str">
        <v>No</v>
      </c>
    </row>
    <row r="948" spans="2:9" x14ac:dyDescent="0.45">
      <c r="B948" s="178">
        <v>940</v>
      </c>
      <c r="C948" s="182">
        <v>39</v>
      </c>
      <c r="D948" s="182">
        <v>10</v>
      </c>
      <c r="E948" s="182">
        <v>2</v>
      </c>
      <c r="F948" s="182">
        <v>947.72402206275876</v>
      </c>
      <c r="G948" s="182">
        <v>47</v>
      </c>
      <c r="H948" s="182">
        <v>9747.2759779372409</v>
      </c>
      <c r="I948" s="182" t="str">
        <v>No</v>
      </c>
    </row>
    <row r="949" spans="2:9" x14ac:dyDescent="0.45">
      <c r="B949" s="178">
        <v>941</v>
      </c>
      <c r="C949" s="182">
        <v>47</v>
      </c>
      <c r="D949" s="182">
        <v>5</v>
      </c>
      <c r="E949" s="182">
        <v>2</v>
      </c>
      <c r="F949" s="182">
        <v>599.98549179012321</v>
      </c>
      <c r="G949" s="182">
        <v>50</v>
      </c>
      <c r="H949" s="182">
        <v>10950.014508209877</v>
      </c>
      <c r="I949" s="182" t="str">
        <v>Yes</v>
      </c>
    </row>
    <row r="950" spans="2:9" x14ac:dyDescent="0.45">
      <c r="B950" s="178">
        <v>942</v>
      </c>
      <c r="C950" s="182">
        <v>48</v>
      </c>
      <c r="D950" s="182">
        <v>4</v>
      </c>
      <c r="E950" s="182">
        <v>2</v>
      </c>
      <c r="F950" s="182">
        <v>895.83942773542628</v>
      </c>
      <c r="G950" s="182">
        <v>50</v>
      </c>
      <c r="H950" s="182">
        <v>10654.160572264573</v>
      </c>
      <c r="I950" s="182" t="str">
        <v>Yes</v>
      </c>
    </row>
    <row r="951" spans="2:9" x14ac:dyDescent="0.45">
      <c r="B951" s="178">
        <v>943</v>
      </c>
      <c r="C951" s="182">
        <v>52</v>
      </c>
      <c r="D951" s="182">
        <v>4</v>
      </c>
      <c r="E951" s="182">
        <v>1</v>
      </c>
      <c r="F951" s="182">
        <v>819.35989879114697</v>
      </c>
      <c r="G951" s="182">
        <v>52</v>
      </c>
      <c r="H951" s="182">
        <v>10350.640101208854</v>
      </c>
      <c r="I951" s="182" t="str">
        <v>Yes</v>
      </c>
    </row>
    <row r="952" spans="2:9" x14ac:dyDescent="0.45">
      <c r="B952" s="178">
        <v>944</v>
      </c>
      <c r="C952" s="182">
        <v>41</v>
      </c>
      <c r="D952" s="182">
        <v>5</v>
      </c>
      <c r="E952" s="182">
        <v>1</v>
      </c>
      <c r="F952" s="182">
        <v>699.26179682652764</v>
      </c>
      <c r="G952" s="182">
        <v>45</v>
      </c>
      <c r="H952" s="182">
        <v>9175.7382031734724</v>
      </c>
      <c r="I952" s="182" t="str">
        <v>No</v>
      </c>
    </row>
    <row r="953" spans="2:9" x14ac:dyDescent="0.45">
      <c r="B953" s="178">
        <v>945</v>
      </c>
      <c r="C953" s="182">
        <v>51</v>
      </c>
      <c r="D953" s="182">
        <v>2</v>
      </c>
      <c r="E953" s="182">
        <v>2</v>
      </c>
      <c r="F953" s="182">
        <v>602.10289746873809</v>
      </c>
      <c r="G953" s="182">
        <v>51</v>
      </c>
      <c r="H953" s="182">
        <v>10882.897102531262</v>
      </c>
      <c r="I953" s="182" t="str">
        <v>Yes</v>
      </c>
    </row>
    <row r="954" spans="2:9" x14ac:dyDescent="0.45">
      <c r="B954" s="178">
        <v>946</v>
      </c>
      <c r="C954" s="182">
        <v>37</v>
      </c>
      <c r="D954" s="182">
        <v>3</v>
      </c>
      <c r="E954" s="182">
        <v>6</v>
      </c>
      <c r="F954" s="182">
        <v>973.31323866855132</v>
      </c>
      <c r="G954" s="182">
        <v>34</v>
      </c>
      <c r="H954" s="182">
        <v>7016.6867613314489</v>
      </c>
      <c r="I954" s="182" t="str">
        <v>No</v>
      </c>
    </row>
    <row r="955" spans="2:9" x14ac:dyDescent="0.45">
      <c r="B955" s="178">
        <v>947</v>
      </c>
      <c r="C955" s="182">
        <v>38</v>
      </c>
      <c r="D955" s="182">
        <v>3</v>
      </c>
      <c r="E955" s="182">
        <v>2</v>
      </c>
      <c r="F955" s="182">
        <v>1020.5810211387948</v>
      </c>
      <c r="G955" s="182">
        <v>39</v>
      </c>
      <c r="H955" s="182">
        <v>7394.4189788612057</v>
      </c>
      <c r="I955" s="182" t="str">
        <v>No</v>
      </c>
    </row>
    <row r="956" spans="2:9" x14ac:dyDescent="0.45">
      <c r="B956" s="178">
        <v>948</v>
      </c>
      <c r="C956" s="182">
        <v>61</v>
      </c>
      <c r="D956" s="182">
        <v>3</v>
      </c>
      <c r="E956" s="182">
        <v>2</v>
      </c>
      <c r="F956" s="182">
        <v>665.12075440307763</v>
      </c>
      <c r="G956" s="182">
        <v>51</v>
      </c>
      <c r="H956" s="182">
        <v>10819.879245596923</v>
      </c>
      <c r="I956" s="182" t="str">
        <v>Yes</v>
      </c>
    </row>
    <row r="957" spans="2:9" x14ac:dyDescent="0.45">
      <c r="B957" s="178">
        <v>949</v>
      </c>
      <c r="C957" s="182">
        <v>45</v>
      </c>
      <c r="D957" s="182">
        <v>6</v>
      </c>
      <c r="E957" s="182">
        <v>4</v>
      </c>
      <c r="F957" s="182">
        <v>972.3492618411783</v>
      </c>
      <c r="G957" s="182">
        <v>47</v>
      </c>
      <c r="H957" s="182">
        <v>10222.650738158822</v>
      </c>
      <c r="I957" s="182" t="str">
        <v>No</v>
      </c>
    </row>
    <row r="958" spans="2:9" x14ac:dyDescent="0.45">
      <c r="B958" s="178">
        <v>950</v>
      </c>
      <c r="C958" s="182">
        <v>32</v>
      </c>
      <c r="D958" s="182">
        <v>7</v>
      </c>
      <c r="E958" s="182">
        <v>0</v>
      </c>
      <c r="F958" s="182">
        <v>778.36770512329224</v>
      </c>
      <c r="G958" s="182">
        <v>39</v>
      </c>
      <c r="H958" s="182">
        <v>7136.6322948767074</v>
      </c>
      <c r="I958" s="182" t="str">
        <v>No</v>
      </c>
    </row>
    <row r="959" spans="2:9" x14ac:dyDescent="0.45">
      <c r="B959" s="178">
        <v>951</v>
      </c>
      <c r="C959" s="182">
        <v>58</v>
      </c>
      <c r="D959" s="182">
        <v>7</v>
      </c>
      <c r="E959" s="182">
        <v>5</v>
      </c>
      <c r="F959" s="182">
        <v>1137.983878498798</v>
      </c>
      <c r="G959" s="182">
        <v>48</v>
      </c>
      <c r="H959" s="182">
        <v>10592.016121501201</v>
      </c>
      <c r="I959" s="182" t="str">
        <v>No</v>
      </c>
    </row>
    <row r="960" spans="2:9" x14ac:dyDescent="0.45">
      <c r="B960" s="178">
        <v>952</v>
      </c>
      <c r="C960" s="182">
        <v>42</v>
      </c>
      <c r="D960" s="182">
        <v>4</v>
      </c>
      <c r="E960" s="182">
        <v>0</v>
      </c>
      <c r="F960" s="182">
        <v>844.60260507768066</v>
      </c>
      <c r="G960" s="182">
        <v>46</v>
      </c>
      <c r="H960" s="182">
        <v>9065.3973949223182</v>
      </c>
      <c r="I960" s="182" t="str">
        <v>No</v>
      </c>
    </row>
    <row r="961" spans="2:9" x14ac:dyDescent="0.45">
      <c r="B961" s="178">
        <v>953</v>
      </c>
      <c r="C961" s="182">
        <v>54</v>
      </c>
      <c r="D961" s="182">
        <v>8</v>
      </c>
      <c r="E961" s="182">
        <v>4</v>
      </c>
      <c r="F961" s="182">
        <v>611.01092243098265</v>
      </c>
      <c r="G961" s="182">
        <v>49</v>
      </c>
      <c r="H961" s="182">
        <v>11153.989077569018</v>
      </c>
      <c r="I961" s="182" t="str">
        <v>No</v>
      </c>
    </row>
    <row r="962" spans="2:9" x14ac:dyDescent="0.45">
      <c r="B962" s="178">
        <v>954</v>
      </c>
      <c r="C962" s="182">
        <v>55</v>
      </c>
      <c r="D962" s="182">
        <v>2</v>
      </c>
      <c r="E962" s="182">
        <v>3</v>
      </c>
      <c r="F962" s="182">
        <v>700.94867446045168</v>
      </c>
      <c r="G962" s="182">
        <v>50</v>
      </c>
      <c r="H962" s="182">
        <v>11099.051325539549</v>
      </c>
      <c r="I962" s="182" t="str">
        <v>Yes</v>
      </c>
    </row>
    <row r="963" spans="2:9" x14ac:dyDescent="0.45">
      <c r="B963" s="178">
        <v>955</v>
      </c>
      <c r="C963" s="182">
        <v>39</v>
      </c>
      <c r="D963" s="182">
        <v>3</v>
      </c>
      <c r="E963" s="182">
        <v>2</v>
      </c>
      <c r="F963" s="182">
        <v>809.46304004739147</v>
      </c>
      <c r="G963" s="182">
        <v>40</v>
      </c>
      <c r="H963" s="182">
        <v>7890.5369599526084</v>
      </c>
      <c r="I963" s="182" t="str">
        <v>No</v>
      </c>
    </row>
    <row r="964" spans="2:9" x14ac:dyDescent="0.45">
      <c r="B964" s="178">
        <v>956</v>
      </c>
      <c r="C964" s="182">
        <v>38</v>
      </c>
      <c r="D964" s="182">
        <v>4</v>
      </c>
      <c r="E964" s="182">
        <v>4</v>
      </c>
      <c r="F964" s="182">
        <v>807.73854341751326</v>
      </c>
      <c r="G964" s="182">
        <v>38</v>
      </c>
      <c r="H964" s="182">
        <v>7822.261456582487</v>
      </c>
      <c r="I964" s="182" t="str">
        <v>No</v>
      </c>
    </row>
    <row r="965" spans="2:9" x14ac:dyDescent="0.45">
      <c r="B965" s="178">
        <v>957</v>
      </c>
      <c r="C965" s="182">
        <v>40</v>
      </c>
      <c r="D965" s="182">
        <v>6</v>
      </c>
      <c r="E965" s="182">
        <v>1</v>
      </c>
      <c r="F965" s="182">
        <v>853.830967190396</v>
      </c>
      <c r="G965" s="182">
        <v>45</v>
      </c>
      <c r="H965" s="182">
        <v>9021.1690328096047</v>
      </c>
      <c r="I965" s="182" t="str">
        <v>No</v>
      </c>
    </row>
    <row r="966" spans="2:9" x14ac:dyDescent="0.45">
      <c r="B966" s="178">
        <v>958</v>
      </c>
      <c r="C966" s="182">
        <v>47</v>
      </c>
      <c r="D966" s="182">
        <v>4</v>
      </c>
      <c r="E966" s="182">
        <v>3</v>
      </c>
      <c r="F966" s="182">
        <v>570.56293496429953</v>
      </c>
      <c r="G966" s="182">
        <v>48</v>
      </c>
      <c r="H966" s="182">
        <v>10659.437065035701</v>
      </c>
      <c r="I966" s="182" t="str">
        <v>No</v>
      </c>
    </row>
    <row r="967" spans="2:9" x14ac:dyDescent="0.45">
      <c r="B967" s="178">
        <v>959</v>
      </c>
      <c r="C967" s="182">
        <v>39</v>
      </c>
      <c r="D967" s="182">
        <v>8</v>
      </c>
      <c r="E967" s="182">
        <v>0</v>
      </c>
      <c r="F967" s="182">
        <v>999.94349087793228</v>
      </c>
      <c r="G967" s="182">
        <v>47</v>
      </c>
      <c r="H967" s="182">
        <v>9195.0565091220669</v>
      </c>
      <c r="I967" s="182" t="str">
        <v>No</v>
      </c>
    </row>
    <row r="968" spans="2:9" x14ac:dyDescent="0.45">
      <c r="B968" s="178">
        <v>960</v>
      </c>
      <c r="C968" s="182">
        <v>39</v>
      </c>
      <c r="D968" s="182">
        <v>6</v>
      </c>
      <c r="E968" s="182">
        <v>3</v>
      </c>
      <c r="F968" s="182">
        <v>769.38020467425099</v>
      </c>
      <c r="G968" s="182">
        <v>42</v>
      </c>
      <c r="H968" s="182">
        <v>8750.6197953257488</v>
      </c>
      <c r="I968" s="182" t="str">
        <v>No</v>
      </c>
    </row>
    <row r="969" spans="2:9" x14ac:dyDescent="0.45">
      <c r="B969" s="178">
        <v>961</v>
      </c>
      <c r="C969" s="182">
        <v>42</v>
      </c>
      <c r="D969" s="182">
        <v>8</v>
      </c>
      <c r="E969" s="182">
        <v>2</v>
      </c>
      <c r="F969" s="182">
        <v>845.92542889352501</v>
      </c>
      <c r="G969" s="182">
        <v>48</v>
      </c>
      <c r="H969" s="182">
        <v>10134.074571106474</v>
      </c>
      <c r="I969" s="182" t="str">
        <v>No</v>
      </c>
    </row>
    <row r="970" spans="2:9" x14ac:dyDescent="0.45">
      <c r="B970" s="178">
        <v>962</v>
      </c>
      <c r="C970" s="182">
        <v>57</v>
      </c>
      <c r="D970" s="182">
        <v>8</v>
      </c>
      <c r="E970" s="182">
        <v>4</v>
      </c>
      <c r="F970" s="182">
        <v>815.90804792190943</v>
      </c>
      <c r="G970" s="182">
        <v>49</v>
      </c>
      <c r="H970" s="182">
        <v>10949.091952078092</v>
      </c>
      <c r="I970" s="182" t="str">
        <v>No</v>
      </c>
    </row>
    <row r="971" spans="2:9" x14ac:dyDescent="0.45">
      <c r="B971" s="178">
        <v>963</v>
      </c>
      <c r="C971" s="182">
        <v>50</v>
      </c>
      <c r="D971" s="182">
        <v>11</v>
      </c>
      <c r="E971" s="182">
        <v>0</v>
      </c>
      <c r="F971" s="182">
        <v>903.88662221125958</v>
      </c>
      <c r="G971" s="182">
        <v>53</v>
      </c>
      <c r="H971" s="182">
        <v>9951.1133777887408</v>
      </c>
      <c r="I971" s="182" t="str">
        <v>Yes</v>
      </c>
    </row>
    <row r="972" spans="2:9" x14ac:dyDescent="0.45">
      <c r="B972" s="178">
        <v>964</v>
      </c>
      <c r="C972" s="182">
        <v>44</v>
      </c>
      <c r="D972" s="182">
        <v>7</v>
      </c>
      <c r="E972" s="182">
        <v>3</v>
      </c>
      <c r="F972" s="182">
        <v>695.29506523336534</v>
      </c>
      <c r="G972" s="182">
        <v>48</v>
      </c>
      <c r="H972" s="182">
        <v>10534.704934766634</v>
      </c>
      <c r="I972" s="182" t="str">
        <v>No</v>
      </c>
    </row>
    <row r="973" spans="2:9" x14ac:dyDescent="0.45">
      <c r="B973" s="178">
        <v>965</v>
      </c>
      <c r="C973" s="182">
        <v>48</v>
      </c>
      <c r="D973" s="182">
        <v>8</v>
      </c>
      <c r="E973" s="182">
        <v>0</v>
      </c>
      <c r="F973" s="182">
        <v>753.76751858668672</v>
      </c>
      <c r="G973" s="182">
        <v>53</v>
      </c>
      <c r="H973" s="182">
        <v>10101.232481413314</v>
      </c>
      <c r="I973" s="182" t="str">
        <v>Yes</v>
      </c>
    </row>
    <row r="974" spans="2:9" x14ac:dyDescent="0.45">
      <c r="B974" s="178">
        <v>966</v>
      </c>
      <c r="C974" s="182">
        <v>44</v>
      </c>
      <c r="D974" s="182">
        <v>12</v>
      </c>
      <c r="E974" s="182">
        <v>3</v>
      </c>
      <c r="F974" s="182">
        <v>692.41158678683041</v>
      </c>
      <c r="G974" s="182">
        <v>50</v>
      </c>
      <c r="H974" s="182">
        <v>11107.588413213169</v>
      </c>
      <c r="I974" s="182" t="str">
        <v>Yes</v>
      </c>
    </row>
    <row r="975" spans="2:9" x14ac:dyDescent="0.45">
      <c r="B975" s="178">
        <v>967</v>
      </c>
      <c r="C975" s="182">
        <v>48</v>
      </c>
      <c r="D975" s="182">
        <v>2</v>
      </c>
      <c r="E975" s="182">
        <v>3</v>
      </c>
      <c r="F975" s="182">
        <v>735.78119546043047</v>
      </c>
      <c r="G975" s="182">
        <v>47</v>
      </c>
      <c r="H975" s="182">
        <v>10209.218804539571</v>
      </c>
      <c r="I975" s="182" t="str">
        <v>No</v>
      </c>
    </row>
    <row r="976" spans="2:9" x14ac:dyDescent="0.45">
      <c r="B976" s="178">
        <v>968</v>
      </c>
      <c r="C976" s="182">
        <v>42</v>
      </c>
      <c r="D976" s="182">
        <v>4</v>
      </c>
      <c r="E976" s="182">
        <v>2</v>
      </c>
      <c r="F976" s="182">
        <v>544.9730001803448</v>
      </c>
      <c r="G976" s="182">
        <v>44</v>
      </c>
      <c r="H976" s="182">
        <v>9295.0269998196563</v>
      </c>
      <c r="I976" s="182" t="str">
        <v>No</v>
      </c>
    </row>
    <row r="977" spans="2:9" x14ac:dyDescent="0.45">
      <c r="B977" s="178">
        <v>969</v>
      </c>
      <c r="C977" s="182">
        <v>44</v>
      </c>
      <c r="D977" s="182">
        <v>14</v>
      </c>
      <c r="E977" s="182">
        <v>4</v>
      </c>
      <c r="F977" s="182">
        <v>766.10189412894351</v>
      </c>
      <c r="G977" s="182">
        <v>49</v>
      </c>
      <c r="H977" s="182">
        <v>10998.898105871056</v>
      </c>
      <c r="I977" s="182" t="str">
        <v>No</v>
      </c>
    </row>
    <row r="978" spans="2:9" x14ac:dyDescent="0.45">
      <c r="B978" s="178">
        <v>970</v>
      </c>
      <c r="C978" s="182">
        <v>41</v>
      </c>
      <c r="D978" s="182">
        <v>6</v>
      </c>
      <c r="E978" s="182">
        <v>1</v>
      </c>
      <c r="F978" s="182">
        <v>752.13520729141078</v>
      </c>
      <c r="G978" s="182">
        <v>46</v>
      </c>
      <c r="H978" s="182">
        <v>9407.8647927085894</v>
      </c>
      <c r="I978" s="182" t="str">
        <v>No</v>
      </c>
    </row>
    <row r="979" spans="2:9" x14ac:dyDescent="0.45">
      <c r="B979" s="178">
        <v>971</v>
      </c>
      <c r="C979" s="182">
        <v>43</v>
      </c>
      <c r="D979" s="182">
        <v>8</v>
      </c>
      <c r="E979" s="182">
        <v>8</v>
      </c>
      <c r="F979" s="182">
        <v>966.24094282915496</v>
      </c>
      <c r="G979" s="182">
        <v>43</v>
      </c>
      <c r="H979" s="182">
        <v>10088.759057170846</v>
      </c>
      <c r="I979" s="182" t="str">
        <v>No</v>
      </c>
    </row>
    <row r="980" spans="2:9" x14ac:dyDescent="0.45">
      <c r="B980" s="178">
        <v>972</v>
      </c>
      <c r="C980" s="182">
        <v>44</v>
      </c>
      <c r="D980" s="182">
        <v>5</v>
      </c>
      <c r="E980" s="182">
        <v>0</v>
      </c>
      <c r="F980" s="182">
        <v>868.19802013120113</v>
      </c>
      <c r="G980" s="182">
        <v>49</v>
      </c>
      <c r="H980" s="182">
        <v>9896.8019798688001</v>
      </c>
      <c r="I980" s="182" t="str">
        <v>No</v>
      </c>
    </row>
    <row r="981" spans="2:9" x14ac:dyDescent="0.45">
      <c r="B981" s="178">
        <v>973</v>
      </c>
      <c r="C981" s="182">
        <v>44</v>
      </c>
      <c r="D981" s="182">
        <v>7</v>
      </c>
      <c r="E981" s="182">
        <v>4</v>
      </c>
      <c r="F981" s="182">
        <v>811.44072530231324</v>
      </c>
      <c r="G981" s="182">
        <v>47</v>
      </c>
      <c r="H981" s="182">
        <v>10383.559274697687</v>
      </c>
      <c r="I981" s="182" t="str">
        <v>No</v>
      </c>
    </row>
    <row r="982" spans="2:9" x14ac:dyDescent="0.45">
      <c r="B982" s="178">
        <v>974</v>
      </c>
      <c r="C982" s="182">
        <v>58</v>
      </c>
      <c r="D982" s="182">
        <v>9</v>
      </c>
      <c r="E982" s="182">
        <v>3</v>
      </c>
      <c r="F982" s="182">
        <v>984.70838184330182</v>
      </c>
      <c r="G982" s="182">
        <v>50</v>
      </c>
      <c r="H982" s="182">
        <v>10815.291618156698</v>
      </c>
      <c r="I982" s="182" t="str">
        <v>Yes</v>
      </c>
    </row>
    <row r="983" spans="2:9" x14ac:dyDescent="0.45">
      <c r="B983" s="178">
        <v>975</v>
      </c>
      <c r="C983" s="182">
        <v>44</v>
      </c>
      <c r="D983" s="182">
        <v>1</v>
      </c>
      <c r="E983" s="182">
        <v>1</v>
      </c>
      <c r="F983" s="182">
        <v>790.50690228085398</v>
      </c>
      <c r="G983" s="182">
        <v>44</v>
      </c>
      <c r="H983" s="182">
        <v>8799.493097719147</v>
      </c>
      <c r="I983" s="182" t="str">
        <v>No</v>
      </c>
    </row>
    <row r="984" spans="2:9" x14ac:dyDescent="0.45">
      <c r="B984" s="178">
        <v>976</v>
      </c>
      <c r="C984" s="182">
        <v>40</v>
      </c>
      <c r="D984" s="182">
        <v>4</v>
      </c>
      <c r="E984" s="182">
        <v>5</v>
      </c>
      <c r="F984" s="182">
        <v>785.13405969398298</v>
      </c>
      <c r="G984" s="182">
        <v>39</v>
      </c>
      <c r="H984" s="182">
        <v>8379.8659403060174</v>
      </c>
      <c r="I984" s="182" t="str">
        <v>No</v>
      </c>
    </row>
    <row r="985" spans="2:9" x14ac:dyDescent="0.45">
      <c r="B985" s="178">
        <v>977</v>
      </c>
      <c r="C985" s="182">
        <v>54</v>
      </c>
      <c r="D985" s="182">
        <v>11</v>
      </c>
      <c r="E985" s="182">
        <v>3</v>
      </c>
      <c r="F985" s="182">
        <v>945.36437600663146</v>
      </c>
      <c r="G985" s="182">
        <v>50</v>
      </c>
      <c r="H985" s="182">
        <v>10854.635623993368</v>
      </c>
      <c r="I985" s="182" t="str">
        <v>Yes</v>
      </c>
    </row>
    <row r="986" spans="2:9" x14ac:dyDescent="0.45">
      <c r="B986" s="178">
        <v>978</v>
      </c>
      <c r="C986" s="182">
        <v>49</v>
      </c>
      <c r="D986" s="182">
        <v>4</v>
      </c>
      <c r="E986" s="182">
        <v>3</v>
      </c>
      <c r="F986" s="182">
        <v>768.8194565725056</v>
      </c>
      <c r="G986" s="182">
        <v>50</v>
      </c>
      <c r="H986" s="182">
        <v>11031.180543427494</v>
      </c>
      <c r="I986" s="182" t="str">
        <v>Yes</v>
      </c>
    </row>
    <row r="987" spans="2:9" x14ac:dyDescent="0.45">
      <c r="B987" s="178">
        <v>979</v>
      </c>
      <c r="C987" s="182">
        <v>36</v>
      </c>
      <c r="D987" s="182">
        <v>11</v>
      </c>
      <c r="E987" s="182">
        <v>4</v>
      </c>
      <c r="F987" s="182">
        <v>761.50354818658332</v>
      </c>
      <c r="G987" s="182">
        <v>43</v>
      </c>
      <c r="H987" s="182">
        <v>9293.4964518134166</v>
      </c>
      <c r="I987" s="182" t="str">
        <v>No</v>
      </c>
    </row>
    <row r="988" spans="2:9" x14ac:dyDescent="0.45">
      <c r="B988" s="178">
        <v>980</v>
      </c>
      <c r="C988" s="182">
        <v>48</v>
      </c>
      <c r="D988" s="182">
        <v>4</v>
      </c>
      <c r="E988" s="182">
        <v>3</v>
      </c>
      <c r="F988" s="182">
        <v>953.71838567631517</v>
      </c>
      <c r="G988" s="182">
        <v>49</v>
      </c>
      <c r="H988" s="182">
        <v>10561.281614323685</v>
      </c>
      <c r="I988" s="182" t="str">
        <v>No</v>
      </c>
    </row>
    <row r="989" spans="2:9" x14ac:dyDescent="0.45">
      <c r="B989" s="178">
        <v>981</v>
      </c>
      <c r="C989" s="182">
        <v>45</v>
      </c>
      <c r="D989" s="182">
        <v>3</v>
      </c>
      <c r="E989" s="182">
        <v>5</v>
      </c>
      <c r="F989" s="182">
        <v>883.70061437830157</v>
      </c>
      <c r="G989" s="182">
        <v>43</v>
      </c>
      <c r="H989" s="182">
        <v>9421.2993856216981</v>
      </c>
      <c r="I989" s="182" t="str">
        <v>No</v>
      </c>
    </row>
    <row r="990" spans="2:9" x14ac:dyDescent="0.45">
      <c r="B990" s="178">
        <v>982</v>
      </c>
      <c r="C990" s="182">
        <v>32</v>
      </c>
      <c r="D990" s="182">
        <v>6</v>
      </c>
      <c r="E990" s="182">
        <v>3</v>
      </c>
      <c r="F990" s="182">
        <v>639.95653477785322</v>
      </c>
      <c r="G990" s="182">
        <v>35</v>
      </c>
      <c r="H990" s="182">
        <v>6885.0434652221466</v>
      </c>
      <c r="I990" s="182" t="str">
        <v>No</v>
      </c>
    </row>
    <row r="991" spans="2:9" x14ac:dyDescent="0.45">
      <c r="B991" s="178">
        <v>983</v>
      </c>
      <c r="C991" s="182">
        <v>37</v>
      </c>
      <c r="D991" s="182">
        <v>3</v>
      </c>
      <c r="E991" s="182">
        <v>1</v>
      </c>
      <c r="F991" s="182">
        <v>1221.4709935538535</v>
      </c>
      <c r="G991" s="182">
        <v>39</v>
      </c>
      <c r="H991" s="182">
        <v>6943.529006446146</v>
      </c>
      <c r="I991" s="182" t="str">
        <v>No</v>
      </c>
    </row>
    <row r="992" spans="2:9" x14ac:dyDescent="0.45">
      <c r="B992" s="178">
        <v>984</v>
      </c>
      <c r="C992" s="182">
        <v>42</v>
      </c>
      <c r="D992" s="182">
        <v>3</v>
      </c>
      <c r="E992" s="182">
        <v>1</v>
      </c>
      <c r="F992" s="182">
        <v>946.62456643135454</v>
      </c>
      <c r="G992" s="182">
        <v>44</v>
      </c>
      <c r="H992" s="182">
        <v>8643.3754335686463</v>
      </c>
      <c r="I992" s="182" t="str">
        <v>No</v>
      </c>
    </row>
    <row r="993" spans="2:9" x14ac:dyDescent="0.45">
      <c r="B993" s="178">
        <v>985</v>
      </c>
      <c r="C993" s="182">
        <v>38</v>
      </c>
      <c r="D993" s="182">
        <v>9</v>
      </c>
      <c r="E993" s="182">
        <v>1</v>
      </c>
      <c r="F993" s="182">
        <v>923.34868548520922</v>
      </c>
      <c r="G993" s="182">
        <v>46</v>
      </c>
      <c r="H993" s="182">
        <v>9236.651314514791</v>
      </c>
      <c r="I993" s="182" t="str">
        <v>No</v>
      </c>
    </row>
    <row r="994" spans="2:9" x14ac:dyDescent="0.45">
      <c r="B994" s="178">
        <v>986</v>
      </c>
      <c r="C994" s="182">
        <v>56</v>
      </c>
      <c r="D994" s="182">
        <v>7</v>
      </c>
      <c r="E994" s="182">
        <v>4</v>
      </c>
      <c r="F994" s="182">
        <v>811.29792386403074</v>
      </c>
      <c r="G994" s="182">
        <v>49</v>
      </c>
      <c r="H994" s="182">
        <v>10953.702076135969</v>
      </c>
      <c r="I994" s="182" t="str">
        <v>No</v>
      </c>
    </row>
    <row r="995" spans="2:9" x14ac:dyDescent="0.45">
      <c r="B995" s="178">
        <v>987</v>
      </c>
      <c r="C995" s="182">
        <v>48</v>
      </c>
      <c r="D995" s="182">
        <v>4</v>
      </c>
      <c r="E995" s="182">
        <v>5</v>
      </c>
      <c r="F995" s="182">
        <v>378.69666982376094</v>
      </c>
      <c r="G995" s="182">
        <v>47</v>
      </c>
      <c r="H995" s="182">
        <v>11066.303330176239</v>
      </c>
      <c r="I995" s="182" t="str">
        <v>No</v>
      </c>
    </row>
    <row r="996" spans="2:9" x14ac:dyDescent="0.45">
      <c r="B996" s="178">
        <v>988</v>
      </c>
      <c r="C996" s="182">
        <v>49</v>
      </c>
      <c r="D996" s="182">
        <v>1</v>
      </c>
      <c r="E996" s="182">
        <v>1</v>
      </c>
      <c r="F996" s="182">
        <v>901.06207237668332</v>
      </c>
      <c r="G996" s="182">
        <v>49</v>
      </c>
      <c r="H996" s="182">
        <v>10113.937927623316</v>
      </c>
      <c r="I996" s="182" t="str">
        <v>No</v>
      </c>
    </row>
    <row r="997" spans="2:9" x14ac:dyDescent="0.45">
      <c r="B997" s="178">
        <v>989</v>
      </c>
      <c r="C997" s="182">
        <v>45</v>
      </c>
      <c r="D997" s="182">
        <v>4</v>
      </c>
      <c r="E997" s="182">
        <v>2</v>
      </c>
      <c r="F997" s="182">
        <v>795.08707719023039</v>
      </c>
      <c r="G997" s="182">
        <v>47</v>
      </c>
      <c r="H997" s="182">
        <v>9899.91292280977</v>
      </c>
      <c r="I997" s="182" t="str">
        <v>No</v>
      </c>
    </row>
    <row r="998" spans="2:9" x14ac:dyDescent="0.45">
      <c r="B998" s="178">
        <v>990</v>
      </c>
      <c r="C998" s="182">
        <v>42</v>
      </c>
      <c r="D998" s="182">
        <v>10</v>
      </c>
      <c r="E998" s="182">
        <v>3</v>
      </c>
      <c r="F998" s="182">
        <v>846.66952832776985</v>
      </c>
      <c r="G998" s="182">
        <v>49</v>
      </c>
      <c r="H998" s="182">
        <v>10668.33047167223</v>
      </c>
      <c r="I998" s="182" t="str">
        <v>No</v>
      </c>
    </row>
    <row r="999" spans="2:9" x14ac:dyDescent="0.45">
      <c r="B999" s="178">
        <v>991</v>
      </c>
      <c r="C999" s="182">
        <v>54</v>
      </c>
      <c r="D999" s="182">
        <v>4</v>
      </c>
      <c r="E999" s="182">
        <v>1</v>
      </c>
      <c r="F999" s="182">
        <v>836.05951218162591</v>
      </c>
      <c r="G999" s="182">
        <v>52</v>
      </c>
      <c r="H999" s="182">
        <v>10333.940487818374</v>
      </c>
      <c r="I999" s="182" t="str">
        <v>Yes</v>
      </c>
    </row>
    <row r="1000" spans="2:9" x14ac:dyDescent="0.45">
      <c r="B1000" s="178">
        <v>992</v>
      </c>
      <c r="C1000" s="182">
        <v>38</v>
      </c>
      <c r="D1000" s="182">
        <v>2</v>
      </c>
      <c r="E1000" s="182">
        <v>1</v>
      </c>
      <c r="F1000" s="182">
        <v>769.52109322729234</v>
      </c>
      <c r="G1000" s="182">
        <v>39</v>
      </c>
      <c r="H1000" s="182">
        <v>7395.4789067727079</v>
      </c>
      <c r="I1000" s="182" t="str">
        <v>No</v>
      </c>
    </row>
    <row r="1001" spans="2:9" x14ac:dyDescent="0.45">
      <c r="B1001" s="178">
        <v>993</v>
      </c>
      <c r="C1001" s="182">
        <v>45</v>
      </c>
      <c r="D1001" s="182">
        <v>9</v>
      </c>
      <c r="E1001" s="182">
        <v>1</v>
      </c>
      <c r="F1001" s="182">
        <v>867.10736522322088</v>
      </c>
      <c r="G1001" s="182">
        <v>52</v>
      </c>
      <c r="H1001" s="182">
        <v>10302.892634776779</v>
      </c>
      <c r="I1001" s="182" t="str">
        <v>Yes</v>
      </c>
    </row>
    <row r="1002" spans="2:9" x14ac:dyDescent="0.45">
      <c r="B1002" s="178">
        <v>994</v>
      </c>
      <c r="C1002" s="182">
        <v>49</v>
      </c>
      <c r="D1002" s="182">
        <v>11</v>
      </c>
      <c r="E1002" s="182">
        <v>3</v>
      </c>
      <c r="F1002" s="182">
        <v>739.92601426827241</v>
      </c>
      <c r="G1002" s="182">
        <v>50</v>
      </c>
      <c r="H1002" s="182">
        <v>11060.073985731728</v>
      </c>
      <c r="I1002" s="182" t="str">
        <v>Yes</v>
      </c>
    </row>
    <row r="1003" spans="2:9" x14ac:dyDescent="0.45">
      <c r="B1003" s="178">
        <v>995</v>
      </c>
      <c r="C1003" s="182">
        <v>48</v>
      </c>
      <c r="D1003" s="182">
        <v>7</v>
      </c>
      <c r="E1003" s="182">
        <v>5</v>
      </c>
      <c r="F1003" s="182">
        <v>936.38137811623938</v>
      </c>
      <c r="G1003" s="182">
        <v>48</v>
      </c>
      <c r="H1003" s="182">
        <v>10793.618621883761</v>
      </c>
      <c r="I1003" s="182" t="str">
        <v>No</v>
      </c>
    </row>
    <row r="1004" spans="2:9" x14ac:dyDescent="0.45">
      <c r="B1004" s="178">
        <v>996</v>
      </c>
      <c r="C1004" s="182">
        <v>54</v>
      </c>
      <c r="D1004" s="182">
        <v>12</v>
      </c>
      <c r="E1004" s="182">
        <v>1</v>
      </c>
      <c r="F1004" s="182">
        <v>704.28843763787995</v>
      </c>
      <c r="G1004" s="182">
        <v>52</v>
      </c>
      <c r="H1004" s="182">
        <v>10465.711562362121</v>
      </c>
      <c r="I1004" s="182" t="str">
        <v>Yes</v>
      </c>
    </row>
    <row r="1005" spans="2:9" x14ac:dyDescent="0.45">
      <c r="B1005" s="178">
        <v>997</v>
      </c>
      <c r="C1005" s="182">
        <v>53</v>
      </c>
      <c r="D1005" s="182">
        <v>5</v>
      </c>
      <c r="E1005" s="182">
        <v>1</v>
      </c>
      <c r="F1005" s="182">
        <v>729.74067308694134</v>
      </c>
      <c r="G1005" s="182">
        <v>52</v>
      </c>
      <c r="H1005" s="182">
        <v>10440.259326913059</v>
      </c>
      <c r="I1005" s="182" t="str">
        <v>Yes</v>
      </c>
    </row>
    <row r="1006" spans="2:9" x14ac:dyDescent="0.45">
      <c r="B1006" s="178">
        <v>998</v>
      </c>
      <c r="C1006" s="182">
        <v>47</v>
      </c>
      <c r="D1006" s="182">
        <v>5</v>
      </c>
      <c r="E1006" s="182">
        <v>1</v>
      </c>
      <c r="F1006" s="182">
        <v>510.35751606015606</v>
      </c>
      <c r="G1006" s="182">
        <v>51</v>
      </c>
      <c r="H1006" s="182">
        <v>10724.642483939844</v>
      </c>
      <c r="I1006" s="182" t="str">
        <v>Yes</v>
      </c>
    </row>
    <row r="1007" spans="2:9" x14ac:dyDescent="0.45">
      <c r="B1007" s="178">
        <v>999</v>
      </c>
      <c r="C1007" s="182">
        <v>47</v>
      </c>
      <c r="D1007" s="182">
        <v>2</v>
      </c>
      <c r="E1007" s="182">
        <v>5</v>
      </c>
      <c r="F1007" s="182">
        <v>790.68579773021122</v>
      </c>
      <c r="G1007" s="182">
        <v>44</v>
      </c>
      <c r="H1007" s="182">
        <v>9799.3142022697884</v>
      </c>
      <c r="I1007" s="182" t="str">
        <v>No</v>
      </c>
    </row>
    <row r="1008" spans="2:9" x14ac:dyDescent="0.45">
      <c r="B1008" s="178">
        <v>1000</v>
      </c>
      <c r="C1008" s="182">
        <v>40</v>
      </c>
      <c r="D1008" s="182">
        <v>4</v>
      </c>
      <c r="E1008" s="182">
        <v>0</v>
      </c>
      <c r="F1008" s="182">
        <v>745.08755858704546</v>
      </c>
      <c r="G1008" s="182">
        <v>44</v>
      </c>
      <c r="H1008" s="182">
        <v>8594.9124414129546</v>
      </c>
      <c r="I1008" s="182" t="str">
        <v>No</v>
      </c>
    </row>
    <row r="1009" spans="2:9" x14ac:dyDescent="0.45">
      <c r="B1009" s="178">
        <v>1000</v>
      </c>
      <c r="C1009" s="170"/>
      <c r="D1009" s="170"/>
      <c r="E1009" s="170"/>
      <c r="F1009" s="170"/>
      <c r="G1009" s="170"/>
      <c r="H1009" s="170"/>
      <c r="I1009" s="170"/>
    </row>
  </sheetData>
  <mergeCells count="1">
    <mergeCell ref="A1:K1"/>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5BDA4-E260-1448-9A91-E64A72FFD9D3}">
  <sheetPr>
    <tabColor rgb="FF7030A0"/>
  </sheetPr>
  <dimension ref="A1:AW1009"/>
  <sheetViews>
    <sheetView topLeftCell="P1" zoomScale="55" zoomScaleNormal="55" workbookViewId="0">
      <selection activeCell="AK985" sqref="AK985"/>
    </sheetView>
  </sheetViews>
  <sheetFormatPr defaultColWidth="8.796875" defaultRowHeight="15.4" x14ac:dyDescent="0.45"/>
  <cols>
    <col min="1" max="1" width="8.796875" style="3"/>
    <col min="2" max="2" width="15.73046875" style="179" customWidth="1"/>
    <col min="3" max="3" width="17.19921875" style="3" customWidth="1"/>
    <col min="4" max="4" width="10.796875" style="3" customWidth="1"/>
    <col min="5" max="5" width="17.73046875" style="3" customWidth="1"/>
    <col min="6" max="6" width="12.265625" style="3" customWidth="1"/>
    <col min="7" max="7" width="12.86328125" style="3" customWidth="1"/>
    <col min="8" max="8" width="14.9296875" style="3" customWidth="1"/>
    <col min="9" max="9" width="12.265625" style="3" customWidth="1"/>
    <col min="10" max="10" width="2.796875" style="3" customWidth="1"/>
    <col min="11" max="11" width="2.86328125" style="3" customWidth="1"/>
    <col min="12" max="12" width="18.19921875" style="3" customWidth="1"/>
    <col min="13" max="13" width="18.46484375" style="3" customWidth="1"/>
    <col min="18" max="18" width="11.46484375" customWidth="1"/>
    <col min="26" max="26" width="2.59765625" customWidth="1"/>
    <col min="28" max="28" width="15.6640625" customWidth="1"/>
    <col min="29" max="29" width="14.06640625" customWidth="1"/>
    <col min="30" max="30" width="8.86328125" bestFit="1" customWidth="1"/>
    <col min="31" max="31" width="11.46484375" customWidth="1"/>
    <col min="32" max="32" width="12.06640625" bestFit="1" customWidth="1"/>
    <col min="33" max="33" width="8.86328125" bestFit="1" customWidth="1"/>
    <col min="34" max="34" width="13.6640625" customWidth="1"/>
    <col min="38" max="38" width="23.53125" customWidth="1"/>
    <col min="39" max="39" width="20.33203125" customWidth="1"/>
  </cols>
  <sheetData>
    <row r="1" spans="1:49" ht="49.5" customHeight="1" x14ac:dyDescent="0.45">
      <c r="A1" s="272" t="s">
        <v>199</v>
      </c>
      <c r="B1" s="273"/>
      <c r="C1" s="273"/>
      <c r="D1" s="273"/>
      <c r="E1" s="273"/>
      <c r="F1" s="273"/>
      <c r="G1" s="273"/>
      <c r="H1" s="273"/>
      <c r="I1" s="273"/>
      <c r="J1" s="273"/>
      <c r="K1" s="273"/>
      <c r="L1" s="273"/>
      <c r="M1" s="273"/>
      <c r="N1" s="273"/>
      <c r="O1" s="273"/>
      <c r="P1" s="273"/>
      <c r="Q1" s="273"/>
      <c r="R1" s="273"/>
      <c r="S1" s="273"/>
      <c r="T1" s="273"/>
      <c r="U1" s="273"/>
      <c r="V1" s="273"/>
      <c r="W1" s="273"/>
      <c r="X1" s="273"/>
      <c r="Y1" s="273"/>
      <c r="Z1" s="273"/>
      <c r="AA1" s="273"/>
      <c r="AB1" s="273"/>
      <c r="AC1" s="273"/>
      <c r="AD1" s="273"/>
      <c r="AE1" s="273"/>
      <c r="AF1" s="273"/>
      <c r="AG1" s="273"/>
      <c r="AH1" s="273"/>
      <c r="AI1" s="273"/>
      <c r="AJ1" s="273"/>
      <c r="AK1" s="273"/>
      <c r="AL1" s="273"/>
      <c r="AM1" s="273"/>
      <c r="AN1" s="273"/>
      <c r="AO1" s="273"/>
      <c r="AP1" s="273"/>
      <c r="AQ1" s="273"/>
      <c r="AR1" s="273"/>
      <c r="AS1" s="273"/>
      <c r="AT1" s="273"/>
      <c r="AU1" s="273"/>
      <c r="AV1" s="273"/>
      <c r="AW1" s="273"/>
    </row>
    <row r="2" spans="1:49" ht="16.899999999999999" x14ac:dyDescent="0.5">
      <c r="A2" s="164"/>
      <c r="B2" s="173"/>
      <c r="C2" s="164"/>
      <c r="D2" s="164"/>
      <c r="E2" s="164"/>
      <c r="F2" s="164"/>
      <c r="G2" s="164"/>
      <c r="H2" s="164"/>
      <c r="I2" s="164"/>
      <c r="J2" s="164"/>
      <c r="K2" s="164"/>
      <c r="L2" s="164"/>
      <c r="M2" s="164"/>
      <c r="N2" s="164"/>
      <c r="O2" s="164"/>
      <c r="P2" s="4"/>
      <c r="Q2" s="4"/>
      <c r="R2" s="4"/>
      <c r="S2" s="4"/>
      <c r="T2" s="4"/>
      <c r="U2" s="4"/>
      <c r="V2" s="4"/>
      <c r="W2" s="4"/>
      <c r="X2" s="4"/>
      <c r="Y2" s="4"/>
      <c r="Z2" s="4"/>
    </row>
    <row r="3" spans="1:49" ht="18.75" customHeight="1" x14ac:dyDescent="0.5">
      <c r="A3" s="4"/>
      <c r="B3" s="270" t="s">
        <v>202</v>
      </c>
      <c r="C3" s="270"/>
      <c r="D3" s="270"/>
      <c r="E3" s="270"/>
      <c r="F3" s="4"/>
      <c r="G3" s="4"/>
      <c r="H3" s="4"/>
      <c r="I3" s="4"/>
      <c r="J3" s="4"/>
      <c r="K3" s="4"/>
      <c r="L3" s="4"/>
      <c r="M3" s="4"/>
      <c r="N3" s="4"/>
      <c r="O3" s="4"/>
      <c r="P3" s="4"/>
      <c r="Q3" s="4"/>
      <c r="R3" s="4"/>
      <c r="S3" s="4"/>
      <c r="T3" s="4"/>
      <c r="U3" s="4"/>
      <c r="V3" s="4"/>
      <c r="W3" s="4"/>
      <c r="X3" s="4"/>
      <c r="Y3" s="4"/>
      <c r="Z3" s="15"/>
      <c r="AB3" s="183" t="s">
        <v>209</v>
      </c>
      <c r="AC3" s="183"/>
      <c r="AD3" s="183"/>
      <c r="AE3" s="183"/>
      <c r="AF3" s="184"/>
      <c r="AG3" s="184"/>
      <c r="AH3" s="4"/>
      <c r="AI3" s="4"/>
      <c r="AJ3" s="4"/>
      <c r="AK3" s="4"/>
      <c r="AL3" s="4"/>
      <c r="AM3" s="4"/>
    </row>
    <row r="4" spans="1:49" ht="18.75" customHeight="1" x14ac:dyDescent="0.5">
      <c r="A4" s="4"/>
      <c r="B4" s="174"/>
      <c r="C4" s="165"/>
      <c r="D4" s="165"/>
      <c r="E4" s="165"/>
      <c r="F4" s="4"/>
      <c r="G4" s="4"/>
      <c r="H4" s="4"/>
      <c r="I4" s="4"/>
      <c r="J4" s="4"/>
      <c r="K4" s="4"/>
      <c r="L4" s="4"/>
      <c r="M4" s="4"/>
      <c r="N4" s="4"/>
      <c r="O4" s="4"/>
      <c r="P4" s="4"/>
      <c r="Q4" s="4"/>
      <c r="R4" s="4"/>
      <c r="S4" s="4"/>
      <c r="T4" s="4"/>
      <c r="U4" s="4"/>
      <c r="V4" s="4"/>
      <c r="W4" s="4"/>
      <c r="X4" s="4"/>
      <c r="Y4" s="4"/>
      <c r="Z4" s="4"/>
      <c r="AB4" s="174"/>
      <c r="AC4" s="165"/>
      <c r="AD4" s="165"/>
      <c r="AE4" s="165"/>
      <c r="AF4" s="4"/>
      <c r="AG4" s="4"/>
      <c r="AH4" s="4"/>
      <c r="AI4" s="4"/>
      <c r="AJ4" s="4"/>
      <c r="AK4" s="4"/>
      <c r="AL4" s="4"/>
      <c r="AM4" s="4"/>
    </row>
    <row r="5" spans="1:49" ht="33.75" customHeight="1" x14ac:dyDescent="0.5">
      <c r="A5" s="4"/>
      <c r="B5" s="175" t="s">
        <v>200</v>
      </c>
      <c r="C5" s="162" t="s">
        <v>201</v>
      </c>
      <c r="D5"/>
      <c r="E5" s="171" t="s">
        <v>206</v>
      </c>
      <c r="F5" s="172">
        <v>350</v>
      </c>
      <c r="G5" s="60"/>
      <c r="H5"/>
      <c r="I5" s="4"/>
      <c r="J5" s="4"/>
      <c r="K5" s="4"/>
      <c r="L5" s="4"/>
      <c r="M5" s="4"/>
      <c r="N5" s="4"/>
      <c r="O5" s="4"/>
      <c r="P5" s="4"/>
      <c r="Q5" s="4"/>
      <c r="R5" s="4"/>
      <c r="S5" s="4"/>
      <c r="T5" s="4"/>
      <c r="U5" s="4"/>
      <c r="V5" s="4"/>
      <c r="W5" s="4"/>
      <c r="X5" s="4"/>
      <c r="Y5" s="4"/>
      <c r="Z5" s="9"/>
      <c r="AB5" s="175" t="s">
        <v>200</v>
      </c>
      <c r="AC5" s="162" t="s">
        <v>201</v>
      </c>
      <c r="AE5" s="171" t="s">
        <v>206</v>
      </c>
      <c r="AF5" s="172">
        <v>450</v>
      </c>
      <c r="AG5" s="60"/>
      <c r="AI5" s="4"/>
      <c r="AJ5" s="4"/>
      <c r="AK5" s="4"/>
      <c r="AL5" s="4"/>
      <c r="AM5" s="4"/>
    </row>
    <row r="6" spans="1:49" ht="30.75" customHeight="1" x14ac:dyDescent="0.5">
      <c r="A6" s="7"/>
      <c r="B6" s="176" t="s">
        <v>203</v>
      </c>
      <c r="C6" s="163" t="s">
        <v>205</v>
      </c>
      <c r="D6"/>
      <c r="E6"/>
      <c r="F6"/>
      <c r="G6"/>
      <c r="H6"/>
      <c r="I6" s="7"/>
      <c r="J6" s="7"/>
      <c r="K6" s="7"/>
      <c r="L6" s="271" t="s">
        <v>208</v>
      </c>
      <c r="M6" s="271"/>
      <c r="N6" s="7"/>
      <c r="O6" s="4"/>
      <c r="P6" s="7"/>
      <c r="Q6" s="7"/>
      <c r="R6" s="7"/>
      <c r="S6" s="7"/>
      <c r="T6" s="7"/>
      <c r="U6" s="7"/>
      <c r="V6" s="7"/>
      <c r="W6" s="7"/>
      <c r="X6" s="7"/>
      <c r="Y6" s="4"/>
      <c r="Z6" s="9"/>
      <c r="AB6" s="176" t="s">
        <v>203</v>
      </c>
      <c r="AC6" s="163" t="s">
        <v>205</v>
      </c>
      <c r="AI6" s="7"/>
      <c r="AJ6" s="7"/>
      <c r="AK6" s="7"/>
      <c r="AL6" s="271" t="s">
        <v>208</v>
      </c>
      <c r="AM6" s="271"/>
    </row>
    <row r="7" spans="1:49" ht="35.65" customHeight="1" x14ac:dyDescent="0.5">
      <c r="A7" s="4"/>
      <c r="B7" s="157" t="s">
        <v>204</v>
      </c>
      <c r="C7" s="154" t="s">
        <v>9</v>
      </c>
      <c r="D7" s="154" t="s">
        <v>12</v>
      </c>
      <c r="E7" s="154" t="s">
        <v>15</v>
      </c>
      <c r="F7" s="154" t="s">
        <v>95</v>
      </c>
      <c r="G7" s="155" t="s">
        <v>44</v>
      </c>
      <c r="H7" s="156" t="s">
        <v>207</v>
      </c>
      <c r="I7" s="156" t="s">
        <v>68</v>
      </c>
      <c r="J7" s="4"/>
      <c r="K7" s="4"/>
      <c r="L7" s="166" t="s">
        <v>210</v>
      </c>
      <c r="M7" s="167" t="s">
        <v>211</v>
      </c>
      <c r="N7" s="4"/>
      <c r="O7" s="4"/>
      <c r="P7" s="4"/>
      <c r="Q7" s="4"/>
      <c r="R7" s="4"/>
      <c r="S7" s="4"/>
      <c r="T7" s="4"/>
      <c r="U7" s="4"/>
      <c r="V7" s="4"/>
      <c r="W7" s="4"/>
      <c r="X7" s="4"/>
      <c r="Y7" s="7"/>
      <c r="Z7" s="9"/>
      <c r="AB7" s="157" t="s">
        <v>204</v>
      </c>
      <c r="AC7" s="154" t="s">
        <v>9</v>
      </c>
      <c r="AD7" s="154" t="s">
        <v>12</v>
      </c>
      <c r="AE7" s="154" t="s">
        <v>15</v>
      </c>
      <c r="AF7" s="154" t="s">
        <v>95</v>
      </c>
      <c r="AG7" s="155" t="s">
        <v>44</v>
      </c>
      <c r="AH7" s="156" t="s">
        <v>207</v>
      </c>
      <c r="AI7" s="156" t="s">
        <v>68</v>
      </c>
      <c r="AJ7" s="4"/>
      <c r="AK7" s="4"/>
      <c r="AL7" s="189" t="s">
        <v>210</v>
      </c>
      <c r="AM7" s="167" t="s">
        <v>211</v>
      </c>
    </row>
    <row r="8" spans="1:49" ht="15.75" x14ac:dyDescent="0.5">
      <c r="A8" s="4"/>
      <c r="B8" s="177"/>
      <c r="C8" s="158">
        <f ca="1">'3. Model'!F5</f>
        <v>39</v>
      </c>
      <c r="D8" s="158">
        <f ca="1">'3. Model'!F6</f>
        <v>9</v>
      </c>
      <c r="E8" s="158">
        <f ca="1">'3. Model'!F7</f>
        <v>2</v>
      </c>
      <c r="F8" s="159">
        <f ca="1">'3. Model'!F8</f>
        <v>924.160272215242</v>
      </c>
      <c r="G8" s="160">
        <f ca="1">'3. Model'!C7</f>
        <v>46</v>
      </c>
      <c r="H8" s="161">
        <f ca="1">'3. Model'!C15</f>
        <v>9485.839727784758</v>
      </c>
      <c r="I8" s="161" t="str">
        <f ca="1">'3. Model'!C16</f>
        <v>No</v>
      </c>
      <c r="J8" s="4"/>
      <c r="K8" s="4"/>
      <c r="L8" s="169"/>
      <c r="M8" s="169"/>
      <c r="N8" s="7"/>
      <c r="O8" s="4"/>
      <c r="Z8" s="15"/>
      <c r="AB8" s="177"/>
      <c r="AC8" s="158">
        <v>51</v>
      </c>
      <c r="AD8" s="158">
        <v>6</v>
      </c>
      <c r="AE8" s="158">
        <v>1</v>
      </c>
      <c r="AF8" s="159">
        <v>960.87548129516063</v>
      </c>
      <c r="AG8" s="160">
        <v>52</v>
      </c>
      <c r="AH8" s="161">
        <v>15209.124518704839</v>
      </c>
      <c r="AI8" s="161" t="s">
        <v>198</v>
      </c>
      <c r="AJ8" s="4"/>
      <c r="AK8" s="4"/>
      <c r="AL8" s="169"/>
      <c r="AM8" s="169"/>
    </row>
    <row r="9" spans="1:49" ht="26.25" customHeight="1" x14ac:dyDescent="0.55000000000000004">
      <c r="A9" s="4"/>
      <c r="B9" s="178">
        <v>1</v>
      </c>
      <c r="C9" s="180">
        <v>38</v>
      </c>
      <c r="D9" s="180">
        <v>6</v>
      </c>
      <c r="E9" s="180">
        <v>5</v>
      </c>
      <c r="F9" s="180">
        <v>739.60936799476804</v>
      </c>
      <c r="G9" s="180">
        <v>39</v>
      </c>
      <c r="H9" s="186">
        <v>8425.390632005232</v>
      </c>
      <c r="I9" s="180" t="s">
        <v>197</v>
      </c>
      <c r="J9" s="4"/>
      <c r="K9" s="4"/>
      <c r="L9" s="185">
        <f>AVERAGE($G$9:G9)</f>
        <v>39</v>
      </c>
      <c r="M9" s="168">
        <f>AVERAGE($H$9:H9)</f>
        <v>8425.390632005232</v>
      </c>
      <c r="N9" s="4"/>
      <c r="O9" s="4"/>
      <c r="P9" s="4"/>
      <c r="Q9" s="4"/>
      <c r="R9" s="4"/>
      <c r="S9" s="4"/>
      <c r="T9" s="4"/>
      <c r="U9" s="4"/>
      <c r="V9" s="4"/>
      <c r="W9" s="4"/>
      <c r="X9" s="4"/>
      <c r="Y9" s="4"/>
      <c r="Z9" s="15"/>
      <c r="AB9" s="178">
        <v>1</v>
      </c>
      <c r="AC9" s="180">
        <v>46</v>
      </c>
      <c r="AD9" s="180">
        <v>5</v>
      </c>
      <c r="AE9" s="180">
        <v>2</v>
      </c>
      <c r="AF9" s="180">
        <v>915.22340252228832</v>
      </c>
      <c r="AG9" s="180">
        <v>49</v>
      </c>
      <c r="AH9" s="186">
        <v>15249.776597477712</v>
      </c>
      <c r="AI9" s="180" t="s">
        <v>197</v>
      </c>
      <c r="AJ9" s="4"/>
      <c r="AK9" s="4"/>
      <c r="AL9" s="185">
        <f>AVERAGE($AG$9:AG9)</f>
        <v>49</v>
      </c>
      <c r="AM9" s="168">
        <f>AVERAGE($AH$9:AH9)</f>
        <v>15249.776597477712</v>
      </c>
    </row>
    <row r="10" spans="1:49" ht="18" x14ac:dyDescent="0.55000000000000004">
      <c r="A10" s="4"/>
      <c r="B10" s="178">
        <v>2</v>
      </c>
      <c r="C10" s="180">
        <v>51</v>
      </c>
      <c r="D10" s="180">
        <v>5</v>
      </c>
      <c r="E10" s="180">
        <v>1</v>
      </c>
      <c r="F10" s="180">
        <v>579.84330798268502</v>
      </c>
      <c r="G10" s="180">
        <v>52</v>
      </c>
      <c r="H10" s="186">
        <v>10590.156692017315</v>
      </c>
      <c r="I10" s="180" t="s">
        <v>198</v>
      </c>
      <c r="J10" s="4"/>
      <c r="K10" s="4"/>
      <c r="L10" s="185">
        <f>AVERAGE($G$9:G10)</f>
        <v>45.5</v>
      </c>
      <c r="M10" s="168">
        <f>AVERAGE($H$9:H10)</f>
        <v>9507.7736620112737</v>
      </c>
      <c r="N10" s="7"/>
      <c r="O10" s="4"/>
      <c r="P10" s="7"/>
      <c r="Q10" s="7"/>
      <c r="R10" s="7"/>
      <c r="S10" s="7"/>
      <c r="T10" s="7"/>
      <c r="U10" s="7"/>
      <c r="V10" s="7"/>
      <c r="W10" s="7"/>
      <c r="X10" s="7"/>
      <c r="Y10" s="4"/>
      <c r="Z10" s="15"/>
      <c r="AB10" s="178">
        <v>2</v>
      </c>
      <c r="AC10" s="180">
        <v>51</v>
      </c>
      <c r="AD10" s="180">
        <v>5</v>
      </c>
      <c r="AE10" s="180">
        <v>2</v>
      </c>
      <c r="AF10" s="180">
        <v>811.38502956393961</v>
      </c>
      <c r="AG10" s="180">
        <v>51</v>
      </c>
      <c r="AH10" s="186">
        <v>15673.614970436061</v>
      </c>
      <c r="AI10" s="180" t="s">
        <v>198</v>
      </c>
      <c r="AJ10" s="4"/>
      <c r="AK10" s="4"/>
      <c r="AL10" s="185">
        <f>AVERAGE($AG$9:AG10)</f>
        <v>50</v>
      </c>
      <c r="AM10" s="168">
        <f>AVERAGE($AH$9:AH10)</f>
        <v>15461.695783956886</v>
      </c>
    </row>
    <row r="11" spans="1:49" ht="18" x14ac:dyDescent="0.55000000000000004">
      <c r="A11" s="8"/>
      <c r="B11" s="178">
        <v>3</v>
      </c>
      <c r="C11" s="181">
        <v>37</v>
      </c>
      <c r="D11" s="181">
        <v>5</v>
      </c>
      <c r="E11" s="181">
        <v>0</v>
      </c>
      <c r="F11" s="181">
        <v>808.02553035331266</v>
      </c>
      <c r="G11" s="181">
        <v>42</v>
      </c>
      <c r="H11" s="187">
        <v>7961.9744696466878</v>
      </c>
      <c r="I11" s="181" t="s">
        <v>197</v>
      </c>
      <c r="J11" s="8"/>
      <c r="K11" s="8"/>
      <c r="L11" s="185">
        <f>AVERAGE($G$9:G11)</f>
        <v>44.333333333333336</v>
      </c>
      <c r="M11" s="168">
        <f>AVERAGE($H$9:H11)</f>
        <v>8992.5072645564123</v>
      </c>
      <c r="N11" s="4"/>
      <c r="O11" s="4"/>
      <c r="P11" s="4"/>
      <c r="Q11" s="4"/>
      <c r="R11" s="4"/>
      <c r="S11" s="4"/>
      <c r="T11" s="4"/>
      <c r="U11" s="4"/>
      <c r="V11" s="4"/>
      <c r="W11" s="4"/>
      <c r="X11" s="4"/>
      <c r="Y11" s="7"/>
      <c r="Z11" s="16"/>
      <c r="AB11" s="178">
        <v>3</v>
      </c>
      <c r="AC11" s="181">
        <v>39</v>
      </c>
      <c r="AD11" s="181">
        <v>5</v>
      </c>
      <c r="AE11" s="181">
        <v>1</v>
      </c>
      <c r="AF11" s="181">
        <v>1055.865940346496</v>
      </c>
      <c r="AG11" s="181">
        <v>43</v>
      </c>
      <c r="AH11" s="187">
        <v>12549.134059653505</v>
      </c>
      <c r="AI11" s="181" t="s">
        <v>197</v>
      </c>
      <c r="AJ11" s="8"/>
      <c r="AK11" s="8"/>
      <c r="AL11" s="185">
        <f>AVERAGE($AG$9:AG11)</f>
        <v>47.666666666666664</v>
      </c>
      <c r="AM11" s="168">
        <f>AVERAGE($AH$9:AH11)</f>
        <v>14490.841875855758</v>
      </c>
    </row>
    <row r="12" spans="1:49" ht="18" x14ac:dyDescent="0.55000000000000004">
      <c r="A12" s="8"/>
      <c r="B12" s="178">
        <v>4</v>
      </c>
      <c r="C12" s="181">
        <v>43</v>
      </c>
      <c r="D12" s="181">
        <v>4</v>
      </c>
      <c r="E12" s="181">
        <v>3</v>
      </c>
      <c r="F12" s="181">
        <v>690.29803961095195</v>
      </c>
      <c r="G12" s="181">
        <v>44</v>
      </c>
      <c r="H12" s="187">
        <v>9399.7019603890476</v>
      </c>
      <c r="I12" s="181" t="s">
        <v>197</v>
      </c>
      <c r="J12" s="8"/>
      <c r="K12" s="8"/>
      <c r="L12" s="185">
        <f>AVERAGE($G$9:G12)</f>
        <v>44.25</v>
      </c>
      <c r="M12" s="168">
        <f>AVERAGE($H$9:H12)</f>
        <v>9094.3059385145716</v>
      </c>
      <c r="N12" s="7"/>
      <c r="O12" s="4"/>
      <c r="Z12" s="16"/>
      <c r="AB12" s="178">
        <v>4</v>
      </c>
      <c r="AC12" s="181">
        <v>39</v>
      </c>
      <c r="AD12" s="181">
        <v>9</v>
      </c>
      <c r="AE12" s="181">
        <v>2</v>
      </c>
      <c r="AF12" s="181">
        <v>803.83982626082752</v>
      </c>
      <c r="AG12" s="181">
        <v>46</v>
      </c>
      <c r="AH12" s="187">
        <v>14206.160173739172</v>
      </c>
      <c r="AI12" s="181" t="s">
        <v>197</v>
      </c>
      <c r="AJ12" s="8"/>
      <c r="AK12" s="8"/>
      <c r="AL12" s="185">
        <f>AVERAGE($AG$9:AG12)</f>
        <v>47.25</v>
      </c>
      <c r="AM12" s="168">
        <f>AVERAGE($AH$9:AH12)</f>
        <v>14419.671450326612</v>
      </c>
    </row>
    <row r="13" spans="1:49" ht="18" x14ac:dyDescent="0.55000000000000004">
      <c r="A13" s="8"/>
      <c r="B13" s="178">
        <v>5</v>
      </c>
      <c r="C13" s="181">
        <v>44</v>
      </c>
      <c r="D13" s="181">
        <v>5</v>
      </c>
      <c r="E13" s="181">
        <v>2</v>
      </c>
      <c r="F13" s="181">
        <v>930.4974611001976</v>
      </c>
      <c r="G13" s="181">
        <v>47</v>
      </c>
      <c r="H13" s="187">
        <v>9764.5025388998019</v>
      </c>
      <c r="I13" s="181" t="s">
        <v>197</v>
      </c>
      <c r="J13" s="8"/>
      <c r="K13" s="8"/>
      <c r="L13" s="185">
        <f>AVERAGE($G$9:G13)</f>
        <v>44.8</v>
      </c>
      <c r="M13" s="168">
        <f>AVERAGE($H$9:H13)</f>
        <v>9228.3452585916184</v>
      </c>
      <c r="N13" s="4"/>
      <c r="O13" s="4"/>
      <c r="P13" s="4"/>
      <c r="Q13" s="4"/>
      <c r="R13" s="4"/>
      <c r="S13" s="4"/>
      <c r="T13" s="4"/>
      <c r="U13" s="4"/>
      <c r="V13" s="4"/>
      <c r="W13" s="4"/>
      <c r="X13" s="4"/>
      <c r="Y13" s="4"/>
      <c r="Z13" s="16"/>
      <c r="AB13" s="178">
        <v>5</v>
      </c>
      <c r="AC13" s="181">
        <v>49</v>
      </c>
      <c r="AD13" s="181">
        <v>5</v>
      </c>
      <c r="AE13" s="181">
        <v>3</v>
      </c>
      <c r="AF13" s="181">
        <v>845.31578278142308</v>
      </c>
      <c r="AG13" s="181">
        <v>50</v>
      </c>
      <c r="AH13" s="187">
        <v>15954.684217218577</v>
      </c>
      <c r="AI13" s="181" t="s">
        <v>198</v>
      </c>
      <c r="AJ13" s="8"/>
      <c r="AK13" s="8"/>
      <c r="AL13" s="185">
        <f>AVERAGE($AG$9:AG13)</f>
        <v>47.8</v>
      </c>
      <c r="AM13" s="168">
        <f>AVERAGE($AH$9:AH13)</f>
        <v>14726.674003705004</v>
      </c>
    </row>
    <row r="14" spans="1:49" ht="18" x14ac:dyDescent="0.55000000000000004">
      <c r="A14" s="4"/>
      <c r="B14" s="178">
        <v>6</v>
      </c>
      <c r="C14" s="180">
        <v>43</v>
      </c>
      <c r="D14" s="180">
        <v>11</v>
      </c>
      <c r="E14" s="180">
        <v>1</v>
      </c>
      <c r="F14" s="180">
        <v>809.5169699523409</v>
      </c>
      <c r="G14" s="180">
        <v>52</v>
      </c>
      <c r="H14" s="186">
        <v>10360.483030047659</v>
      </c>
      <c r="I14" s="180" t="s">
        <v>198</v>
      </c>
      <c r="J14" s="4"/>
      <c r="K14" s="4"/>
      <c r="L14" s="185">
        <f>AVERAGE($G$9:G14)</f>
        <v>46</v>
      </c>
      <c r="M14" s="168">
        <f>AVERAGE($H$9:H14)</f>
        <v>9417.0348871676251</v>
      </c>
      <c r="N14" s="7"/>
      <c r="O14" s="4"/>
      <c r="P14" s="7"/>
      <c r="Q14" s="7"/>
      <c r="R14" s="7"/>
      <c r="S14" s="7"/>
      <c r="T14" s="7"/>
      <c r="U14" s="7"/>
      <c r="V14" s="7"/>
      <c r="W14" s="7"/>
      <c r="X14" s="7"/>
      <c r="Y14" s="4"/>
      <c r="Z14" s="15"/>
      <c r="AB14" s="178">
        <v>6</v>
      </c>
      <c r="AC14" s="180">
        <v>50</v>
      </c>
      <c r="AD14" s="180">
        <v>3</v>
      </c>
      <c r="AE14" s="180">
        <v>1</v>
      </c>
      <c r="AF14" s="180">
        <v>672.66962042368891</v>
      </c>
      <c r="AG14" s="180">
        <v>52</v>
      </c>
      <c r="AH14" s="186">
        <v>15497.330379576311</v>
      </c>
      <c r="AI14" s="180" t="s">
        <v>198</v>
      </c>
      <c r="AJ14" s="4"/>
      <c r="AK14" s="4"/>
      <c r="AL14" s="185">
        <f>AVERAGE($AG$9:AG14)</f>
        <v>48.5</v>
      </c>
      <c r="AM14" s="168">
        <f>AVERAGE($AH$9:AH14)</f>
        <v>14855.116733016888</v>
      </c>
    </row>
    <row r="15" spans="1:49" ht="18" x14ac:dyDescent="0.55000000000000004">
      <c r="A15" s="4"/>
      <c r="B15" s="178">
        <v>7</v>
      </c>
      <c r="C15" s="180">
        <v>43</v>
      </c>
      <c r="D15" s="180">
        <v>10</v>
      </c>
      <c r="E15" s="180">
        <v>2</v>
      </c>
      <c r="F15" s="180">
        <v>959.69725002984637</v>
      </c>
      <c r="G15" s="180">
        <v>51</v>
      </c>
      <c r="H15" s="186">
        <v>10525.302749970153</v>
      </c>
      <c r="I15" s="180" t="s">
        <v>198</v>
      </c>
      <c r="J15" s="4"/>
      <c r="K15" s="4"/>
      <c r="L15" s="185">
        <f>AVERAGE($G$9:G15)</f>
        <v>46.714285714285715</v>
      </c>
      <c r="M15" s="168">
        <f>AVERAGE($H$9:H15)</f>
        <v>9575.3588675679875</v>
      </c>
      <c r="N15" s="4"/>
      <c r="O15" s="4"/>
      <c r="P15" s="4"/>
      <c r="Q15" s="4"/>
      <c r="R15" s="4"/>
      <c r="S15" s="4"/>
      <c r="T15" s="4"/>
      <c r="U15" s="4"/>
      <c r="V15" s="4"/>
      <c r="W15" s="4"/>
      <c r="X15" s="4"/>
      <c r="Y15" s="7"/>
      <c r="Z15" s="15"/>
      <c r="AB15" s="178">
        <v>7</v>
      </c>
      <c r="AC15" s="180">
        <v>40</v>
      </c>
      <c r="AD15" s="180">
        <v>7</v>
      </c>
      <c r="AE15" s="180">
        <v>1</v>
      </c>
      <c r="AF15" s="180">
        <v>527.97632538356424</v>
      </c>
      <c r="AG15" s="180">
        <v>46</v>
      </c>
      <c r="AH15" s="186">
        <v>14232.023674616436</v>
      </c>
      <c r="AI15" s="180" t="s">
        <v>197</v>
      </c>
      <c r="AJ15" s="4"/>
      <c r="AK15" s="4"/>
      <c r="AL15" s="185">
        <f>AVERAGE($AG$9:AG15)</f>
        <v>48.142857142857146</v>
      </c>
      <c r="AM15" s="168">
        <f>AVERAGE($AH$9:AH15)</f>
        <v>14766.103438959679</v>
      </c>
    </row>
    <row r="16" spans="1:49" ht="18" x14ac:dyDescent="0.55000000000000004">
      <c r="A16" s="4"/>
      <c r="B16" s="178">
        <v>8</v>
      </c>
      <c r="C16" s="180">
        <v>53</v>
      </c>
      <c r="D16" s="180">
        <v>15</v>
      </c>
      <c r="E16" s="180">
        <v>1</v>
      </c>
      <c r="F16" s="180">
        <v>936.74531584244858</v>
      </c>
      <c r="G16" s="180">
        <v>52</v>
      </c>
      <c r="H16" s="186">
        <v>10233.254684157551</v>
      </c>
      <c r="I16" s="180" t="s">
        <v>198</v>
      </c>
      <c r="J16" s="4"/>
      <c r="K16" s="4"/>
      <c r="L16" s="185">
        <f>AVERAGE($G$9:G16)</f>
        <v>47.375</v>
      </c>
      <c r="M16" s="168">
        <f>AVERAGE($H$9:H16)</f>
        <v>9657.5958446416826</v>
      </c>
      <c r="N16" s="7"/>
      <c r="O16" s="4"/>
      <c r="Z16" s="15"/>
      <c r="AB16" s="178">
        <v>8</v>
      </c>
      <c r="AC16" s="180">
        <v>52</v>
      </c>
      <c r="AD16" s="180">
        <v>7</v>
      </c>
      <c r="AE16" s="180">
        <v>4</v>
      </c>
      <c r="AF16" s="180">
        <v>733.7947935450353</v>
      </c>
      <c r="AG16" s="180">
        <v>49</v>
      </c>
      <c r="AH16" s="186">
        <v>15931.205206454964</v>
      </c>
      <c r="AI16" s="180" t="s">
        <v>197</v>
      </c>
      <c r="AJ16" s="4"/>
      <c r="AK16" s="4"/>
      <c r="AL16" s="185">
        <f>AVERAGE($AG$9:AG16)</f>
        <v>48.25</v>
      </c>
      <c r="AM16" s="168">
        <f>AVERAGE($AH$9:AH16)</f>
        <v>14911.74115989659</v>
      </c>
    </row>
    <row r="17" spans="1:39" ht="18" x14ac:dyDescent="0.55000000000000004">
      <c r="A17" s="4"/>
      <c r="B17" s="178">
        <v>9</v>
      </c>
      <c r="C17" s="180">
        <v>33</v>
      </c>
      <c r="D17" s="180">
        <v>7</v>
      </c>
      <c r="E17" s="180">
        <v>2</v>
      </c>
      <c r="F17" s="180">
        <v>665.56508401712654</v>
      </c>
      <c r="G17" s="180">
        <v>38</v>
      </c>
      <c r="H17" s="186">
        <v>7464.4349159828735</v>
      </c>
      <c r="I17" s="180" t="s">
        <v>197</v>
      </c>
      <c r="J17" s="4"/>
      <c r="K17" s="4"/>
      <c r="L17" s="185">
        <f>AVERAGE($G$9:G17)</f>
        <v>46.333333333333336</v>
      </c>
      <c r="M17" s="168">
        <f>AVERAGE($H$9:H17)</f>
        <v>9413.9112970129263</v>
      </c>
      <c r="N17" s="4"/>
      <c r="O17" s="4"/>
      <c r="P17" s="4"/>
      <c r="Q17" s="4"/>
      <c r="R17" s="4"/>
      <c r="S17" s="4"/>
      <c r="T17" s="4"/>
      <c r="U17" s="4"/>
      <c r="V17" s="4"/>
      <c r="W17" s="4"/>
      <c r="X17" s="4"/>
      <c r="Y17" s="4"/>
      <c r="Z17" s="15"/>
      <c r="AB17" s="178">
        <v>9</v>
      </c>
      <c r="AC17" s="180">
        <v>37</v>
      </c>
      <c r="AD17" s="180">
        <v>7</v>
      </c>
      <c r="AE17" s="180">
        <v>1</v>
      </c>
      <c r="AF17" s="180">
        <v>815.95235752104395</v>
      </c>
      <c r="AG17" s="180">
        <v>43</v>
      </c>
      <c r="AH17" s="186">
        <v>12789.047642478956</v>
      </c>
      <c r="AI17" s="180" t="s">
        <v>197</v>
      </c>
      <c r="AJ17" s="4"/>
      <c r="AK17" s="4"/>
      <c r="AL17" s="185">
        <f>AVERAGE($AG$9:AG17)</f>
        <v>47.666666666666664</v>
      </c>
      <c r="AM17" s="168">
        <f>AVERAGE($AH$9:AH17)</f>
        <v>14675.886324627965</v>
      </c>
    </row>
    <row r="18" spans="1:39" ht="18" x14ac:dyDescent="0.55000000000000004">
      <c r="A18" s="4"/>
      <c r="B18" s="178">
        <v>10</v>
      </c>
      <c r="C18" s="180">
        <v>58</v>
      </c>
      <c r="D18" s="180">
        <v>7</v>
      </c>
      <c r="E18" s="180">
        <v>0</v>
      </c>
      <c r="F18" s="180">
        <v>967.37668857069866</v>
      </c>
      <c r="G18" s="180">
        <v>53</v>
      </c>
      <c r="H18" s="186">
        <v>9887.6233114293009</v>
      </c>
      <c r="I18" s="180" t="s">
        <v>198</v>
      </c>
      <c r="J18" s="4"/>
      <c r="K18" s="4"/>
      <c r="L18" s="185">
        <f>AVERAGE($G$9:G18)</f>
        <v>47</v>
      </c>
      <c r="M18" s="168">
        <f>AVERAGE($H$9:H18)</f>
        <v>9461.2824984545623</v>
      </c>
      <c r="N18" s="7"/>
      <c r="O18" s="4"/>
      <c r="P18" s="7"/>
      <c r="Q18" s="7"/>
      <c r="R18" s="7"/>
      <c r="S18" s="7"/>
      <c r="T18" s="7"/>
      <c r="U18" s="7"/>
      <c r="V18" s="7"/>
      <c r="W18" s="7"/>
      <c r="X18" s="7"/>
      <c r="Y18" s="4"/>
      <c r="Z18" s="15"/>
      <c r="AB18" s="178">
        <v>10</v>
      </c>
      <c r="AC18" s="180">
        <v>41</v>
      </c>
      <c r="AD18" s="180">
        <v>6</v>
      </c>
      <c r="AE18" s="180">
        <v>2</v>
      </c>
      <c r="AF18" s="180">
        <v>893.19048075207877</v>
      </c>
      <c r="AG18" s="180">
        <v>45</v>
      </c>
      <c r="AH18" s="186">
        <v>13731.809519247921</v>
      </c>
      <c r="AI18" s="180" t="s">
        <v>197</v>
      </c>
      <c r="AJ18" s="4"/>
      <c r="AK18" s="4"/>
      <c r="AL18" s="185">
        <f>AVERAGE($AG$9:AG18)</f>
        <v>47.4</v>
      </c>
      <c r="AM18" s="168">
        <f>AVERAGE($AH$9:AH18)</f>
        <v>14581.478644089959</v>
      </c>
    </row>
    <row r="19" spans="1:39" ht="18" x14ac:dyDescent="0.55000000000000004">
      <c r="A19" s="4"/>
      <c r="B19" s="178">
        <v>11</v>
      </c>
      <c r="C19" s="180">
        <v>51</v>
      </c>
      <c r="D19" s="180">
        <v>5</v>
      </c>
      <c r="E19" s="180">
        <v>1</v>
      </c>
      <c r="F19" s="180">
        <v>742.44901539182479</v>
      </c>
      <c r="G19" s="180">
        <v>52</v>
      </c>
      <c r="H19" s="186">
        <v>10427.550984608175</v>
      </c>
      <c r="I19" s="180" t="s">
        <v>198</v>
      </c>
      <c r="J19" s="4"/>
      <c r="K19" s="4"/>
      <c r="L19" s="185">
        <f>AVERAGE($G$9:G19)</f>
        <v>47.454545454545453</v>
      </c>
      <c r="M19" s="168">
        <f>AVERAGE($H$9:H19)</f>
        <v>9549.1250881048909</v>
      </c>
      <c r="N19" s="4"/>
      <c r="O19" s="4"/>
      <c r="P19" s="4"/>
      <c r="Q19" s="4"/>
      <c r="R19" s="4"/>
      <c r="S19" s="4"/>
      <c r="T19" s="4"/>
      <c r="U19" s="4"/>
      <c r="V19" s="4"/>
      <c r="W19" s="4"/>
      <c r="X19" s="4"/>
      <c r="Y19" s="7"/>
      <c r="Z19" s="15"/>
      <c r="AB19" s="178">
        <v>11</v>
      </c>
      <c r="AC19" s="180">
        <v>42</v>
      </c>
      <c r="AD19" s="180">
        <v>6</v>
      </c>
      <c r="AE19" s="180">
        <v>4</v>
      </c>
      <c r="AF19" s="180">
        <v>913.53176631518102</v>
      </c>
      <c r="AG19" s="180">
        <v>44</v>
      </c>
      <c r="AH19" s="186">
        <v>13826.46823368482</v>
      </c>
      <c r="AI19" s="180" t="s">
        <v>197</v>
      </c>
      <c r="AJ19" s="4"/>
      <c r="AK19" s="4"/>
      <c r="AL19" s="185">
        <f>AVERAGE($AG$9:AG19)</f>
        <v>47.090909090909093</v>
      </c>
      <c r="AM19" s="168">
        <f>AVERAGE($AH$9:AH19)</f>
        <v>14512.84133405313</v>
      </c>
    </row>
    <row r="20" spans="1:39" ht="18" x14ac:dyDescent="0.55000000000000004">
      <c r="A20" s="4"/>
      <c r="B20" s="178">
        <v>12</v>
      </c>
      <c r="C20" s="180">
        <v>38</v>
      </c>
      <c r="D20" s="180">
        <v>8</v>
      </c>
      <c r="E20" s="180">
        <v>1</v>
      </c>
      <c r="F20" s="180">
        <v>992.46340805274053</v>
      </c>
      <c r="G20" s="180">
        <v>45</v>
      </c>
      <c r="H20" s="186">
        <v>8882.5365919472606</v>
      </c>
      <c r="I20" s="180" t="s">
        <v>197</v>
      </c>
      <c r="J20" s="4"/>
      <c r="K20" s="4"/>
      <c r="L20" s="185">
        <f>AVERAGE($G$9:G20)</f>
        <v>47.25</v>
      </c>
      <c r="M20" s="168">
        <f>AVERAGE($H$9:H20)</f>
        <v>9493.5760467584205</v>
      </c>
      <c r="N20" s="7"/>
      <c r="O20" s="4"/>
      <c r="Z20" s="15"/>
      <c r="AB20" s="178">
        <v>12</v>
      </c>
      <c r="AC20" s="180">
        <v>36</v>
      </c>
      <c r="AD20" s="180">
        <v>5</v>
      </c>
      <c r="AE20" s="180">
        <v>0</v>
      </c>
      <c r="AF20" s="180">
        <v>693.69494020162188</v>
      </c>
      <c r="AG20" s="180">
        <v>41</v>
      </c>
      <c r="AH20" s="186">
        <v>11891.305059798378</v>
      </c>
      <c r="AI20" s="180" t="s">
        <v>197</v>
      </c>
      <c r="AJ20" s="4"/>
      <c r="AK20" s="4"/>
      <c r="AL20" s="185">
        <f>AVERAGE($AG$9:AG20)</f>
        <v>46.583333333333336</v>
      </c>
      <c r="AM20" s="168">
        <f>AVERAGE($AH$9:AH20)</f>
        <v>14294.379977865234</v>
      </c>
    </row>
    <row r="21" spans="1:39" ht="18" x14ac:dyDescent="0.55000000000000004">
      <c r="A21" s="4"/>
      <c r="B21" s="178">
        <v>13</v>
      </c>
      <c r="C21" s="180">
        <v>51</v>
      </c>
      <c r="D21" s="180">
        <v>7</v>
      </c>
      <c r="E21" s="180">
        <v>5</v>
      </c>
      <c r="F21" s="180">
        <v>973.07855722849831</v>
      </c>
      <c r="G21" s="180">
        <v>48</v>
      </c>
      <c r="H21" s="186">
        <v>10756.921442771501</v>
      </c>
      <c r="I21" s="180" t="s">
        <v>197</v>
      </c>
      <c r="J21" s="4"/>
      <c r="K21" s="4"/>
      <c r="L21" s="185">
        <f>AVERAGE($G$9:G21)</f>
        <v>47.307692307692307</v>
      </c>
      <c r="M21" s="168">
        <f>AVERAGE($H$9:H21)</f>
        <v>9590.7564618363504</v>
      </c>
      <c r="N21" s="4"/>
      <c r="O21" s="4"/>
      <c r="P21" s="4"/>
      <c r="Q21" s="4"/>
      <c r="R21" s="4"/>
      <c r="S21" s="4"/>
      <c r="T21" s="4"/>
      <c r="U21" s="4"/>
      <c r="V21" s="4"/>
      <c r="W21" s="4"/>
      <c r="X21" s="4"/>
      <c r="Y21" s="4"/>
      <c r="Z21" s="15"/>
      <c r="AB21" s="178">
        <v>13</v>
      </c>
      <c r="AC21" s="180">
        <v>42</v>
      </c>
      <c r="AD21" s="180">
        <v>4</v>
      </c>
      <c r="AE21" s="180">
        <v>1</v>
      </c>
      <c r="AF21" s="180">
        <v>540.78629876178434</v>
      </c>
      <c r="AG21" s="180">
        <v>45</v>
      </c>
      <c r="AH21" s="186">
        <v>13834.213701238215</v>
      </c>
      <c r="AI21" s="180" t="s">
        <v>197</v>
      </c>
      <c r="AJ21" s="4"/>
      <c r="AK21" s="4"/>
      <c r="AL21" s="185">
        <f>AVERAGE($AG$9:AG21)</f>
        <v>46.46153846153846</v>
      </c>
      <c r="AM21" s="168">
        <f>AVERAGE($AH$9:AH21)</f>
        <v>14258.982571970848</v>
      </c>
    </row>
    <row r="22" spans="1:39" ht="18" x14ac:dyDescent="0.55000000000000004">
      <c r="A22" s="4"/>
      <c r="B22" s="178">
        <v>14</v>
      </c>
      <c r="C22" s="180">
        <v>56</v>
      </c>
      <c r="D22" s="180">
        <v>5</v>
      </c>
      <c r="E22" s="180">
        <v>3</v>
      </c>
      <c r="F22" s="180">
        <v>662.61177237673348</v>
      </c>
      <c r="G22" s="180">
        <v>50</v>
      </c>
      <c r="H22" s="186">
        <v>11137.388227623265</v>
      </c>
      <c r="I22" s="180" t="s">
        <v>198</v>
      </c>
      <c r="J22" s="4"/>
      <c r="K22" s="4"/>
      <c r="L22" s="185">
        <f>AVERAGE($G$9:G22)</f>
        <v>47.5</v>
      </c>
      <c r="M22" s="168">
        <f>AVERAGE($H$9:H22)</f>
        <v>9701.2301593925604</v>
      </c>
      <c r="N22" s="7"/>
      <c r="O22" s="4"/>
      <c r="P22" s="7"/>
      <c r="Q22" s="7"/>
      <c r="R22" s="7"/>
      <c r="S22" s="7"/>
      <c r="T22" s="7"/>
      <c r="U22" s="7"/>
      <c r="V22" s="7"/>
      <c r="W22" s="7"/>
      <c r="X22" s="7"/>
      <c r="Y22" s="4"/>
      <c r="Z22" s="15"/>
      <c r="AB22" s="178">
        <v>14</v>
      </c>
      <c r="AC22" s="180">
        <v>49</v>
      </c>
      <c r="AD22" s="180">
        <v>4</v>
      </c>
      <c r="AE22" s="180">
        <v>3</v>
      </c>
      <c r="AF22" s="180">
        <v>874.93981815548864</v>
      </c>
      <c r="AG22" s="180">
        <v>50</v>
      </c>
      <c r="AH22" s="186">
        <v>15925.06018184451</v>
      </c>
      <c r="AI22" s="180" t="s">
        <v>198</v>
      </c>
      <c r="AJ22" s="4"/>
      <c r="AK22" s="4"/>
      <c r="AL22" s="185">
        <f>AVERAGE($AG$9:AG22)</f>
        <v>46.714285714285715</v>
      </c>
      <c r="AM22" s="168">
        <f>AVERAGE($AH$9:AH22)</f>
        <v>14377.988115533253</v>
      </c>
    </row>
    <row r="23" spans="1:39" ht="18" x14ac:dyDescent="0.55000000000000004">
      <c r="A23" s="4"/>
      <c r="B23" s="178">
        <v>15</v>
      </c>
      <c r="C23" s="180">
        <v>62</v>
      </c>
      <c r="D23" s="180">
        <v>10</v>
      </c>
      <c r="E23" s="180">
        <v>2</v>
      </c>
      <c r="F23" s="180">
        <v>641.77632741980938</v>
      </c>
      <c r="G23" s="180">
        <v>51</v>
      </c>
      <c r="H23" s="186">
        <v>10843.22367258019</v>
      </c>
      <c r="I23" s="180" t="s">
        <v>198</v>
      </c>
      <c r="J23" s="4"/>
      <c r="K23" s="4"/>
      <c r="L23" s="185">
        <f>AVERAGE($G$9:G23)</f>
        <v>47.733333333333334</v>
      </c>
      <c r="M23" s="168">
        <f>AVERAGE($H$9:H23)</f>
        <v>9777.3630602717349</v>
      </c>
      <c r="N23" s="4"/>
      <c r="O23" s="4"/>
      <c r="P23" s="4"/>
      <c r="Q23" s="4"/>
      <c r="R23" s="4"/>
      <c r="S23" s="4"/>
      <c r="T23" s="4"/>
      <c r="U23" s="4"/>
      <c r="V23" s="4"/>
      <c r="W23" s="4"/>
      <c r="X23" s="4"/>
      <c r="Y23" s="7"/>
      <c r="Z23" s="15"/>
      <c r="AB23" s="178">
        <v>15</v>
      </c>
      <c r="AC23" s="180">
        <v>38</v>
      </c>
      <c r="AD23" s="180">
        <v>5</v>
      </c>
      <c r="AE23" s="180">
        <v>0</v>
      </c>
      <c r="AF23" s="180">
        <v>726.37702267630175</v>
      </c>
      <c r="AG23" s="180">
        <v>43</v>
      </c>
      <c r="AH23" s="186">
        <v>12628.622977323699</v>
      </c>
      <c r="AI23" s="180" t="s">
        <v>197</v>
      </c>
      <c r="AJ23" s="4"/>
      <c r="AK23" s="4"/>
      <c r="AL23" s="185">
        <f>AVERAGE($AG$9:AG23)</f>
        <v>46.466666666666669</v>
      </c>
      <c r="AM23" s="168">
        <f>AVERAGE($AH$9:AH23)</f>
        <v>14261.363772985949</v>
      </c>
    </row>
    <row r="24" spans="1:39" ht="18" x14ac:dyDescent="0.55000000000000004">
      <c r="A24" s="4"/>
      <c r="B24" s="178">
        <v>16</v>
      </c>
      <c r="C24" s="180">
        <v>40</v>
      </c>
      <c r="D24" s="180">
        <v>5</v>
      </c>
      <c r="E24" s="180">
        <v>2</v>
      </c>
      <c r="F24" s="180">
        <v>572.94115036231653</v>
      </c>
      <c r="G24" s="180">
        <v>43</v>
      </c>
      <c r="H24" s="186">
        <v>8982.058849637684</v>
      </c>
      <c r="I24" s="180" t="s">
        <v>197</v>
      </c>
      <c r="J24" s="4"/>
      <c r="K24" s="4"/>
      <c r="L24" s="185">
        <f>AVERAGE($G$9:G24)</f>
        <v>47.4375</v>
      </c>
      <c r="M24" s="168">
        <f>AVERAGE($H$9:H24)</f>
        <v>9727.6565471071062</v>
      </c>
      <c r="N24" s="7"/>
      <c r="O24" s="4"/>
      <c r="Z24" s="15"/>
      <c r="AB24" s="178">
        <v>16</v>
      </c>
      <c r="AC24" s="180">
        <v>52</v>
      </c>
      <c r="AD24" s="180">
        <v>6</v>
      </c>
      <c r="AE24" s="180">
        <v>3</v>
      </c>
      <c r="AF24" s="180">
        <v>419.29281052874666</v>
      </c>
      <c r="AG24" s="180">
        <v>50</v>
      </c>
      <c r="AH24" s="186">
        <v>16380.707189471254</v>
      </c>
      <c r="AI24" s="180" t="s">
        <v>198</v>
      </c>
      <c r="AJ24" s="4"/>
      <c r="AK24" s="4"/>
      <c r="AL24" s="185">
        <f>AVERAGE($AG$9:AG24)</f>
        <v>46.6875</v>
      </c>
      <c r="AM24" s="168">
        <f>AVERAGE($AH$9:AH24)</f>
        <v>14393.82273651628</v>
      </c>
    </row>
    <row r="25" spans="1:39" ht="18" x14ac:dyDescent="0.55000000000000004">
      <c r="A25" s="4"/>
      <c r="B25" s="178">
        <v>17</v>
      </c>
      <c r="C25" s="180">
        <v>46</v>
      </c>
      <c r="D25" s="180">
        <v>7</v>
      </c>
      <c r="E25" s="180">
        <v>2</v>
      </c>
      <c r="F25" s="180">
        <v>747.72168187786474</v>
      </c>
      <c r="G25" s="180">
        <v>51</v>
      </c>
      <c r="H25" s="186">
        <v>10737.278318122135</v>
      </c>
      <c r="I25" s="180" t="s">
        <v>198</v>
      </c>
      <c r="J25" s="4"/>
      <c r="K25" s="4"/>
      <c r="L25" s="185">
        <f>AVERAGE($G$9:G25)</f>
        <v>47.647058823529413</v>
      </c>
      <c r="M25" s="168">
        <f>AVERAGE($H$9:H25)</f>
        <v>9787.0460630491671</v>
      </c>
      <c r="N25" s="4"/>
      <c r="O25" s="4"/>
      <c r="P25" s="4"/>
      <c r="Q25" s="4"/>
      <c r="R25" s="4"/>
      <c r="S25" s="4"/>
      <c r="T25" s="4"/>
      <c r="U25" s="4"/>
      <c r="V25" s="4"/>
      <c r="W25" s="4"/>
      <c r="X25" s="4"/>
      <c r="Y25" s="4"/>
      <c r="Z25" s="15"/>
      <c r="AB25" s="178">
        <v>17</v>
      </c>
      <c r="AC25" s="180">
        <v>49</v>
      </c>
      <c r="AD25" s="180">
        <v>9</v>
      </c>
      <c r="AE25" s="180">
        <v>3</v>
      </c>
      <c r="AF25" s="180">
        <v>911.52052013011985</v>
      </c>
      <c r="AG25" s="180">
        <v>50</v>
      </c>
      <c r="AH25" s="186">
        <v>15888.47947986988</v>
      </c>
      <c r="AI25" s="180" t="s">
        <v>198</v>
      </c>
      <c r="AJ25" s="4"/>
      <c r="AK25" s="4"/>
      <c r="AL25" s="185">
        <f>AVERAGE($AG$9:AG25)</f>
        <v>46.882352941176471</v>
      </c>
      <c r="AM25" s="168">
        <f>AVERAGE($AH$9:AH25)</f>
        <v>14481.743721419434</v>
      </c>
    </row>
    <row r="26" spans="1:39" ht="18" x14ac:dyDescent="0.55000000000000004">
      <c r="A26" s="4"/>
      <c r="B26" s="178">
        <v>18</v>
      </c>
      <c r="C26" s="180">
        <v>53</v>
      </c>
      <c r="D26" s="180">
        <v>8</v>
      </c>
      <c r="E26" s="180">
        <v>1</v>
      </c>
      <c r="F26" s="180">
        <v>896.86707513705403</v>
      </c>
      <c r="G26" s="180">
        <v>52</v>
      </c>
      <c r="H26" s="186">
        <v>10273.132924862946</v>
      </c>
      <c r="I26" s="180" t="s">
        <v>198</v>
      </c>
      <c r="J26" s="4"/>
      <c r="K26" s="4"/>
      <c r="L26" s="185">
        <f>AVERAGE($G$9:G26)</f>
        <v>47.888888888888886</v>
      </c>
      <c r="M26" s="168">
        <f>AVERAGE($H$9:H26)</f>
        <v>9814.0508887054875</v>
      </c>
      <c r="N26" s="7"/>
      <c r="O26" s="4"/>
      <c r="P26" s="7"/>
      <c r="Q26" s="7"/>
      <c r="R26" s="7"/>
      <c r="S26" s="7"/>
      <c r="T26" s="7"/>
      <c r="U26" s="7"/>
      <c r="V26" s="7"/>
      <c r="W26" s="7"/>
      <c r="X26" s="7"/>
      <c r="Y26" s="4"/>
      <c r="Z26" s="15"/>
      <c r="AB26" s="178">
        <v>18</v>
      </c>
      <c r="AC26" s="180">
        <v>48</v>
      </c>
      <c r="AD26" s="180">
        <v>3</v>
      </c>
      <c r="AE26" s="180">
        <v>2</v>
      </c>
      <c r="AF26" s="180">
        <v>684.54237246172511</v>
      </c>
      <c r="AG26" s="180">
        <v>49</v>
      </c>
      <c r="AH26" s="186">
        <v>15480.457627538275</v>
      </c>
      <c r="AI26" s="180" t="s">
        <v>197</v>
      </c>
      <c r="AJ26" s="4"/>
      <c r="AK26" s="4"/>
      <c r="AL26" s="185">
        <f>AVERAGE($AG$9:AG26)</f>
        <v>47</v>
      </c>
      <c r="AM26" s="168">
        <f>AVERAGE($AH$9:AH26)</f>
        <v>14537.227827314924</v>
      </c>
    </row>
    <row r="27" spans="1:39" ht="18" x14ac:dyDescent="0.55000000000000004">
      <c r="A27" s="4"/>
      <c r="B27" s="178">
        <v>19</v>
      </c>
      <c r="C27" s="180">
        <v>38</v>
      </c>
      <c r="D27" s="180">
        <v>6</v>
      </c>
      <c r="E27" s="180">
        <v>4</v>
      </c>
      <c r="F27" s="180">
        <v>713.25668445283247</v>
      </c>
      <c r="G27" s="180">
        <v>40</v>
      </c>
      <c r="H27" s="186">
        <v>8486.7433155471663</v>
      </c>
      <c r="I27" s="180" t="s">
        <v>197</v>
      </c>
      <c r="J27" s="4"/>
      <c r="K27" s="4"/>
      <c r="L27" s="185">
        <f>AVERAGE($G$9:G27)</f>
        <v>47.473684210526315</v>
      </c>
      <c r="M27" s="168">
        <f>AVERAGE($H$9:H27)</f>
        <v>9744.1925953813661</v>
      </c>
      <c r="N27" s="4"/>
      <c r="O27" s="4"/>
      <c r="P27" s="4"/>
      <c r="Q27" s="4"/>
      <c r="R27" s="4"/>
      <c r="S27" s="4"/>
      <c r="T27" s="4"/>
      <c r="U27" s="4"/>
      <c r="V27" s="4"/>
      <c r="W27" s="4"/>
      <c r="X27" s="4"/>
      <c r="Y27" s="7"/>
      <c r="Z27" s="15"/>
      <c r="AB27" s="178">
        <v>19</v>
      </c>
      <c r="AC27" s="180">
        <v>47</v>
      </c>
      <c r="AD27" s="180">
        <v>7</v>
      </c>
      <c r="AE27" s="180">
        <v>0</v>
      </c>
      <c r="AF27" s="180">
        <v>726.49442584618635</v>
      </c>
      <c r="AG27" s="180">
        <v>53</v>
      </c>
      <c r="AH27" s="186">
        <v>15128.505574153813</v>
      </c>
      <c r="AI27" s="180" t="s">
        <v>198</v>
      </c>
      <c r="AJ27" s="4"/>
      <c r="AK27" s="4"/>
      <c r="AL27" s="185">
        <f>AVERAGE($AG$9:AG27)</f>
        <v>47.315789473684212</v>
      </c>
      <c r="AM27" s="168">
        <f>AVERAGE($AH$9:AH27)</f>
        <v>14568.347708727497</v>
      </c>
    </row>
    <row r="28" spans="1:39" ht="18" x14ac:dyDescent="0.55000000000000004">
      <c r="A28" s="4"/>
      <c r="B28" s="178">
        <v>20</v>
      </c>
      <c r="C28" s="180">
        <v>48</v>
      </c>
      <c r="D28" s="180">
        <v>7</v>
      </c>
      <c r="E28" s="180">
        <v>5</v>
      </c>
      <c r="F28" s="180">
        <v>1183.2325158120116</v>
      </c>
      <c r="G28" s="180">
        <v>48</v>
      </c>
      <c r="H28" s="186">
        <v>10546.767484187989</v>
      </c>
      <c r="I28" s="180" t="s">
        <v>197</v>
      </c>
      <c r="J28" s="4"/>
      <c r="K28" s="4"/>
      <c r="L28" s="185">
        <f>AVERAGE($G$9:G28)</f>
        <v>47.5</v>
      </c>
      <c r="M28" s="168">
        <f>AVERAGE($H$9:H28)</f>
        <v>9784.3213398216976</v>
      </c>
      <c r="N28" s="7"/>
      <c r="O28" s="4"/>
      <c r="Z28" s="15"/>
      <c r="AB28" s="178">
        <v>20</v>
      </c>
      <c r="AC28" s="180">
        <v>46</v>
      </c>
      <c r="AD28" s="180">
        <v>6</v>
      </c>
      <c r="AE28" s="180">
        <v>1</v>
      </c>
      <c r="AF28" s="180">
        <v>871.16433268492244</v>
      </c>
      <c r="AG28" s="180">
        <v>51</v>
      </c>
      <c r="AH28" s="186">
        <v>15363.835667315077</v>
      </c>
      <c r="AI28" s="180" t="s">
        <v>198</v>
      </c>
      <c r="AJ28" s="4"/>
      <c r="AK28" s="4"/>
      <c r="AL28" s="185">
        <f>AVERAGE($AG$9:AG28)</f>
        <v>47.5</v>
      </c>
      <c r="AM28" s="168">
        <f>AVERAGE($AH$9:AH28)</f>
        <v>14608.122106656874</v>
      </c>
    </row>
    <row r="29" spans="1:39" ht="18" x14ac:dyDescent="0.55000000000000004">
      <c r="A29" s="4"/>
      <c r="B29" s="178">
        <v>21</v>
      </c>
      <c r="C29" s="180">
        <v>47</v>
      </c>
      <c r="D29" s="180">
        <v>6</v>
      </c>
      <c r="E29" s="180">
        <v>3</v>
      </c>
      <c r="F29" s="180">
        <v>884.92719327989823</v>
      </c>
      <c r="G29" s="180">
        <v>50</v>
      </c>
      <c r="H29" s="186">
        <v>10915.072806720102</v>
      </c>
      <c r="I29" s="180" t="s">
        <v>198</v>
      </c>
      <c r="J29" s="4"/>
      <c r="K29" s="4"/>
      <c r="L29" s="185">
        <f>AVERAGE($G$9:G29)</f>
        <v>47.61904761904762</v>
      </c>
      <c r="M29" s="168">
        <f>AVERAGE($H$9:H29)</f>
        <v>9838.1666477692397</v>
      </c>
      <c r="N29" s="4"/>
      <c r="O29" s="4"/>
      <c r="P29" s="4"/>
      <c r="Q29" s="4"/>
      <c r="R29" s="4"/>
      <c r="S29" s="4"/>
      <c r="T29" s="4"/>
      <c r="U29" s="4"/>
      <c r="V29" s="4"/>
      <c r="W29" s="4"/>
      <c r="X29" s="4"/>
      <c r="Y29" s="4"/>
      <c r="Z29" s="15"/>
      <c r="AB29" s="178">
        <v>21</v>
      </c>
      <c r="AC29" s="180">
        <v>42</v>
      </c>
      <c r="AD29" s="180">
        <v>9</v>
      </c>
      <c r="AE29" s="180">
        <v>3</v>
      </c>
      <c r="AF29" s="180">
        <v>841.22578370156486</v>
      </c>
      <c r="AG29" s="180">
        <v>48</v>
      </c>
      <c r="AH29" s="186">
        <v>15188.774216298436</v>
      </c>
      <c r="AI29" s="180" t="s">
        <v>197</v>
      </c>
      <c r="AJ29" s="4"/>
      <c r="AK29" s="4"/>
      <c r="AL29" s="185">
        <f>AVERAGE($AG$9:AG29)</f>
        <v>47.523809523809526</v>
      </c>
      <c r="AM29" s="168">
        <f>AVERAGE($AH$9:AH29)</f>
        <v>14635.772207115995</v>
      </c>
    </row>
    <row r="30" spans="1:39" ht="18" x14ac:dyDescent="0.55000000000000004">
      <c r="A30" s="4"/>
      <c r="B30" s="178">
        <v>22</v>
      </c>
      <c r="C30" s="180">
        <v>41</v>
      </c>
      <c r="D30" s="180">
        <v>7</v>
      </c>
      <c r="E30" s="180">
        <v>6</v>
      </c>
      <c r="F30" s="180">
        <v>813.69769834044405</v>
      </c>
      <c r="G30" s="180">
        <v>42</v>
      </c>
      <c r="H30" s="186">
        <v>9456.3023016595562</v>
      </c>
      <c r="I30" s="180" t="s">
        <v>197</v>
      </c>
      <c r="J30" s="4"/>
      <c r="K30" s="4"/>
      <c r="L30" s="185">
        <f>AVERAGE($G$9:G30)</f>
        <v>47.363636363636367</v>
      </c>
      <c r="M30" s="168">
        <f>AVERAGE($H$9:H30)</f>
        <v>9820.8091774915283</v>
      </c>
      <c r="N30" s="7"/>
      <c r="O30" s="4"/>
      <c r="P30" s="7"/>
      <c r="Q30" s="7"/>
      <c r="R30" s="7"/>
      <c r="S30" s="7"/>
      <c r="T30" s="7"/>
      <c r="U30" s="7"/>
      <c r="V30" s="7"/>
      <c r="W30" s="7"/>
      <c r="X30" s="7"/>
      <c r="Y30" s="4"/>
      <c r="Z30" s="15"/>
      <c r="AB30" s="178">
        <v>22</v>
      </c>
      <c r="AC30" s="180">
        <v>46</v>
      </c>
      <c r="AD30" s="180">
        <v>8</v>
      </c>
      <c r="AE30" s="180">
        <v>2</v>
      </c>
      <c r="AF30" s="180">
        <v>1048.3739978876251</v>
      </c>
      <c r="AG30" s="180">
        <v>51</v>
      </c>
      <c r="AH30" s="186">
        <v>15436.626002112374</v>
      </c>
      <c r="AI30" s="180" t="s">
        <v>198</v>
      </c>
      <c r="AJ30" s="4"/>
      <c r="AK30" s="4"/>
      <c r="AL30" s="185">
        <f>AVERAGE($AG$9:AG30)</f>
        <v>47.68181818181818</v>
      </c>
      <c r="AM30" s="168">
        <f>AVERAGE($AH$9:AH30)</f>
        <v>14672.174652343103</v>
      </c>
    </row>
    <row r="31" spans="1:39" ht="18" x14ac:dyDescent="0.55000000000000004">
      <c r="A31" s="4"/>
      <c r="B31" s="178">
        <v>23</v>
      </c>
      <c r="C31" s="180">
        <v>44</v>
      </c>
      <c r="D31" s="180">
        <v>10</v>
      </c>
      <c r="E31" s="180">
        <v>4</v>
      </c>
      <c r="F31" s="180">
        <v>629.82922765942055</v>
      </c>
      <c r="G31" s="180">
        <v>49</v>
      </c>
      <c r="H31" s="186">
        <v>11135.17077234058</v>
      </c>
      <c r="I31" s="180" t="s">
        <v>197</v>
      </c>
      <c r="J31" s="4"/>
      <c r="K31" s="4"/>
      <c r="L31" s="185">
        <f>AVERAGE($G$9:G31)</f>
        <v>47.434782608695649</v>
      </c>
      <c r="M31" s="168">
        <f>AVERAGE($H$9:H31)</f>
        <v>9877.955333789314</v>
      </c>
      <c r="N31" s="4"/>
      <c r="O31" s="4"/>
      <c r="P31" s="4"/>
      <c r="Q31" s="4"/>
      <c r="R31" s="4"/>
      <c r="S31" s="4"/>
      <c r="T31" s="4"/>
      <c r="U31" s="4"/>
      <c r="V31" s="4"/>
      <c r="W31" s="4"/>
      <c r="X31" s="4"/>
      <c r="Y31" s="7"/>
      <c r="Z31" s="15"/>
      <c r="AB31" s="178">
        <v>23</v>
      </c>
      <c r="AC31" s="180">
        <v>45</v>
      </c>
      <c r="AD31" s="180">
        <v>5</v>
      </c>
      <c r="AE31" s="180">
        <v>1</v>
      </c>
      <c r="AF31" s="180">
        <v>1079.4211315324014</v>
      </c>
      <c r="AG31" s="180">
        <v>49</v>
      </c>
      <c r="AH31" s="186">
        <v>14835.578868467599</v>
      </c>
      <c r="AI31" s="180" t="s">
        <v>197</v>
      </c>
      <c r="AJ31" s="4"/>
      <c r="AK31" s="4"/>
      <c r="AL31" s="185">
        <f>AVERAGE($AG$9:AG31)</f>
        <v>47.739130434782609</v>
      </c>
      <c r="AM31" s="168">
        <f>AVERAGE($AH$9:AH31)</f>
        <v>14679.27918347895</v>
      </c>
    </row>
    <row r="32" spans="1:39" ht="18" x14ac:dyDescent="0.55000000000000004">
      <c r="A32" s="4"/>
      <c r="B32" s="178">
        <v>24</v>
      </c>
      <c r="C32" s="180">
        <v>46</v>
      </c>
      <c r="D32" s="180">
        <v>6</v>
      </c>
      <c r="E32" s="180">
        <v>0</v>
      </c>
      <c r="F32" s="180">
        <v>710.23273064340117</v>
      </c>
      <c r="G32" s="180">
        <v>52</v>
      </c>
      <c r="H32" s="186">
        <v>10209.767269356598</v>
      </c>
      <c r="I32" s="180" t="s">
        <v>198</v>
      </c>
      <c r="J32" s="4"/>
      <c r="K32" s="4"/>
      <c r="L32" s="185">
        <f>AVERAGE($G$9:G32)</f>
        <v>47.625</v>
      </c>
      <c r="M32" s="168">
        <f>AVERAGE($H$9:H32)</f>
        <v>9891.7808311046174</v>
      </c>
      <c r="N32" s="7"/>
      <c r="O32" s="4"/>
      <c r="Z32" s="15"/>
      <c r="AB32" s="178">
        <v>24</v>
      </c>
      <c r="AC32" s="180">
        <v>55</v>
      </c>
      <c r="AD32" s="180">
        <v>4</v>
      </c>
      <c r="AE32" s="180">
        <v>4</v>
      </c>
      <c r="AF32" s="180">
        <v>628.3629520556276</v>
      </c>
      <c r="AG32" s="180">
        <v>49</v>
      </c>
      <c r="AH32" s="186">
        <v>16036.637047944372</v>
      </c>
      <c r="AI32" s="180" t="s">
        <v>197</v>
      </c>
      <c r="AJ32" s="4"/>
      <c r="AK32" s="4"/>
      <c r="AL32" s="185">
        <f>AVERAGE($AG$9:AG32)</f>
        <v>47.791666666666664</v>
      </c>
      <c r="AM32" s="168">
        <f>AVERAGE($AH$9:AH32)</f>
        <v>14735.835761165008</v>
      </c>
    </row>
    <row r="33" spans="1:39" ht="18" x14ac:dyDescent="0.55000000000000004">
      <c r="A33" s="4"/>
      <c r="B33" s="178">
        <v>25</v>
      </c>
      <c r="C33" s="180">
        <v>47</v>
      </c>
      <c r="D33" s="180">
        <v>6</v>
      </c>
      <c r="E33" s="180">
        <v>4</v>
      </c>
      <c r="F33" s="180">
        <v>984.83899777530132</v>
      </c>
      <c r="G33" s="180">
        <v>49</v>
      </c>
      <c r="H33" s="186">
        <v>10780.161002224699</v>
      </c>
      <c r="I33" s="180" t="s">
        <v>197</v>
      </c>
      <c r="J33" s="4"/>
      <c r="K33" s="4"/>
      <c r="L33" s="185">
        <f>AVERAGE($G$9:G33)</f>
        <v>47.68</v>
      </c>
      <c r="M33" s="168">
        <f>AVERAGE($H$9:H33)</f>
        <v>9927.3160379494202</v>
      </c>
      <c r="N33" s="4"/>
      <c r="O33" s="4"/>
      <c r="P33" s="4"/>
      <c r="Q33" s="4"/>
      <c r="R33" s="4"/>
      <c r="S33" s="4"/>
      <c r="T33" s="4"/>
      <c r="U33" s="4"/>
      <c r="V33" s="4"/>
      <c r="W33" s="4"/>
      <c r="X33" s="4"/>
      <c r="Y33" s="4"/>
      <c r="Z33" s="15"/>
      <c r="AB33" s="178">
        <v>25</v>
      </c>
      <c r="AC33" s="180">
        <v>52</v>
      </c>
      <c r="AD33" s="180">
        <v>5</v>
      </c>
      <c r="AE33" s="180">
        <v>4</v>
      </c>
      <c r="AF33" s="180">
        <v>672.42074804052925</v>
      </c>
      <c r="AG33" s="180">
        <v>49</v>
      </c>
      <c r="AH33" s="186">
        <v>15992.579251959471</v>
      </c>
      <c r="AI33" s="180" t="s">
        <v>197</v>
      </c>
      <c r="AJ33" s="4"/>
      <c r="AK33" s="4"/>
      <c r="AL33" s="185">
        <f>AVERAGE($AG$9:AG33)</f>
        <v>47.84</v>
      </c>
      <c r="AM33" s="168">
        <f>AVERAGE($AH$9:AH33)</f>
        <v>14786.105500796786</v>
      </c>
    </row>
    <row r="34" spans="1:39" ht="18" x14ac:dyDescent="0.55000000000000004">
      <c r="A34" s="4"/>
      <c r="B34" s="178">
        <v>26</v>
      </c>
      <c r="C34" s="180">
        <v>41</v>
      </c>
      <c r="D34" s="180">
        <v>3</v>
      </c>
      <c r="E34" s="180">
        <v>1</v>
      </c>
      <c r="F34" s="180">
        <v>703.94822862423132</v>
      </c>
      <c r="G34" s="180">
        <v>43</v>
      </c>
      <c r="H34" s="186">
        <v>8601.051771375769</v>
      </c>
      <c r="I34" s="180" t="s">
        <v>197</v>
      </c>
      <c r="J34" s="4"/>
      <c r="K34" s="4"/>
      <c r="L34" s="185">
        <f>AVERAGE($G$9:G34)</f>
        <v>47.5</v>
      </c>
      <c r="M34" s="168">
        <f>AVERAGE($H$9:H34)</f>
        <v>9876.3058738504333</v>
      </c>
      <c r="N34" s="7"/>
      <c r="O34" s="4"/>
      <c r="P34" s="7"/>
      <c r="Q34" s="7"/>
      <c r="R34" s="7"/>
      <c r="S34" s="7"/>
      <c r="T34" s="7"/>
      <c r="U34" s="7"/>
      <c r="V34" s="7"/>
      <c r="W34" s="7"/>
      <c r="X34" s="7"/>
      <c r="Y34" s="4"/>
      <c r="Z34" s="15"/>
      <c r="AB34" s="178">
        <v>26</v>
      </c>
      <c r="AC34" s="180">
        <v>39</v>
      </c>
      <c r="AD34" s="180">
        <v>7</v>
      </c>
      <c r="AE34" s="180">
        <v>0</v>
      </c>
      <c r="AF34" s="180">
        <v>1046.7073410085659</v>
      </c>
      <c r="AG34" s="180">
        <v>46</v>
      </c>
      <c r="AH34" s="186">
        <v>13463.292658991435</v>
      </c>
      <c r="AI34" s="180" t="s">
        <v>197</v>
      </c>
      <c r="AJ34" s="4"/>
      <c r="AK34" s="4"/>
      <c r="AL34" s="185">
        <f>AVERAGE($AG$9:AG34)</f>
        <v>47.769230769230766</v>
      </c>
      <c r="AM34" s="168">
        <f>AVERAGE($AH$9:AH34)</f>
        <v>14735.228083804272</v>
      </c>
    </row>
    <row r="35" spans="1:39" ht="18" x14ac:dyDescent="0.55000000000000004">
      <c r="A35" s="4"/>
      <c r="B35" s="178">
        <v>27</v>
      </c>
      <c r="C35" s="180">
        <v>55</v>
      </c>
      <c r="D35" s="180">
        <v>8</v>
      </c>
      <c r="E35" s="180">
        <v>1</v>
      </c>
      <c r="F35" s="180">
        <v>919.68650361353525</v>
      </c>
      <c r="G35" s="180">
        <v>52</v>
      </c>
      <c r="H35" s="186">
        <v>10250.313496386465</v>
      </c>
      <c r="I35" s="180" t="s">
        <v>198</v>
      </c>
      <c r="J35" s="4"/>
      <c r="K35" s="4"/>
      <c r="L35" s="185">
        <f>AVERAGE($G$9:G35)</f>
        <v>47.666666666666664</v>
      </c>
      <c r="M35" s="168">
        <f>AVERAGE($H$9:H35)</f>
        <v>9890.1580080184358</v>
      </c>
      <c r="N35" s="4"/>
      <c r="O35" s="4"/>
      <c r="P35" s="4"/>
      <c r="Q35" s="4"/>
      <c r="R35" s="4"/>
      <c r="S35" s="4"/>
      <c r="T35" s="4"/>
      <c r="U35" s="4"/>
      <c r="V35" s="4"/>
      <c r="W35" s="4"/>
      <c r="X35" s="4"/>
      <c r="Y35" s="7"/>
      <c r="Z35" s="15"/>
      <c r="AB35" s="178">
        <v>27</v>
      </c>
      <c r="AC35" s="180">
        <v>46</v>
      </c>
      <c r="AD35" s="180">
        <v>5</v>
      </c>
      <c r="AE35" s="180">
        <v>1</v>
      </c>
      <c r="AF35" s="180">
        <v>880.73456855576342</v>
      </c>
      <c r="AG35" s="180">
        <v>50</v>
      </c>
      <c r="AH35" s="186">
        <v>15419.265431444237</v>
      </c>
      <c r="AI35" s="180" t="s">
        <v>198</v>
      </c>
      <c r="AJ35" s="4"/>
      <c r="AK35" s="4"/>
      <c r="AL35" s="185">
        <f>AVERAGE($AG$9:AG35)</f>
        <v>47.851851851851855</v>
      </c>
      <c r="AM35" s="168">
        <f>AVERAGE($AH$9:AH35)</f>
        <v>14760.56280038353</v>
      </c>
    </row>
    <row r="36" spans="1:39" ht="18" x14ac:dyDescent="0.55000000000000004">
      <c r="A36" s="4"/>
      <c r="B36" s="178">
        <v>28</v>
      </c>
      <c r="C36" s="180">
        <v>53</v>
      </c>
      <c r="D36" s="180">
        <v>6</v>
      </c>
      <c r="E36" s="180">
        <v>3</v>
      </c>
      <c r="F36" s="180">
        <v>991.70025489500892</v>
      </c>
      <c r="G36" s="180">
        <v>50</v>
      </c>
      <c r="H36" s="186">
        <v>10808.299745104992</v>
      </c>
      <c r="I36" s="180" t="s">
        <v>198</v>
      </c>
      <c r="J36" s="4"/>
      <c r="K36" s="4"/>
      <c r="L36" s="185">
        <f>AVERAGE($G$9:G36)</f>
        <v>47.75</v>
      </c>
      <c r="M36" s="168">
        <f>AVERAGE($H$9:H36)</f>
        <v>9922.9487843429542</v>
      </c>
      <c r="N36" s="7"/>
      <c r="O36" s="4"/>
      <c r="Z36" s="15"/>
      <c r="AB36" s="178">
        <v>28</v>
      </c>
      <c r="AC36" s="180">
        <v>50</v>
      </c>
      <c r="AD36" s="180">
        <v>6</v>
      </c>
      <c r="AE36" s="180">
        <v>3</v>
      </c>
      <c r="AF36" s="180">
        <v>759.8357018802426</v>
      </c>
      <c r="AG36" s="180">
        <v>50</v>
      </c>
      <c r="AH36" s="186">
        <v>16040.164298119758</v>
      </c>
      <c r="AI36" s="180" t="s">
        <v>198</v>
      </c>
      <c r="AJ36" s="4"/>
      <c r="AK36" s="4"/>
      <c r="AL36" s="185">
        <f>AVERAGE($AG$9:AG36)</f>
        <v>47.928571428571431</v>
      </c>
      <c r="AM36" s="168">
        <f>AVERAGE($AH$9:AH36)</f>
        <v>14806.26285387411</v>
      </c>
    </row>
    <row r="37" spans="1:39" ht="18" x14ac:dyDescent="0.55000000000000004">
      <c r="A37" s="4"/>
      <c r="B37" s="178">
        <v>29</v>
      </c>
      <c r="C37" s="180">
        <v>44</v>
      </c>
      <c r="D37" s="180">
        <v>4</v>
      </c>
      <c r="E37" s="180">
        <v>1</v>
      </c>
      <c r="F37" s="180">
        <v>723.11721027893839</v>
      </c>
      <c r="G37" s="180">
        <v>47</v>
      </c>
      <c r="H37" s="186">
        <v>9721.8827897210613</v>
      </c>
      <c r="I37" s="180" t="s">
        <v>197</v>
      </c>
      <c r="J37" s="4"/>
      <c r="K37" s="4"/>
      <c r="L37" s="185">
        <f>AVERAGE($G$9:G37)</f>
        <v>47.724137931034484</v>
      </c>
      <c r="M37" s="168">
        <f>AVERAGE($H$9:H37)</f>
        <v>9916.0154741835795</v>
      </c>
      <c r="N37" s="4"/>
      <c r="O37" s="4"/>
      <c r="P37" s="4"/>
      <c r="Q37" s="4"/>
      <c r="R37" s="4"/>
      <c r="S37" s="4"/>
      <c r="T37" s="4"/>
      <c r="U37" s="4"/>
      <c r="V37" s="4"/>
      <c r="W37" s="4"/>
      <c r="X37" s="4"/>
      <c r="Y37" s="4"/>
      <c r="Z37" s="15"/>
      <c r="AB37" s="178">
        <v>29</v>
      </c>
      <c r="AC37" s="180">
        <v>46</v>
      </c>
      <c r="AD37" s="180">
        <v>1</v>
      </c>
      <c r="AE37" s="180">
        <v>2</v>
      </c>
      <c r="AF37" s="180">
        <v>536.87090597587076</v>
      </c>
      <c r="AG37" s="180">
        <v>45</v>
      </c>
      <c r="AH37" s="186">
        <v>14088.129094024129</v>
      </c>
      <c r="AI37" s="180" t="s">
        <v>197</v>
      </c>
      <c r="AJ37" s="4"/>
      <c r="AK37" s="4"/>
      <c r="AL37" s="185">
        <f>AVERAGE($AG$9:AG37)</f>
        <v>47.827586206896555</v>
      </c>
      <c r="AM37" s="168">
        <f>AVERAGE($AH$9:AH37)</f>
        <v>14781.499620775834</v>
      </c>
    </row>
    <row r="38" spans="1:39" ht="18" x14ac:dyDescent="0.55000000000000004">
      <c r="A38" s="4"/>
      <c r="B38" s="178">
        <v>30</v>
      </c>
      <c r="C38" s="180">
        <v>46</v>
      </c>
      <c r="D38" s="180">
        <v>3</v>
      </c>
      <c r="E38" s="180">
        <v>1</v>
      </c>
      <c r="F38" s="180">
        <v>962.76123671645394</v>
      </c>
      <c r="G38" s="180">
        <v>48</v>
      </c>
      <c r="H38" s="186">
        <v>9767.2387632835453</v>
      </c>
      <c r="I38" s="180" t="s">
        <v>197</v>
      </c>
      <c r="J38" s="4"/>
      <c r="K38" s="4"/>
      <c r="L38" s="185">
        <f>AVERAGE($G$9:G38)</f>
        <v>47.733333333333334</v>
      </c>
      <c r="M38" s="168">
        <f>AVERAGE($H$9:H38)</f>
        <v>9911.0562504869104</v>
      </c>
      <c r="N38" s="7"/>
      <c r="O38" s="4"/>
      <c r="P38" s="7"/>
      <c r="Q38" s="7"/>
      <c r="R38" s="7"/>
      <c r="S38" s="7"/>
      <c r="T38" s="7"/>
      <c r="U38" s="7"/>
      <c r="V38" s="7"/>
      <c r="W38" s="7"/>
      <c r="X38" s="7"/>
      <c r="Y38" s="4"/>
      <c r="Z38" s="15"/>
      <c r="AB38" s="178">
        <v>30</v>
      </c>
      <c r="AC38" s="180">
        <v>48</v>
      </c>
      <c r="AD38" s="180">
        <v>7</v>
      </c>
      <c r="AE38" s="180">
        <v>4</v>
      </c>
      <c r="AF38" s="180">
        <v>470.50026755081507</v>
      </c>
      <c r="AG38" s="180">
        <v>49</v>
      </c>
      <c r="AH38" s="186">
        <v>16194.499732449185</v>
      </c>
      <c r="AI38" s="180" t="s">
        <v>197</v>
      </c>
      <c r="AJ38" s="4"/>
      <c r="AK38" s="4"/>
      <c r="AL38" s="185">
        <f>AVERAGE($AG$9:AG38)</f>
        <v>47.866666666666667</v>
      </c>
      <c r="AM38" s="168">
        <f>AVERAGE($AH$9:AH38)</f>
        <v>14828.59962449828</v>
      </c>
    </row>
    <row r="39" spans="1:39" ht="18" x14ac:dyDescent="0.55000000000000004">
      <c r="A39" s="4"/>
      <c r="B39" s="178">
        <v>31</v>
      </c>
      <c r="C39" s="180">
        <v>50</v>
      </c>
      <c r="D39" s="180">
        <v>5</v>
      </c>
      <c r="E39" s="180">
        <v>3</v>
      </c>
      <c r="F39" s="180">
        <v>540.71225535421581</v>
      </c>
      <c r="G39" s="180">
        <v>50</v>
      </c>
      <c r="H39" s="186">
        <v>11259.287744645784</v>
      </c>
      <c r="I39" s="180" t="s">
        <v>198</v>
      </c>
      <c r="J39" s="4"/>
      <c r="K39" s="4"/>
      <c r="L39" s="185">
        <f>AVERAGE($G$9:G39)</f>
        <v>47.806451612903224</v>
      </c>
      <c r="M39" s="168">
        <f>AVERAGE($H$9:H39)</f>
        <v>9954.5475890081652</v>
      </c>
      <c r="N39" s="4"/>
      <c r="O39" s="4"/>
      <c r="P39" s="4"/>
      <c r="Q39" s="4"/>
      <c r="R39" s="4"/>
      <c r="S39" s="4"/>
      <c r="T39" s="4"/>
      <c r="U39" s="4"/>
      <c r="V39" s="4"/>
      <c r="W39" s="4"/>
      <c r="X39" s="4"/>
      <c r="Y39" s="7"/>
      <c r="Z39" s="15"/>
      <c r="AB39" s="178">
        <v>31</v>
      </c>
      <c r="AC39" s="180">
        <v>46</v>
      </c>
      <c r="AD39" s="180">
        <v>9</v>
      </c>
      <c r="AE39" s="180">
        <v>3</v>
      </c>
      <c r="AF39" s="180">
        <v>759.82758403058926</v>
      </c>
      <c r="AG39" s="180">
        <v>50</v>
      </c>
      <c r="AH39" s="186">
        <v>16040.172415969409</v>
      </c>
      <c r="AI39" s="180" t="s">
        <v>198</v>
      </c>
      <c r="AJ39" s="4"/>
      <c r="AK39" s="4"/>
      <c r="AL39" s="185">
        <f>AVERAGE($AG$9:AG39)</f>
        <v>47.935483870967744</v>
      </c>
      <c r="AM39" s="168">
        <f>AVERAGE($AH$9:AH39)</f>
        <v>14867.682617771543</v>
      </c>
    </row>
    <row r="40" spans="1:39" ht="18" x14ac:dyDescent="0.55000000000000004">
      <c r="A40" s="4"/>
      <c r="B40" s="178">
        <v>32</v>
      </c>
      <c r="C40" s="180">
        <v>46</v>
      </c>
      <c r="D40" s="180">
        <v>6</v>
      </c>
      <c r="E40" s="180">
        <v>3</v>
      </c>
      <c r="F40" s="180">
        <v>831.52129253637077</v>
      </c>
      <c r="G40" s="180">
        <v>49</v>
      </c>
      <c r="H40" s="186">
        <v>10683.47870746363</v>
      </c>
      <c r="I40" s="180" t="s">
        <v>197</v>
      </c>
      <c r="J40" s="4"/>
      <c r="K40" s="4"/>
      <c r="L40" s="185">
        <f>AVERAGE($G$9:G40)</f>
        <v>47.84375</v>
      </c>
      <c r="M40" s="168">
        <f>AVERAGE($H$9:H40)</f>
        <v>9977.3266864598991</v>
      </c>
      <c r="N40" s="7"/>
      <c r="O40" s="4"/>
      <c r="Z40" s="15"/>
      <c r="AB40" s="178">
        <v>32</v>
      </c>
      <c r="AC40" s="180">
        <v>48</v>
      </c>
      <c r="AD40" s="180">
        <v>7</v>
      </c>
      <c r="AE40" s="180">
        <v>4</v>
      </c>
      <c r="AF40" s="180">
        <v>692.16605891939025</v>
      </c>
      <c r="AG40" s="180">
        <v>49</v>
      </c>
      <c r="AH40" s="186">
        <v>15972.833941080609</v>
      </c>
      <c r="AI40" s="180" t="s">
        <v>197</v>
      </c>
      <c r="AJ40" s="4"/>
      <c r="AK40" s="4"/>
      <c r="AL40" s="185">
        <f>AVERAGE($AG$9:AG40)</f>
        <v>47.96875</v>
      </c>
      <c r="AM40" s="168">
        <f>AVERAGE($AH$9:AH40)</f>
        <v>14902.218596624951</v>
      </c>
    </row>
    <row r="41" spans="1:39" ht="18" x14ac:dyDescent="0.55000000000000004">
      <c r="A41" s="4"/>
      <c r="B41" s="178">
        <v>33</v>
      </c>
      <c r="C41" s="180">
        <v>40</v>
      </c>
      <c r="D41" s="180">
        <v>8</v>
      </c>
      <c r="E41" s="180">
        <v>0</v>
      </c>
      <c r="F41" s="180">
        <v>976.07299998660687</v>
      </c>
      <c r="G41" s="180">
        <v>48</v>
      </c>
      <c r="H41" s="186">
        <v>9503.9270000133929</v>
      </c>
      <c r="I41" s="180" t="s">
        <v>197</v>
      </c>
      <c r="J41" s="4"/>
      <c r="K41" s="4"/>
      <c r="L41" s="185">
        <f>AVERAGE($G$9:G41)</f>
        <v>47.848484848484851</v>
      </c>
      <c r="M41" s="168">
        <f>AVERAGE($H$9:H41)</f>
        <v>9962.981241416066</v>
      </c>
      <c r="N41" s="4"/>
      <c r="O41" s="4"/>
      <c r="P41" s="4"/>
      <c r="Q41" s="4"/>
      <c r="R41" s="4"/>
      <c r="S41" s="4"/>
      <c r="T41" s="4"/>
      <c r="U41" s="4"/>
      <c r="V41" s="4"/>
      <c r="W41" s="4"/>
      <c r="X41" s="4"/>
      <c r="Y41" s="4"/>
      <c r="Z41" s="15"/>
      <c r="AB41" s="178">
        <v>33</v>
      </c>
      <c r="AC41" s="180">
        <v>45</v>
      </c>
      <c r="AD41" s="180">
        <v>5</v>
      </c>
      <c r="AE41" s="180">
        <v>3</v>
      </c>
      <c r="AF41" s="180">
        <v>730.58434357999101</v>
      </c>
      <c r="AG41" s="180">
        <v>47</v>
      </c>
      <c r="AH41" s="186">
        <v>14914.415656420009</v>
      </c>
      <c r="AI41" s="180" t="s">
        <v>197</v>
      </c>
      <c r="AJ41" s="4"/>
      <c r="AK41" s="4"/>
      <c r="AL41" s="185">
        <f>AVERAGE($AG$9:AG41)</f>
        <v>47.939393939393938</v>
      </c>
      <c r="AM41" s="168">
        <f>AVERAGE($AH$9:AH41)</f>
        <v>14902.588204497528</v>
      </c>
    </row>
    <row r="42" spans="1:39" ht="18" x14ac:dyDescent="0.55000000000000004">
      <c r="A42" s="4"/>
      <c r="B42" s="178">
        <v>34</v>
      </c>
      <c r="C42" s="180">
        <v>52</v>
      </c>
      <c r="D42" s="180">
        <v>5</v>
      </c>
      <c r="E42" s="180">
        <v>1</v>
      </c>
      <c r="F42" s="180">
        <v>969.95158954847943</v>
      </c>
      <c r="G42" s="180">
        <v>52</v>
      </c>
      <c r="H42" s="186">
        <v>10200.04841045152</v>
      </c>
      <c r="I42" s="180" t="s">
        <v>198</v>
      </c>
      <c r="J42" s="4"/>
      <c r="K42" s="4"/>
      <c r="L42" s="185">
        <f>AVERAGE($G$9:G42)</f>
        <v>47.970588235294116</v>
      </c>
      <c r="M42" s="168">
        <f>AVERAGE($H$9:H42)</f>
        <v>9969.9538052112257</v>
      </c>
      <c r="N42" s="7"/>
      <c r="O42" s="4"/>
      <c r="P42" s="7"/>
      <c r="Q42" s="7"/>
      <c r="R42" s="7"/>
      <c r="S42" s="7"/>
      <c r="T42" s="7"/>
      <c r="U42" s="7"/>
      <c r="V42" s="7"/>
      <c r="W42" s="7"/>
      <c r="X42" s="7"/>
      <c r="Y42" s="4"/>
      <c r="Z42" s="15"/>
      <c r="AB42" s="178">
        <v>34</v>
      </c>
      <c r="AC42" s="180">
        <v>56</v>
      </c>
      <c r="AD42" s="180">
        <v>4</v>
      </c>
      <c r="AE42" s="180">
        <v>1</v>
      </c>
      <c r="AF42" s="180">
        <v>759.5512634430105</v>
      </c>
      <c r="AG42" s="180">
        <v>52</v>
      </c>
      <c r="AH42" s="186">
        <v>15410.448736556989</v>
      </c>
      <c r="AI42" s="180" t="s">
        <v>198</v>
      </c>
      <c r="AJ42" s="4"/>
      <c r="AK42" s="4"/>
      <c r="AL42" s="185">
        <f>AVERAGE($AG$9:AG42)</f>
        <v>48.058823529411768</v>
      </c>
      <c r="AM42" s="168">
        <f>AVERAGE($AH$9:AH42)</f>
        <v>14917.525278969864</v>
      </c>
    </row>
    <row r="43" spans="1:39" ht="18" x14ac:dyDescent="0.55000000000000004">
      <c r="A43" s="4"/>
      <c r="B43" s="178">
        <v>35</v>
      </c>
      <c r="C43" s="180">
        <v>48</v>
      </c>
      <c r="D43" s="180">
        <v>6</v>
      </c>
      <c r="E43" s="180">
        <v>2</v>
      </c>
      <c r="F43" s="180">
        <v>687.15324598416055</v>
      </c>
      <c r="G43" s="180">
        <v>51</v>
      </c>
      <c r="H43" s="186">
        <v>10797.84675401584</v>
      </c>
      <c r="I43" s="180" t="s">
        <v>198</v>
      </c>
      <c r="J43" s="4"/>
      <c r="K43" s="4"/>
      <c r="L43" s="185">
        <f>AVERAGE($G$9:G43)</f>
        <v>48.057142857142857</v>
      </c>
      <c r="M43" s="168">
        <f>AVERAGE($H$9:H43)</f>
        <v>9993.6078894627863</v>
      </c>
      <c r="N43" s="4"/>
      <c r="O43" s="4"/>
      <c r="P43" s="4"/>
      <c r="Q43" s="4"/>
      <c r="R43" s="4"/>
      <c r="S43" s="4"/>
      <c r="T43" s="4"/>
      <c r="U43" s="4"/>
      <c r="V43" s="4"/>
      <c r="W43" s="4"/>
      <c r="X43" s="4"/>
      <c r="Y43" s="7"/>
      <c r="Z43" s="15"/>
      <c r="AB43" s="178">
        <v>35</v>
      </c>
      <c r="AC43" s="180">
        <v>43</v>
      </c>
      <c r="AD43" s="180">
        <v>11</v>
      </c>
      <c r="AE43" s="180">
        <v>2</v>
      </c>
      <c r="AF43" s="180">
        <v>551.93729635553177</v>
      </c>
      <c r="AG43" s="180">
        <v>51</v>
      </c>
      <c r="AH43" s="186">
        <v>15933.062703644468</v>
      </c>
      <c r="AI43" s="180" t="s">
        <v>198</v>
      </c>
      <c r="AJ43" s="4"/>
      <c r="AK43" s="4"/>
      <c r="AL43" s="185">
        <f>AVERAGE($AG$9:AG43)</f>
        <v>48.142857142857146</v>
      </c>
      <c r="AM43" s="168">
        <f>AVERAGE($AH$9:AH43)</f>
        <v>14946.540633960567</v>
      </c>
    </row>
    <row r="44" spans="1:39" ht="18" x14ac:dyDescent="0.55000000000000004">
      <c r="A44" s="4"/>
      <c r="B44" s="178">
        <v>36</v>
      </c>
      <c r="C44" s="180">
        <v>28</v>
      </c>
      <c r="D44" s="180">
        <v>5</v>
      </c>
      <c r="E44" s="180">
        <v>1</v>
      </c>
      <c r="F44" s="180">
        <v>641.23306234535539</v>
      </c>
      <c r="G44" s="180">
        <v>32</v>
      </c>
      <c r="H44" s="186">
        <v>5528.7669376546446</v>
      </c>
      <c r="I44" s="180" t="s">
        <v>197</v>
      </c>
      <c r="J44" s="4"/>
      <c r="K44" s="4"/>
      <c r="L44" s="185">
        <f>AVERAGE($G$9:G44)</f>
        <v>47.611111111111114</v>
      </c>
      <c r="M44" s="168">
        <f>AVERAGE($H$9:H44)</f>
        <v>9869.5845296903371</v>
      </c>
      <c r="N44" s="7"/>
      <c r="O44" s="4"/>
      <c r="Z44" s="15"/>
      <c r="AB44" s="178">
        <v>36</v>
      </c>
      <c r="AC44" s="180">
        <v>55</v>
      </c>
      <c r="AD44" s="180">
        <v>8</v>
      </c>
      <c r="AE44" s="180">
        <v>2</v>
      </c>
      <c r="AF44" s="180">
        <v>761.10121191026531</v>
      </c>
      <c r="AG44" s="180">
        <v>51</v>
      </c>
      <c r="AH44" s="186">
        <v>15723.898788089735</v>
      </c>
      <c r="AI44" s="180" t="s">
        <v>198</v>
      </c>
      <c r="AJ44" s="4"/>
      <c r="AK44" s="4"/>
      <c r="AL44" s="185">
        <f>AVERAGE($AG$9:AG44)</f>
        <v>48.222222222222221</v>
      </c>
      <c r="AM44" s="168">
        <f>AVERAGE($AH$9:AH44)</f>
        <v>14968.133916019711</v>
      </c>
    </row>
    <row r="45" spans="1:39" ht="18" x14ac:dyDescent="0.55000000000000004">
      <c r="A45" s="4"/>
      <c r="B45" s="178">
        <v>37</v>
      </c>
      <c r="C45" s="180">
        <v>54</v>
      </c>
      <c r="D45" s="180">
        <v>7</v>
      </c>
      <c r="E45" s="180">
        <v>1</v>
      </c>
      <c r="F45" s="180">
        <v>753.38265462604636</v>
      </c>
      <c r="G45" s="180">
        <v>52</v>
      </c>
      <c r="H45" s="186">
        <v>10416.617345373954</v>
      </c>
      <c r="I45" s="180" t="s">
        <v>198</v>
      </c>
      <c r="J45" s="4"/>
      <c r="K45" s="4"/>
      <c r="L45" s="185">
        <f>AVERAGE($G$9:G45)</f>
        <v>47.729729729729726</v>
      </c>
      <c r="M45" s="168">
        <f>AVERAGE($H$9:H45)</f>
        <v>9884.3692003844899</v>
      </c>
      <c r="N45" s="4"/>
      <c r="O45" s="4"/>
      <c r="P45" s="4"/>
      <c r="S45" s="4"/>
      <c r="T45" s="4"/>
      <c r="U45" s="4"/>
      <c r="V45" s="4"/>
      <c r="W45" s="4"/>
      <c r="X45" s="4"/>
      <c r="Y45" s="4"/>
      <c r="Z45" s="15"/>
      <c r="AB45" s="178">
        <v>37</v>
      </c>
      <c r="AC45" s="180">
        <v>35</v>
      </c>
      <c r="AD45" s="180">
        <v>8</v>
      </c>
      <c r="AE45" s="180">
        <v>1</v>
      </c>
      <c r="AF45" s="180">
        <v>694.77088463976293</v>
      </c>
      <c r="AG45" s="180">
        <v>42</v>
      </c>
      <c r="AH45" s="186">
        <v>12525.229115360238</v>
      </c>
      <c r="AI45" s="180" t="s">
        <v>197</v>
      </c>
      <c r="AJ45" s="4"/>
      <c r="AK45" s="4"/>
      <c r="AL45" s="185">
        <f>AVERAGE($AG$9:AG45)</f>
        <v>48.054054054054056</v>
      </c>
      <c r="AM45" s="168">
        <f>AVERAGE($AH$9:AH45)</f>
        <v>14902.109461947832</v>
      </c>
    </row>
    <row r="46" spans="1:39" ht="18" x14ac:dyDescent="0.55000000000000004">
      <c r="A46" s="4"/>
      <c r="B46" s="178">
        <v>38</v>
      </c>
      <c r="C46" s="180">
        <v>41</v>
      </c>
      <c r="D46" s="180">
        <v>12</v>
      </c>
      <c r="E46" s="180">
        <v>3</v>
      </c>
      <c r="F46" s="180">
        <v>677.76924838900732</v>
      </c>
      <c r="G46" s="180">
        <v>50</v>
      </c>
      <c r="H46" s="186">
        <v>11122.230751610992</v>
      </c>
      <c r="I46" s="180" t="s">
        <v>198</v>
      </c>
      <c r="J46" s="4"/>
      <c r="K46" s="4"/>
      <c r="L46" s="185">
        <f>AVERAGE($G$9:G46)</f>
        <v>47.789473684210527</v>
      </c>
      <c r="M46" s="168">
        <f>AVERAGE($H$9:H46)</f>
        <v>9916.9445043641354</v>
      </c>
      <c r="N46" s="7"/>
      <c r="O46" s="4"/>
      <c r="P46" s="7"/>
      <c r="S46" s="7"/>
      <c r="T46" s="7"/>
      <c r="U46" s="7"/>
      <c r="V46" s="7"/>
      <c r="W46" s="7"/>
      <c r="X46" s="7"/>
      <c r="Y46" s="4"/>
      <c r="Z46" s="15"/>
      <c r="AB46" s="178">
        <v>38</v>
      </c>
      <c r="AC46" s="180">
        <v>43</v>
      </c>
      <c r="AD46" s="180">
        <v>3</v>
      </c>
      <c r="AE46" s="180">
        <v>0</v>
      </c>
      <c r="AF46" s="180">
        <v>759.67295703202763</v>
      </c>
      <c r="AG46" s="180">
        <v>46</v>
      </c>
      <c r="AH46" s="186">
        <v>13750.327042967972</v>
      </c>
      <c r="AI46" s="180" t="s">
        <v>197</v>
      </c>
      <c r="AJ46" s="4"/>
      <c r="AK46" s="4"/>
      <c r="AL46" s="185">
        <f>AVERAGE($AG$9:AG46)</f>
        <v>48</v>
      </c>
      <c r="AM46" s="168">
        <f>AVERAGE($AH$9:AH46)</f>
        <v>14871.799398290468</v>
      </c>
    </row>
    <row r="47" spans="1:39" ht="18" x14ac:dyDescent="0.55000000000000004">
      <c r="A47" s="4"/>
      <c r="B47" s="178">
        <v>39</v>
      </c>
      <c r="C47" s="180">
        <v>39</v>
      </c>
      <c r="D47" s="180">
        <v>7</v>
      </c>
      <c r="E47" s="180">
        <v>2</v>
      </c>
      <c r="F47" s="180">
        <v>757.07754693048184</v>
      </c>
      <c r="G47" s="180">
        <v>44</v>
      </c>
      <c r="H47" s="186">
        <v>9082.9224530695174</v>
      </c>
      <c r="I47" s="180" t="s">
        <v>197</v>
      </c>
      <c r="J47" s="4"/>
      <c r="K47" s="4"/>
      <c r="L47" s="185">
        <f>AVERAGE($G$9:G47)</f>
        <v>47.692307692307693</v>
      </c>
      <c r="M47" s="168">
        <f>AVERAGE($H$9:H47)</f>
        <v>9895.5593235617089</v>
      </c>
      <c r="N47" s="4"/>
      <c r="O47" s="4"/>
      <c r="P47" s="4"/>
      <c r="S47" s="4"/>
      <c r="T47" s="4"/>
      <c r="U47" s="4"/>
      <c r="V47" s="4"/>
      <c r="W47" s="4"/>
      <c r="X47" s="4"/>
      <c r="Y47" s="7"/>
      <c r="Z47" s="15"/>
      <c r="AB47" s="178">
        <v>39</v>
      </c>
      <c r="AC47" s="180">
        <v>43</v>
      </c>
      <c r="AD47" s="180">
        <v>5</v>
      </c>
      <c r="AE47" s="180">
        <v>5</v>
      </c>
      <c r="AF47" s="180">
        <v>810.49361004927334</v>
      </c>
      <c r="AG47" s="180">
        <v>43</v>
      </c>
      <c r="AH47" s="186">
        <v>13794.506389950726</v>
      </c>
      <c r="AI47" s="180" t="s">
        <v>197</v>
      </c>
      <c r="AJ47" s="4"/>
      <c r="AK47" s="4"/>
      <c r="AL47" s="185">
        <f>AVERAGE($AG$9:AG47)</f>
        <v>47.871794871794869</v>
      </c>
      <c r="AM47" s="168">
        <f>AVERAGE($AH$9:AH47)</f>
        <v>14844.176500640731</v>
      </c>
    </row>
    <row r="48" spans="1:39" ht="18" x14ac:dyDescent="0.55000000000000004">
      <c r="A48" s="4"/>
      <c r="B48" s="178">
        <v>40</v>
      </c>
      <c r="C48" s="180">
        <v>51</v>
      </c>
      <c r="D48" s="180">
        <v>5</v>
      </c>
      <c r="E48" s="180">
        <v>2</v>
      </c>
      <c r="F48" s="180">
        <v>592.67140072137397</v>
      </c>
      <c r="G48" s="180">
        <v>51</v>
      </c>
      <c r="H48" s="186">
        <v>10892.328599278626</v>
      </c>
      <c r="I48" s="180" t="s">
        <v>198</v>
      </c>
      <c r="J48" s="4"/>
      <c r="K48" s="4"/>
      <c r="L48" s="185">
        <f>AVERAGE($G$9:G48)</f>
        <v>47.774999999999999</v>
      </c>
      <c r="M48" s="168">
        <f>AVERAGE($H$9:H48)</f>
        <v>9920.4785554546324</v>
      </c>
      <c r="N48" s="7"/>
      <c r="O48" s="4"/>
      <c r="Z48" s="15"/>
      <c r="AB48" s="178">
        <v>40</v>
      </c>
      <c r="AC48" s="180">
        <v>41</v>
      </c>
      <c r="AD48" s="180">
        <v>5</v>
      </c>
      <c r="AE48" s="180">
        <v>3</v>
      </c>
      <c r="AF48" s="180">
        <v>792.98682335115302</v>
      </c>
      <c r="AG48" s="180">
        <v>43</v>
      </c>
      <c r="AH48" s="186">
        <v>13312.013176648847</v>
      </c>
      <c r="AI48" s="180" t="s">
        <v>197</v>
      </c>
      <c r="AJ48" s="4"/>
      <c r="AK48" s="4"/>
      <c r="AL48" s="185">
        <f>AVERAGE($AG$9:AG48)</f>
        <v>47.75</v>
      </c>
      <c r="AM48" s="168">
        <f>AVERAGE($AH$9:AH48)</f>
        <v>14805.872417540935</v>
      </c>
    </row>
    <row r="49" spans="1:39" ht="18" x14ac:dyDescent="0.55000000000000004">
      <c r="A49" s="4"/>
      <c r="B49" s="178">
        <v>41</v>
      </c>
      <c r="C49" s="180">
        <v>40</v>
      </c>
      <c r="D49" s="180">
        <v>2</v>
      </c>
      <c r="E49" s="180">
        <v>3</v>
      </c>
      <c r="F49" s="180">
        <v>1061.248088659506</v>
      </c>
      <c r="G49" s="180">
        <v>39</v>
      </c>
      <c r="H49" s="186">
        <v>7603.7519113404942</v>
      </c>
      <c r="I49" s="180" t="s">
        <v>197</v>
      </c>
      <c r="J49" s="4"/>
      <c r="K49" s="4"/>
      <c r="L49" s="185">
        <f>AVERAGE($G$9:G49)</f>
        <v>47.560975609756099</v>
      </c>
      <c r="M49" s="168">
        <f>AVERAGE($H$9:H49)</f>
        <v>9863.9730275494094</v>
      </c>
      <c r="N49" s="4"/>
      <c r="O49" s="4"/>
      <c r="P49" s="4"/>
      <c r="S49" s="4"/>
      <c r="T49" s="4"/>
      <c r="U49" s="4"/>
      <c r="V49" s="4"/>
      <c r="W49" s="4"/>
      <c r="X49" s="4"/>
      <c r="Y49" s="4"/>
      <c r="Z49" s="15"/>
      <c r="AB49" s="178">
        <v>41</v>
      </c>
      <c r="AC49" s="180">
        <v>32</v>
      </c>
      <c r="AD49" s="180">
        <v>5</v>
      </c>
      <c r="AE49" s="180">
        <v>6</v>
      </c>
      <c r="AF49" s="180">
        <v>482.01988302632941</v>
      </c>
      <c r="AG49" s="180">
        <v>31</v>
      </c>
      <c r="AH49" s="186">
        <v>9752.9801169736711</v>
      </c>
      <c r="AI49" s="180" t="s">
        <v>197</v>
      </c>
      <c r="AJ49" s="4"/>
      <c r="AK49" s="4"/>
      <c r="AL49" s="185">
        <f>AVERAGE($AG$9:AG49)</f>
        <v>47.341463414634148</v>
      </c>
      <c r="AM49" s="168">
        <f>AVERAGE($AH$9:AH49)</f>
        <v>14682.631141917343</v>
      </c>
    </row>
    <row r="50" spans="1:39" ht="18" x14ac:dyDescent="0.55000000000000004">
      <c r="A50" s="4"/>
      <c r="B50" s="178">
        <v>42</v>
      </c>
      <c r="C50" s="180">
        <v>47</v>
      </c>
      <c r="D50" s="180">
        <v>5</v>
      </c>
      <c r="E50" s="180">
        <v>0</v>
      </c>
      <c r="F50" s="180">
        <v>582.81864801625193</v>
      </c>
      <c r="G50" s="180">
        <v>52</v>
      </c>
      <c r="H50" s="186">
        <v>10337.181351983749</v>
      </c>
      <c r="I50" s="180" t="s">
        <v>198</v>
      </c>
      <c r="J50" s="4"/>
      <c r="K50" s="4"/>
      <c r="L50" s="185">
        <f>AVERAGE($G$9:G50)</f>
        <v>47.666666666666664</v>
      </c>
      <c r="M50" s="168">
        <f>AVERAGE($H$9:H50)</f>
        <v>9875.2398924168938</v>
      </c>
      <c r="N50" s="7"/>
      <c r="O50" s="4"/>
      <c r="P50" s="7"/>
      <c r="S50" s="7"/>
      <c r="T50" s="7"/>
      <c r="U50" s="7"/>
      <c r="V50" s="7"/>
      <c r="W50" s="7"/>
      <c r="X50" s="7"/>
      <c r="Y50" s="4"/>
      <c r="Z50" s="15"/>
      <c r="AB50" s="178">
        <v>42</v>
      </c>
      <c r="AC50" s="180">
        <v>45</v>
      </c>
      <c r="AD50" s="180">
        <v>9</v>
      </c>
      <c r="AE50" s="180">
        <v>1</v>
      </c>
      <c r="AF50" s="180">
        <v>670.92643484328119</v>
      </c>
      <c r="AG50" s="180">
        <v>52</v>
      </c>
      <c r="AH50" s="186">
        <v>15499.073565156719</v>
      </c>
      <c r="AI50" s="180" t="s">
        <v>198</v>
      </c>
      <c r="AJ50" s="4"/>
      <c r="AK50" s="4"/>
      <c r="AL50" s="185">
        <f>AVERAGE($AG$9:AG50)</f>
        <v>47.452380952380949</v>
      </c>
      <c r="AM50" s="168">
        <f>AVERAGE($AH$9:AH50)</f>
        <v>14702.070247232565</v>
      </c>
    </row>
    <row r="51" spans="1:39" ht="18" x14ac:dyDescent="0.55000000000000004">
      <c r="A51" s="4"/>
      <c r="B51" s="178">
        <v>43</v>
      </c>
      <c r="C51" s="180">
        <v>54</v>
      </c>
      <c r="D51" s="180">
        <v>7</v>
      </c>
      <c r="E51" s="180">
        <v>4</v>
      </c>
      <c r="F51" s="180">
        <v>575.30740109758563</v>
      </c>
      <c r="G51" s="180">
        <v>49</v>
      </c>
      <c r="H51" s="186">
        <v>11189.692598902415</v>
      </c>
      <c r="I51" s="180" t="s">
        <v>197</v>
      </c>
      <c r="J51" s="4"/>
      <c r="K51" s="4"/>
      <c r="L51" s="185">
        <f>AVERAGE($G$9:G51)</f>
        <v>47.697674418604649</v>
      </c>
      <c r="M51" s="168">
        <f>AVERAGE($H$9:H51)</f>
        <v>9905.8085600095801</v>
      </c>
      <c r="N51" s="4"/>
      <c r="O51" s="4"/>
      <c r="P51" s="4"/>
      <c r="S51" s="4"/>
      <c r="T51" s="4"/>
      <c r="U51" s="4"/>
      <c r="V51" s="4"/>
      <c r="W51" s="4"/>
      <c r="X51" s="4"/>
      <c r="Y51" s="7"/>
      <c r="Z51" s="15"/>
      <c r="AB51" s="178">
        <v>43</v>
      </c>
      <c r="AC51" s="180">
        <v>40</v>
      </c>
      <c r="AD51" s="180">
        <v>9</v>
      </c>
      <c r="AE51" s="180">
        <v>0</v>
      </c>
      <c r="AF51" s="180">
        <v>963.06422501850511</v>
      </c>
      <c r="AG51" s="180">
        <v>49</v>
      </c>
      <c r="AH51" s="186">
        <v>14701.935774981495</v>
      </c>
      <c r="AI51" s="180" t="s">
        <v>197</v>
      </c>
      <c r="AJ51" s="4"/>
      <c r="AK51" s="4"/>
      <c r="AL51" s="185">
        <f>AVERAGE($AG$9:AG51)</f>
        <v>47.488372093023258</v>
      </c>
      <c r="AM51" s="168">
        <f>AVERAGE($AH$9:AH51)</f>
        <v>14702.067119970912</v>
      </c>
    </row>
    <row r="52" spans="1:39" ht="18" x14ac:dyDescent="0.55000000000000004">
      <c r="A52" s="4"/>
      <c r="B52" s="178">
        <v>44</v>
      </c>
      <c r="C52" s="180">
        <v>44</v>
      </c>
      <c r="D52" s="180">
        <v>9</v>
      </c>
      <c r="E52" s="180">
        <v>5</v>
      </c>
      <c r="F52" s="180">
        <v>767.29969722460874</v>
      </c>
      <c r="G52" s="180">
        <v>48</v>
      </c>
      <c r="H52" s="186">
        <v>10962.700302775391</v>
      </c>
      <c r="I52" s="180" t="s">
        <v>197</v>
      </c>
      <c r="J52" s="4"/>
      <c r="K52" s="4"/>
      <c r="L52" s="185">
        <f>AVERAGE($G$9:G52)</f>
        <v>47.704545454545453</v>
      </c>
      <c r="M52" s="168">
        <f>AVERAGE($H$9:H52)</f>
        <v>9929.8288268906199</v>
      </c>
      <c r="N52" s="7"/>
      <c r="O52" s="4"/>
      <c r="Z52" s="15"/>
      <c r="AB52" s="178">
        <v>44</v>
      </c>
      <c r="AC52" s="180">
        <v>38</v>
      </c>
      <c r="AD52" s="180">
        <v>8</v>
      </c>
      <c r="AE52" s="180">
        <v>2</v>
      </c>
      <c r="AF52" s="180">
        <v>915.84607046559358</v>
      </c>
      <c r="AG52" s="180">
        <v>44</v>
      </c>
      <c r="AH52" s="186">
        <v>13324.153929534406</v>
      </c>
      <c r="AI52" s="180" t="s">
        <v>197</v>
      </c>
      <c r="AJ52" s="4"/>
      <c r="AK52" s="4"/>
      <c r="AL52" s="185">
        <f>AVERAGE($AG$9:AG52)</f>
        <v>47.409090909090907</v>
      </c>
      <c r="AM52" s="168">
        <f>AVERAGE($AH$9:AH52)</f>
        <v>14670.750911097355</v>
      </c>
    </row>
    <row r="53" spans="1:39" ht="18" x14ac:dyDescent="0.55000000000000004">
      <c r="A53" s="4"/>
      <c r="B53" s="178">
        <v>45</v>
      </c>
      <c r="C53" s="180">
        <v>45</v>
      </c>
      <c r="D53" s="180">
        <v>2</v>
      </c>
      <c r="E53" s="180">
        <v>0</v>
      </c>
      <c r="F53" s="180">
        <v>967.16963698444681</v>
      </c>
      <c r="G53" s="180">
        <v>47</v>
      </c>
      <c r="H53" s="186">
        <v>9227.8303630155533</v>
      </c>
      <c r="I53" s="180" t="s">
        <v>197</v>
      </c>
      <c r="J53" s="4"/>
      <c r="K53" s="4"/>
      <c r="L53" s="185">
        <f>AVERAGE($G$9:G53)</f>
        <v>47.68888888888889</v>
      </c>
      <c r="M53" s="168">
        <f>AVERAGE($H$9:H53)</f>
        <v>9914.2288610267296</v>
      </c>
      <c r="N53" s="4"/>
      <c r="O53" s="4"/>
      <c r="P53" s="4"/>
      <c r="S53" s="4"/>
      <c r="T53" s="4"/>
      <c r="U53" s="4"/>
      <c r="V53" s="4"/>
      <c r="W53" s="4"/>
      <c r="X53" s="4"/>
      <c r="Y53" s="4"/>
      <c r="Z53" s="15"/>
      <c r="AB53" s="178">
        <v>45</v>
      </c>
      <c r="AC53" s="180">
        <v>45</v>
      </c>
      <c r="AD53" s="180">
        <v>2</v>
      </c>
      <c r="AE53" s="180">
        <v>0</v>
      </c>
      <c r="AF53" s="180">
        <v>1065.9747585659832</v>
      </c>
      <c r="AG53" s="180">
        <v>47</v>
      </c>
      <c r="AH53" s="186">
        <v>13829.025241434018</v>
      </c>
      <c r="AI53" s="180" t="s">
        <v>197</v>
      </c>
      <c r="AJ53" s="4"/>
      <c r="AK53" s="4"/>
      <c r="AL53" s="185">
        <f>AVERAGE($AG$9:AG53)</f>
        <v>47.4</v>
      </c>
      <c r="AM53" s="168">
        <f>AVERAGE($AH$9:AH53)</f>
        <v>14652.045896215946</v>
      </c>
    </row>
    <row r="54" spans="1:39" ht="18" x14ac:dyDescent="0.55000000000000004">
      <c r="A54" s="4"/>
      <c r="B54" s="178">
        <v>46</v>
      </c>
      <c r="C54" s="180">
        <v>42</v>
      </c>
      <c r="D54" s="180">
        <v>7</v>
      </c>
      <c r="E54" s="180">
        <v>4</v>
      </c>
      <c r="F54" s="180">
        <v>729.85983179998789</v>
      </c>
      <c r="G54" s="180">
        <v>45</v>
      </c>
      <c r="H54" s="186">
        <v>9895.1401682000123</v>
      </c>
      <c r="I54" s="180" t="s">
        <v>197</v>
      </c>
      <c r="J54" s="4"/>
      <c r="K54" s="4"/>
      <c r="L54" s="185">
        <f>AVERAGE($G$9:G54)</f>
        <v>47.630434782608695</v>
      </c>
      <c r="M54" s="168">
        <f>AVERAGE($H$9:H54)</f>
        <v>9913.8138894435397</v>
      </c>
      <c r="N54" s="7"/>
      <c r="O54" s="4"/>
      <c r="P54" s="7"/>
      <c r="S54" s="7"/>
      <c r="T54" s="7"/>
      <c r="U54" s="7"/>
      <c r="V54" s="7"/>
      <c r="W54" s="7"/>
      <c r="X54" s="7"/>
      <c r="Y54" s="4"/>
      <c r="Z54" s="15"/>
      <c r="AB54" s="178">
        <v>46</v>
      </c>
      <c r="AC54" s="180">
        <v>45</v>
      </c>
      <c r="AD54" s="180">
        <v>4</v>
      </c>
      <c r="AE54" s="180">
        <v>1</v>
      </c>
      <c r="AF54" s="180">
        <v>986.62954384025727</v>
      </c>
      <c r="AG54" s="180">
        <v>48</v>
      </c>
      <c r="AH54" s="186">
        <v>14543.370456159742</v>
      </c>
      <c r="AI54" s="180" t="s">
        <v>197</v>
      </c>
      <c r="AJ54" s="4"/>
      <c r="AK54" s="4"/>
      <c r="AL54" s="185">
        <f>AVERAGE($AG$9:AG54)</f>
        <v>47.413043478260867</v>
      </c>
      <c r="AM54" s="168">
        <f>AVERAGE($AH$9:AH54)</f>
        <v>14649.683386649505</v>
      </c>
    </row>
    <row r="55" spans="1:39" ht="18" x14ac:dyDescent="0.55000000000000004">
      <c r="A55" s="4"/>
      <c r="B55" s="178">
        <v>47</v>
      </c>
      <c r="C55" s="180">
        <v>54</v>
      </c>
      <c r="D55" s="180">
        <v>9</v>
      </c>
      <c r="E55" s="180">
        <v>3</v>
      </c>
      <c r="F55" s="180">
        <v>943.28706690327363</v>
      </c>
      <c r="G55" s="180">
        <v>50</v>
      </c>
      <c r="H55" s="186">
        <v>10856.712933096725</v>
      </c>
      <c r="I55" s="180" t="s">
        <v>198</v>
      </c>
      <c r="J55" s="4"/>
      <c r="K55" s="4"/>
      <c r="L55" s="185">
        <f>AVERAGE($G$9:G55)</f>
        <v>47.680851063829785</v>
      </c>
      <c r="M55" s="168">
        <f>AVERAGE($H$9:H55)</f>
        <v>9933.875571223396</v>
      </c>
      <c r="N55" s="4"/>
      <c r="O55" s="4"/>
      <c r="P55" s="4"/>
      <c r="S55" s="4"/>
      <c r="T55" s="4"/>
      <c r="U55" s="4"/>
      <c r="V55" s="4"/>
      <c r="W55" s="4"/>
      <c r="X55" s="4"/>
      <c r="Y55" s="7"/>
      <c r="Z55" s="15"/>
      <c r="AB55" s="178">
        <v>47</v>
      </c>
      <c r="AC55" s="180">
        <v>47</v>
      </c>
      <c r="AD55" s="180">
        <v>6</v>
      </c>
      <c r="AE55" s="180">
        <v>4</v>
      </c>
      <c r="AF55" s="180">
        <v>761.59524843852103</v>
      </c>
      <c r="AG55" s="180">
        <v>49</v>
      </c>
      <c r="AH55" s="186">
        <v>15903.40475156148</v>
      </c>
      <c r="AI55" s="180" t="s">
        <v>197</v>
      </c>
      <c r="AJ55" s="4"/>
      <c r="AK55" s="4"/>
      <c r="AL55" s="185">
        <f>AVERAGE($AG$9:AG55)</f>
        <v>47.446808510638299</v>
      </c>
      <c r="AM55" s="168">
        <f>AVERAGE($AH$9:AH55)</f>
        <v>14676.358309307207</v>
      </c>
    </row>
    <row r="56" spans="1:39" ht="18" x14ac:dyDescent="0.55000000000000004">
      <c r="A56" s="4"/>
      <c r="B56" s="178">
        <v>48</v>
      </c>
      <c r="C56" s="180">
        <v>36</v>
      </c>
      <c r="D56" s="180">
        <v>8</v>
      </c>
      <c r="E56" s="180">
        <v>1</v>
      </c>
      <c r="F56" s="180">
        <v>681.77859327675878</v>
      </c>
      <c r="G56" s="180">
        <v>43</v>
      </c>
      <c r="H56" s="186">
        <v>8623.2214067232417</v>
      </c>
      <c r="I56" s="180" t="s">
        <v>197</v>
      </c>
      <c r="J56" s="4"/>
      <c r="K56" s="4"/>
      <c r="L56" s="185">
        <f>AVERAGE($G$9:G56)</f>
        <v>47.583333333333336</v>
      </c>
      <c r="M56" s="168">
        <f>AVERAGE($H$9:H56)</f>
        <v>9906.5702761296434</v>
      </c>
      <c r="N56" s="7"/>
      <c r="O56" s="4"/>
      <c r="Z56" s="15"/>
      <c r="AB56" s="178">
        <v>48</v>
      </c>
      <c r="AC56" s="180">
        <v>50</v>
      </c>
      <c r="AD56" s="180">
        <v>7</v>
      </c>
      <c r="AE56" s="180">
        <v>4</v>
      </c>
      <c r="AF56" s="180">
        <v>994.85266336174413</v>
      </c>
      <c r="AG56" s="180">
        <v>49</v>
      </c>
      <c r="AH56" s="186">
        <v>15670.147336638256</v>
      </c>
      <c r="AI56" s="180" t="s">
        <v>197</v>
      </c>
      <c r="AJ56" s="4"/>
      <c r="AK56" s="4"/>
      <c r="AL56" s="185">
        <f>AVERAGE($AG$9:AG56)</f>
        <v>47.479166666666664</v>
      </c>
      <c r="AM56" s="168">
        <f>AVERAGE($AH$9:AH56)</f>
        <v>14697.062247376605</v>
      </c>
    </row>
    <row r="57" spans="1:39" ht="18" x14ac:dyDescent="0.55000000000000004">
      <c r="A57" s="4"/>
      <c r="B57" s="178">
        <v>49</v>
      </c>
      <c r="C57" s="180">
        <v>53</v>
      </c>
      <c r="D57" s="180">
        <v>8</v>
      </c>
      <c r="E57" s="180">
        <v>2</v>
      </c>
      <c r="F57" s="180">
        <v>825.36582730819873</v>
      </c>
      <c r="G57" s="180">
        <v>51</v>
      </c>
      <c r="H57" s="186">
        <v>10659.634172691802</v>
      </c>
      <c r="I57" s="180" t="s">
        <v>198</v>
      </c>
      <c r="J57" s="4"/>
      <c r="K57" s="4"/>
      <c r="L57" s="185">
        <f>AVERAGE($G$9:G57)</f>
        <v>47.653061224489797</v>
      </c>
      <c r="M57" s="168">
        <f>AVERAGE($H$9:H57)</f>
        <v>9921.9389270798911</v>
      </c>
      <c r="N57" s="4"/>
      <c r="O57" s="4"/>
      <c r="P57" s="4"/>
      <c r="S57" s="4"/>
      <c r="T57" s="4"/>
      <c r="U57" s="4"/>
      <c r="V57" s="4"/>
      <c r="W57" s="4"/>
      <c r="X57" s="4"/>
      <c r="Y57" s="4"/>
      <c r="Z57" s="15"/>
      <c r="AB57" s="178">
        <v>49</v>
      </c>
      <c r="AC57" s="180">
        <v>40</v>
      </c>
      <c r="AD57" s="180">
        <v>7</v>
      </c>
      <c r="AE57" s="180">
        <v>4</v>
      </c>
      <c r="AF57" s="180">
        <v>634.52689215180976</v>
      </c>
      <c r="AG57" s="180">
        <v>43</v>
      </c>
      <c r="AH57" s="186">
        <v>13720.473107848189</v>
      </c>
      <c r="AI57" s="180" t="s">
        <v>197</v>
      </c>
      <c r="AJ57" s="4"/>
      <c r="AK57" s="4"/>
      <c r="AL57" s="185">
        <f>AVERAGE($AG$9:AG57)</f>
        <v>47.387755102040813</v>
      </c>
      <c r="AM57" s="168">
        <f>AVERAGE($AH$9:AH57)</f>
        <v>14677.131856773985</v>
      </c>
    </row>
    <row r="58" spans="1:39" ht="18" x14ac:dyDescent="0.55000000000000004">
      <c r="A58" s="4"/>
      <c r="B58" s="178">
        <v>50</v>
      </c>
      <c r="C58" s="180">
        <v>35</v>
      </c>
      <c r="D58" s="180">
        <v>4</v>
      </c>
      <c r="E58" s="180">
        <v>1</v>
      </c>
      <c r="F58" s="180">
        <v>801.30228138797418</v>
      </c>
      <c r="G58" s="180">
        <v>38</v>
      </c>
      <c r="H58" s="186">
        <v>7078.6977186120257</v>
      </c>
      <c r="I58" s="180" t="s">
        <v>197</v>
      </c>
      <c r="J58" s="4"/>
      <c r="K58" s="4"/>
      <c r="L58" s="185">
        <f>AVERAGE($G$9:G58)</f>
        <v>47.46</v>
      </c>
      <c r="M58" s="168">
        <f>AVERAGE($H$9:H58)</f>
        <v>9865.0741029105338</v>
      </c>
      <c r="N58" s="7"/>
      <c r="O58" s="4"/>
      <c r="P58" s="7"/>
      <c r="S58" s="7"/>
      <c r="T58" s="7"/>
      <c r="U58" s="7"/>
      <c r="V58" s="7"/>
      <c r="W58" s="7"/>
      <c r="X58" s="7"/>
      <c r="Y58" s="4"/>
      <c r="Z58" s="15"/>
      <c r="AB58" s="178">
        <v>50</v>
      </c>
      <c r="AC58" s="180">
        <v>58</v>
      </c>
      <c r="AD58" s="180">
        <v>7</v>
      </c>
      <c r="AE58" s="180">
        <v>3</v>
      </c>
      <c r="AF58" s="180">
        <v>621.30293433916586</v>
      </c>
      <c r="AG58" s="180">
        <v>50</v>
      </c>
      <c r="AH58" s="186">
        <v>16178.697065660834</v>
      </c>
      <c r="AI58" s="180" t="s">
        <v>198</v>
      </c>
      <c r="AJ58" s="4"/>
      <c r="AK58" s="4"/>
      <c r="AL58" s="185">
        <f>AVERAGE($AG$9:AG58)</f>
        <v>47.44</v>
      </c>
      <c r="AM58" s="168">
        <f>AVERAGE($AH$9:AH58)</f>
        <v>14707.163160951723</v>
      </c>
    </row>
    <row r="59" spans="1:39" ht="18" x14ac:dyDescent="0.55000000000000004">
      <c r="A59" s="4"/>
      <c r="B59" s="178">
        <v>51</v>
      </c>
      <c r="C59" s="180">
        <v>41</v>
      </c>
      <c r="D59" s="180">
        <v>6</v>
      </c>
      <c r="E59" s="180">
        <v>4</v>
      </c>
      <c r="F59" s="180">
        <v>649.28508093985306</v>
      </c>
      <c r="G59" s="180">
        <v>43</v>
      </c>
      <c r="H59" s="186">
        <v>9405.7149190601467</v>
      </c>
      <c r="I59" s="180" t="s">
        <v>197</v>
      </c>
      <c r="J59" s="4"/>
      <c r="K59" s="4"/>
      <c r="L59" s="185">
        <f>AVERAGE($G$9:G59)</f>
        <v>47.372549019607845</v>
      </c>
      <c r="M59" s="168">
        <f>AVERAGE($H$9:H59)</f>
        <v>9856.0670600899375</v>
      </c>
      <c r="N59" s="4"/>
      <c r="O59" s="4"/>
      <c r="P59" s="4"/>
      <c r="Q59" s="4"/>
      <c r="R59" s="4"/>
      <c r="S59" s="4"/>
      <c r="T59" s="4"/>
      <c r="U59" s="4"/>
      <c r="V59" s="4"/>
      <c r="W59" s="4"/>
      <c r="X59" s="4"/>
      <c r="Y59" s="7"/>
      <c r="Z59" s="15"/>
      <c r="AB59" s="178">
        <v>51</v>
      </c>
      <c r="AC59" s="180">
        <v>54</v>
      </c>
      <c r="AD59" s="180">
        <v>7</v>
      </c>
      <c r="AE59" s="180">
        <v>2</v>
      </c>
      <c r="AF59" s="180">
        <v>763.27701791779134</v>
      </c>
      <c r="AG59" s="180">
        <v>51</v>
      </c>
      <c r="AH59" s="186">
        <v>15721.722982082209</v>
      </c>
      <c r="AI59" s="180" t="s">
        <v>198</v>
      </c>
      <c r="AJ59" s="4"/>
      <c r="AK59" s="4"/>
      <c r="AL59" s="185">
        <f>AVERAGE($AG$9:AG59)</f>
        <v>47.509803921568626</v>
      </c>
      <c r="AM59" s="168">
        <f>AVERAGE($AH$9:AH59)</f>
        <v>14727.05649077781</v>
      </c>
    </row>
    <row r="60" spans="1:39" ht="18" x14ac:dyDescent="0.55000000000000004">
      <c r="A60" s="4"/>
      <c r="B60" s="178">
        <v>52</v>
      </c>
      <c r="C60" s="180">
        <v>64</v>
      </c>
      <c r="D60" s="180">
        <v>7</v>
      </c>
      <c r="E60" s="180">
        <v>1</v>
      </c>
      <c r="F60" s="180">
        <v>687.22810213527907</v>
      </c>
      <c r="G60" s="180">
        <v>52</v>
      </c>
      <c r="H60" s="186">
        <v>10482.771897864721</v>
      </c>
      <c r="I60" s="180" t="s">
        <v>198</v>
      </c>
      <c r="J60" s="4"/>
      <c r="K60" s="4"/>
      <c r="L60" s="185">
        <f>AVERAGE($G$9:G60)</f>
        <v>47.46153846153846</v>
      </c>
      <c r="M60" s="168">
        <f>AVERAGE($H$9:H60)</f>
        <v>9868.1190762009901</v>
      </c>
      <c r="N60" s="7"/>
      <c r="O60" s="4"/>
      <c r="Z60" s="15"/>
      <c r="AB60" s="178">
        <v>52</v>
      </c>
      <c r="AC60" s="180">
        <v>46</v>
      </c>
      <c r="AD60" s="180">
        <v>5</v>
      </c>
      <c r="AE60" s="180">
        <v>4</v>
      </c>
      <c r="AF60" s="180">
        <v>1134.1728720332151</v>
      </c>
      <c r="AG60" s="180">
        <v>47</v>
      </c>
      <c r="AH60" s="186">
        <v>14760.827127966786</v>
      </c>
      <c r="AI60" s="180" t="s">
        <v>197</v>
      </c>
      <c r="AJ60" s="4"/>
      <c r="AK60" s="4"/>
      <c r="AL60" s="185">
        <f>AVERAGE($AG$9:AG60)</f>
        <v>47.5</v>
      </c>
      <c r="AM60" s="168">
        <f>AVERAGE($AH$9:AH60)</f>
        <v>14727.705926108367</v>
      </c>
    </row>
    <row r="61" spans="1:39" ht="18" x14ac:dyDescent="0.55000000000000004">
      <c r="A61" s="4"/>
      <c r="B61" s="178">
        <v>53</v>
      </c>
      <c r="C61" s="180">
        <v>46</v>
      </c>
      <c r="D61" s="180">
        <v>3</v>
      </c>
      <c r="E61" s="180">
        <v>2</v>
      </c>
      <c r="F61" s="180">
        <v>1086.6537527134356</v>
      </c>
      <c r="G61" s="180">
        <v>47</v>
      </c>
      <c r="H61" s="186">
        <v>9608.3462472865649</v>
      </c>
      <c r="I61" s="180" t="s">
        <v>197</v>
      </c>
      <c r="J61" s="4"/>
      <c r="K61" s="4"/>
      <c r="L61" s="185">
        <f>AVERAGE($G$9:G61)</f>
        <v>47.452830188679243</v>
      </c>
      <c r="M61" s="168">
        <f>AVERAGE($H$9:H61)</f>
        <v>9863.2177020705294</v>
      </c>
      <c r="N61" s="4"/>
      <c r="O61" s="4"/>
      <c r="P61" s="4"/>
      <c r="Q61" s="4"/>
      <c r="R61" s="4"/>
      <c r="S61" s="4"/>
      <c r="T61" s="4"/>
      <c r="U61" s="4"/>
      <c r="V61" s="4"/>
      <c r="W61" s="4"/>
      <c r="X61" s="4"/>
      <c r="Y61" s="4"/>
      <c r="Z61" s="15"/>
      <c r="AB61" s="178">
        <v>53</v>
      </c>
      <c r="AC61" s="180">
        <v>40</v>
      </c>
      <c r="AD61" s="180">
        <v>4</v>
      </c>
      <c r="AE61" s="180">
        <v>4</v>
      </c>
      <c r="AF61" s="180">
        <v>842.18647739484436</v>
      </c>
      <c r="AG61" s="180">
        <v>40</v>
      </c>
      <c r="AH61" s="186">
        <v>12357.813522605156</v>
      </c>
      <c r="AI61" s="180" t="s">
        <v>197</v>
      </c>
      <c r="AJ61" s="4"/>
      <c r="AK61" s="4"/>
      <c r="AL61" s="185">
        <f>AVERAGE($AG$9:AG61)</f>
        <v>47.358490566037737</v>
      </c>
      <c r="AM61" s="168">
        <f>AVERAGE($AH$9:AH61)</f>
        <v>14682.990975098872</v>
      </c>
    </row>
    <row r="62" spans="1:39" ht="18" x14ac:dyDescent="0.55000000000000004">
      <c r="A62" s="4"/>
      <c r="B62" s="178">
        <v>54</v>
      </c>
      <c r="C62" s="180">
        <v>39</v>
      </c>
      <c r="D62" s="180">
        <v>4</v>
      </c>
      <c r="E62" s="180">
        <v>0</v>
      </c>
      <c r="F62" s="180">
        <v>865.35681114540148</v>
      </c>
      <c r="G62" s="180">
        <v>43</v>
      </c>
      <c r="H62" s="186">
        <v>8189.6431888545985</v>
      </c>
      <c r="I62" s="180" t="s">
        <v>197</v>
      </c>
      <c r="J62" s="4"/>
      <c r="K62" s="4"/>
      <c r="L62" s="185">
        <f>AVERAGE($G$9:G62)</f>
        <v>47.370370370370374</v>
      </c>
      <c r="M62" s="168">
        <f>AVERAGE($H$9:H62)</f>
        <v>9832.2255814554192</v>
      </c>
      <c r="N62" s="7"/>
      <c r="O62" s="4"/>
      <c r="P62" s="7"/>
      <c r="Q62" s="7"/>
      <c r="R62" s="7"/>
      <c r="S62" s="7"/>
      <c r="T62" s="7"/>
      <c r="U62" s="7"/>
      <c r="V62" s="7"/>
      <c r="W62" s="7"/>
      <c r="X62" s="7"/>
      <c r="Y62" s="4"/>
      <c r="Z62" s="15"/>
      <c r="AB62" s="178">
        <v>54</v>
      </c>
      <c r="AC62" s="180">
        <v>46</v>
      </c>
      <c r="AD62" s="180">
        <v>5</v>
      </c>
      <c r="AE62" s="180">
        <v>1</v>
      </c>
      <c r="AF62" s="180">
        <v>791.59814156667903</v>
      </c>
      <c r="AG62" s="180">
        <v>50</v>
      </c>
      <c r="AH62" s="186">
        <v>15508.401858433321</v>
      </c>
      <c r="AI62" s="180" t="s">
        <v>198</v>
      </c>
      <c r="AJ62" s="4"/>
      <c r="AK62" s="4"/>
      <c r="AL62" s="185">
        <f>AVERAGE($AG$9:AG62)</f>
        <v>47.407407407407405</v>
      </c>
      <c r="AM62" s="168">
        <f>AVERAGE($AH$9:AH62)</f>
        <v>14698.276361827286</v>
      </c>
    </row>
    <row r="63" spans="1:39" ht="18" x14ac:dyDescent="0.55000000000000004">
      <c r="A63" s="4"/>
      <c r="B63" s="178">
        <v>55</v>
      </c>
      <c r="C63" s="180">
        <v>51</v>
      </c>
      <c r="D63" s="180">
        <v>6</v>
      </c>
      <c r="E63" s="180">
        <v>1</v>
      </c>
      <c r="F63" s="180">
        <v>630.66454385348266</v>
      </c>
      <c r="G63" s="180">
        <v>52</v>
      </c>
      <c r="H63" s="186">
        <v>10539.335456146517</v>
      </c>
      <c r="I63" s="180" t="s">
        <v>198</v>
      </c>
      <c r="J63" s="4"/>
      <c r="K63" s="4"/>
      <c r="L63" s="185">
        <f>AVERAGE($G$9:G63)</f>
        <v>47.454545454545453</v>
      </c>
      <c r="M63" s="168">
        <f>AVERAGE($H$9:H63)</f>
        <v>9845.0821246316209</v>
      </c>
      <c r="N63" s="4"/>
      <c r="O63" s="4"/>
      <c r="P63" s="4"/>
      <c r="Q63" s="4"/>
      <c r="R63" s="4"/>
      <c r="S63" s="4"/>
      <c r="T63" s="4"/>
      <c r="U63" s="4"/>
      <c r="V63" s="4"/>
      <c r="W63" s="4"/>
      <c r="X63" s="4"/>
      <c r="Y63" s="7"/>
      <c r="Z63" s="15"/>
      <c r="AB63" s="178">
        <v>55</v>
      </c>
      <c r="AC63" s="180">
        <v>47</v>
      </c>
      <c r="AD63" s="180">
        <v>4</v>
      </c>
      <c r="AE63" s="180">
        <v>6</v>
      </c>
      <c r="AF63" s="180">
        <v>710.27233063103256</v>
      </c>
      <c r="AG63" s="180">
        <v>45</v>
      </c>
      <c r="AH63" s="186">
        <v>14914.727669368967</v>
      </c>
      <c r="AI63" s="180" t="s">
        <v>197</v>
      </c>
      <c r="AJ63" s="4"/>
      <c r="AK63" s="4"/>
      <c r="AL63" s="185">
        <f>AVERAGE($AG$9:AG63)</f>
        <v>47.363636363636367</v>
      </c>
      <c r="AM63" s="168">
        <f>AVERAGE($AH$9:AH63)</f>
        <v>14702.211840146225</v>
      </c>
    </row>
    <row r="64" spans="1:39" ht="18" x14ac:dyDescent="0.55000000000000004">
      <c r="A64" s="4"/>
      <c r="B64" s="178">
        <v>56</v>
      </c>
      <c r="C64" s="180">
        <v>48</v>
      </c>
      <c r="D64" s="180">
        <v>5</v>
      </c>
      <c r="E64" s="180">
        <v>3</v>
      </c>
      <c r="F64" s="180">
        <v>762.92365781547028</v>
      </c>
      <c r="G64" s="180">
        <v>50</v>
      </c>
      <c r="H64" s="186">
        <v>11037.076342184529</v>
      </c>
      <c r="I64" s="180" t="s">
        <v>198</v>
      </c>
      <c r="J64" s="4"/>
      <c r="K64" s="4"/>
      <c r="L64" s="185">
        <f>AVERAGE($G$9:G64)</f>
        <v>47.5</v>
      </c>
      <c r="M64" s="168">
        <f>AVERAGE($H$9:H64)</f>
        <v>9866.3677356593525</v>
      </c>
      <c r="N64" s="7"/>
      <c r="O64" s="4"/>
      <c r="Z64" s="15"/>
      <c r="AB64" s="178">
        <v>56</v>
      </c>
      <c r="AC64" s="180">
        <v>52</v>
      </c>
      <c r="AD64" s="180">
        <v>4</v>
      </c>
      <c r="AE64" s="180">
        <v>2</v>
      </c>
      <c r="AF64" s="180">
        <v>878.63266792380375</v>
      </c>
      <c r="AG64" s="180">
        <v>51</v>
      </c>
      <c r="AH64" s="186">
        <v>15606.367332076195</v>
      </c>
      <c r="AI64" s="180" t="s">
        <v>198</v>
      </c>
      <c r="AJ64" s="4"/>
      <c r="AK64" s="4"/>
      <c r="AL64" s="185">
        <f>AVERAGE($AG$9:AG64)</f>
        <v>47.428571428571431</v>
      </c>
      <c r="AM64" s="168">
        <f>AVERAGE($AH$9:AH64)</f>
        <v>14718.35747393069</v>
      </c>
    </row>
    <row r="65" spans="1:39" ht="18" x14ac:dyDescent="0.55000000000000004">
      <c r="A65" s="4"/>
      <c r="B65" s="178">
        <v>57</v>
      </c>
      <c r="C65" s="180">
        <v>49</v>
      </c>
      <c r="D65" s="180">
        <v>4</v>
      </c>
      <c r="E65" s="180">
        <v>3</v>
      </c>
      <c r="F65" s="180">
        <v>736.93886553767334</v>
      </c>
      <c r="G65" s="180">
        <v>50</v>
      </c>
      <c r="H65" s="186">
        <v>11063.061134462327</v>
      </c>
      <c r="I65" s="180" t="s">
        <v>198</v>
      </c>
      <c r="J65" s="4"/>
      <c r="K65" s="4"/>
      <c r="L65" s="185">
        <f>AVERAGE($G$9:G65)</f>
        <v>47.543859649122808</v>
      </c>
      <c r="M65" s="168">
        <f>AVERAGE($H$9:H65)</f>
        <v>9887.3623566909846</v>
      </c>
      <c r="N65" s="4"/>
      <c r="O65" s="4"/>
      <c r="P65" s="4"/>
      <c r="Q65" s="4"/>
      <c r="R65" s="4"/>
      <c r="S65" s="4"/>
      <c r="T65" s="4"/>
      <c r="U65" s="4"/>
      <c r="V65" s="4"/>
      <c r="W65" s="4"/>
      <c r="X65" s="4"/>
      <c r="Y65" s="4"/>
      <c r="Z65" s="15"/>
      <c r="AB65" s="178">
        <v>57</v>
      </c>
      <c r="AC65" s="180">
        <v>53</v>
      </c>
      <c r="AD65" s="180">
        <v>2</v>
      </c>
      <c r="AE65" s="180">
        <v>1</v>
      </c>
      <c r="AF65" s="180">
        <v>851.61893550561888</v>
      </c>
      <c r="AG65" s="180">
        <v>52</v>
      </c>
      <c r="AH65" s="186">
        <v>15318.381064494381</v>
      </c>
      <c r="AI65" s="180" t="s">
        <v>198</v>
      </c>
      <c r="AJ65" s="4"/>
      <c r="AK65" s="4"/>
      <c r="AL65" s="185">
        <f>AVERAGE($AG$9:AG65)</f>
        <v>47.508771929824562</v>
      </c>
      <c r="AM65" s="168">
        <f>AVERAGE($AH$9:AH65)</f>
        <v>14728.884203589701</v>
      </c>
    </row>
    <row r="66" spans="1:39" ht="18" x14ac:dyDescent="0.55000000000000004">
      <c r="A66" s="4"/>
      <c r="B66" s="178">
        <v>58</v>
      </c>
      <c r="C66" s="180">
        <v>50</v>
      </c>
      <c r="D66" s="180">
        <v>2</v>
      </c>
      <c r="E66" s="180">
        <v>2</v>
      </c>
      <c r="F66" s="180">
        <v>921.25176057366821</v>
      </c>
      <c r="G66" s="180">
        <v>50</v>
      </c>
      <c r="H66" s="186">
        <v>10628.748239426332</v>
      </c>
      <c r="I66" s="180" t="s">
        <v>198</v>
      </c>
      <c r="J66" s="4"/>
      <c r="K66" s="4"/>
      <c r="L66" s="185">
        <f>AVERAGE($G$9:G66)</f>
        <v>47.586206896551722</v>
      </c>
      <c r="M66" s="168">
        <f>AVERAGE($H$9:H66)</f>
        <v>9900.1448719105574</v>
      </c>
      <c r="N66" s="7"/>
      <c r="O66" s="4"/>
      <c r="P66" s="7"/>
      <c r="Q66" s="7"/>
      <c r="R66" s="7"/>
      <c r="S66" s="7"/>
      <c r="T66" s="7"/>
      <c r="U66" s="7"/>
      <c r="V66" s="7"/>
      <c r="W66" s="7"/>
      <c r="X66" s="7"/>
      <c r="Y66" s="4"/>
      <c r="Z66" s="15"/>
      <c r="AB66" s="178">
        <v>58</v>
      </c>
      <c r="AC66" s="180">
        <v>31</v>
      </c>
      <c r="AD66" s="180">
        <v>7</v>
      </c>
      <c r="AE66" s="180">
        <v>2</v>
      </c>
      <c r="AF66" s="180">
        <v>1032.1429602077712</v>
      </c>
      <c r="AG66" s="180">
        <v>36</v>
      </c>
      <c r="AH66" s="186">
        <v>10127.857039792229</v>
      </c>
      <c r="AI66" s="180" t="s">
        <v>197</v>
      </c>
      <c r="AJ66" s="4"/>
      <c r="AK66" s="4"/>
      <c r="AL66" s="185">
        <f>AVERAGE($AG$9:AG66)</f>
        <v>47.310344827586206</v>
      </c>
      <c r="AM66" s="168">
        <f>AVERAGE($AH$9:AH66)</f>
        <v>14649.556149041469</v>
      </c>
    </row>
    <row r="67" spans="1:39" ht="18" x14ac:dyDescent="0.55000000000000004">
      <c r="A67" s="4"/>
      <c r="B67" s="178">
        <v>59</v>
      </c>
      <c r="C67" s="180">
        <v>37</v>
      </c>
      <c r="D67" s="180">
        <v>3</v>
      </c>
      <c r="E67" s="180">
        <v>3</v>
      </c>
      <c r="F67" s="180">
        <v>879.72523331069999</v>
      </c>
      <c r="G67" s="180">
        <v>37</v>
      </c>
      <c r="H67" s="186">
        <v>7215.2747666893001</v>
      </c>
      <c r="I67" s="180" t="s">
        <v>197</v>
      </c>
      <c r="J67" s="4"/>
      <c r="K67" s="4"/>
      <c r="L67" s="185">
        <f>AVERAGE($G$9:G67)</f>
        <v>47.406779661016948</v>
      </c>
      <c r="M67" s="168">
        <f>AVERAGE($H$9:H67)</f>
        <v>9854.6385989407063</v>
      </c>
      <c r="N67" s="4"/>
      <c r="O67" s="4"/>
      <c r="P67" s="4"/>
      <c r="Q67" s="4"/>
      <c r="R67" s="4"/>
      <c r="S67" s="4"/>
      <c r="T67" s="4"/>
      <c r="U67" s="4"/>
      <c r="V67" s="4"/>
      <c r="W67" s="4"/>
      <c r="X67" s="4"/>
      <c r="Y67" s="7"/>
      <c r="Z67" s="15"/>
      <c r="AB67" s="178">
        <v>59</v>
      </c>
      <c r="AC67" s="180">
        <v>45</v>
      </c>
      <c r="AD67" s="180">
        <v>4</v>
      </c>
      <c r="AE67" s="180">
        <v>3</v>
      </c>
      <c r="AF67" s="180">
        <v>658.03916556833838</v>
      </c>
      <c r="AG67" s="180">
        <v>46</v>
      </c>
      <c r="AH67" s="186">
        <v>14601.960834431662</v>
      </c>
      <c r="AI67" s="180" t="s">
        <v>197</v>
      </c>
      <c r="AJ67" s="4"/>
      <c r="AK67" s="4"/>
      <c r="AL67" s="185">
        <f>AVERAGE($AG$9:AG67)</f>
        <v>47.288135593220339</v>
      </c>
      <c r="AM67" s="168">
        <f>AVERAGE($AH$9:AH67)</f>
        <v>14648.749448793846</v>
      </c>
    </row>
    <row r="68" spans="1:39" ht="18" x14ac:dyDescent="0.55000000000000004">
      <c r="A68" s="4"/>
      <c r="B68" s="178">
        <v>60</v>
      </c>
      <c r="C68" s="180">
        <v>42</v>
      </c>
      <c r="D68" s="180">
        <v>3</v>
      </c>
      <c r="E68" s="180">
        <v>3</v>
      </c>
      <c r="F68" s="180">
        <v>953.05401329063955</v>
      </c>
      <c r="G68" s="180">
        <v>42</v>
      </c>
      <c r="H68" s="186">
        <v>8566.945986709361</v>
      </c>
      <c r="I68" s="180" t="s">
        <v>197</v>
      </c>
      <c r="J68" s="4"/>
      <c r="K68" s="4"/>
      <c r="L68" s="185">
        <f>AVERAGE($G$9:G68)</f>
        <v>47.31666666666667</v>
      </c>
      <c r="M68" s="168">
        <f>AVERAGE($H$9:H68)</f>
        <v>9833.1770554035156</v>
      </c>
      <c r="N68" s="7"/>
      <c r="O68" s="4"/>
      <c r="Z68" s="15"/>
      <c r="AB68" s="178">
        <v>60</v>
      </c>
      <c r="AC68" s="180">
        <v>47</v>
      </c>
      <c r="AD68" s="180">
        <v>6</v>
      </c>
      <c r="AE68" s="180">
        <v>0</v>
      </c>
      <c r="AF68" s="180">
        <v>728.00946161307866</v>
      </c>
      <c r="AG68" s="180">
        <v>53</v>
      </c>
      <c r="AH68" s="186">
        <v>15126.990538386921</v>
      </c>
      <c r="AI68" s="180" t="s">
        <v>198</v>
      </c>
      <c r="AJ68" s="4"/>
      <c r="AK68" s="4"/>
      <c r="AL68" s="185">
        <f>AVERAGE($AG$9:AG68)</f>
        <v>47.383333333333333</v>
      </c>
      <c r="AM68" s="168">
        <f>AVERAGE($AH$9:AH68)</f>
        <v>14656.720133620398</v>
      </c>
    </row>
    <row r="69" spans="1:39" ht="18" x14ac:dyDescent="0.55000000000000004">
      <c r="A69" s="4"/>
      <c r="B69" s="178">
        <v>61</v>
      </c>
      <c r="C69" s="180">
        <v>50</v>
      </c>
      <c r="D69" s="180">
        <v>6</v>
      </c>
      <c r="E69" s="180">
        <v>4</v>
      </c>
      <c r="F69" s="180">
        <v>638.0420896849389</v>
      </c>
      <c r="G69" s="180">
        <v>49</v>
      </c>
      <c r="H69" s="186">
        <v>11126.957910315061</v>
      </c>
      <c r="I69" s="180" t="s">
        <v>197</v>
      </c>
      <c r="J69" s="4"/>
      <c r="K69" s="4"/>
      <c r="L69" s="185">
        <f>AVERAGE($G$9:G69)</f>
        <v>47.344262295081968</v>
      </c>
      <c r="M69" s="168">
        <f>AVERAGE($H$9:H69)</f>
        <v>9854.3865776151797</v>
      </c>
      <c r="N69" s="4"/>
      <c r="O69" s="4"/>
      <c r="P69" s="4"/>
      <c r="Q69" s="4"/>
      <c r="R69" s="4"/>
      <c r="S69" s="4"/>
      <c r="T69" s="4"/>
      <c r="U69" s="4"/>
      <c r="V69" s="4"/>
      <c r="W69" s="4"/>
      <c r="X69" s="4"/>
      <c r="Y69" s="4"/>
      <c r="Z69" s="15"/>
      <c r="AB69" s="178">
        <v>61</v>
      </c>
      <c r="AC69" s="180">
        <v>36</v>
      </c>
      <c r="AD69" s="180">
        <v>9</v>
      </c>
      <c r="AE69" s="180">
        <v>0</v>
      </c>
      <c r="AF69" s="180">
        <v>852.60628154457731</v>
      </c>
      <c r="AG69" s="180">
        <v>45</v>
      </c>
      <c r="AH69" s="186">
        <v>13272.393718455423</v>
      </c>
      <c r="AI69" s="180" t="s">
        <v>197</v>
      </c>
      <c r="AJ69" s="4"/>
      <c r="AK69" s="4"/>
      <c r="AL69" s="185">
        <f>AVERAGE($AG$9:AG69)</f>
        <v>47.344262295081968</v>
      </c>
      <c r="AM69" s="168">
        <f>AVERAGE($AH$9:AH69)</f>
        <v>14634.026257961956</v>
      </c>
    </row>
    <row r="70" spans="1:39" ht="18" x14ac:dyDescent="0.55000000000000004">
      <c r="A70" s="4"/>
      <c r="B70" s="178">
        <v>62</v>
      </c>
      <c r="C70" s="180">
        <v>48</v>
      </c>
      <c r="D70" s="180">
        <v>4</v>
      </c>
      <c r="E70" s="180">
        <v>4</v>
      </c>
      <c r="F70" s="180">
        <v>931.41337198702217</v>
      </c>
      <c r="G70" s="180">
        <v>48</v>
      </c>
      <c r="H70" s="186">
        <v>10548.586628012978</v>
      </c>
      <c r="I70" s="180" t="s">
        <v>197</v>
      </c>
      <c r="J70" s="4"/>
      <c r="K70" s="4"/>
      <c r="L70" s="185">
        <f>AVERAGE($G$9:G70)</f>
        <v>47.354838709677416</v>
      </c>
      <c r="M70" s="168">
        <f>AVERAGE($H$9:H70)</f>
        <v>9865.5833526215956</v>
      </c>
      <c r="N70" s="7"/>
      <c r="O70" s="4"/>
      <c r="P70" s="7"/>
      <c r="Q70" s="7"/>
      <c r="R70" s="7"/>
      <c r="S70" s="7"/>
      <c r="T70" s="7"/>
      <c r="U70" s="7"/>
      <c r="V70" s="7"/>
      <c r="W70" s="7"/>
      <c r="X70" s="7"/>
      <c r="Y70" s="4"/>
      <c r="Z70" s="15"/>
      <c r="AB70" s="178">
        <v>62</v>
      </c>
      <c r="AC70" s="180">
        <v>41</v>
      </c>
      <c r="AD70" s="180">
        <v>8</v>
      </c>
      <c r="AE70" s="180">
        <v>3</v>
      </c>
      <c r="AF70" s="180">
        <v>883.00601794328509</v>
      </c>
      <c r="AG70" s="180">
        <v>46</v>
      </c>
      <c r="AH70" s="186">
        <v>14376.993982056716</v>
      </c>
      <c r="AI70" s="180" t="s">
        <v>197</v>
      </c>
      <c r="AJ70" s="4"/>
      <c r="AK70" s="4"/>
      <c r="AL70" s="185">
        <f>AVERAGE($AG$9:AG70)</f>
        <v>47.322580645161288</v>
      </c>
      <c r="AM70" s="168">
        <f>AVERAGE($AH$9:AH70)</f>
        <v>14629.880576092517</v>
      </c>
    </row>
    <row r="71" spans="1:39" ht="18" x14ac:dyDescent="0.55000000000000004">
      <c r="A71" s="4"/>
      <c r="B71" s="178">
        <v>63</v>
      </c>
      <c r="C71" s="180">
        <v>41</v>
      </c>
      <c r="D71" s="180">
        <v>7</v>
      </c>
      <c r="E71" s="180">
        <v>1</v>
      </c>
      <c r="F71" s="180">
        <v>661.92005062306202</v>
      </c>
      <c r="G71" s="180">
        <v>47</v>
      </c>
      <c r="H71" s="186">
        <v>9783.0799493769373</v>
      </c>
      <c r="I71" s="180" t="s">
        <v>197</v>
      </c>
      <c r="J71" s="4"/>
      <c r="K71" s="4"/>
      <c r="L71" s="185">
        <f>AVERAGE($G$9:G71)</f>
        <v>47.349206349206348</v>
      </c>
      <c r="M71" s="168">
        <f>AVERAGE($H$9:H71)</f>
        <v>9864.2737747923165</v>
      </c>
      <c r="N71" s="4"/>
      <c r="O71" s="4"/>
      <c r="P71" s="4"/>
      <c r="Q71" s="4"/>
      <c r="R71" s="4"/>
      <c r="S71" s="4"/>
      <c r="T71" s="4"/>
      <c r="U71" s="4"/>
      <c r="V71" s="4"/>
      <c r="W71" s="4"/>
      <c r="X71" s="4"/>
      <c r="Y71" s="7"/>
      <c r="Z71" s="15"/>
      <c r="AB71" s="178">
        <v>63</v>
      </c>
      <c r="AC71" s="180">
        <v>51</v>
      </c>
      <c r="AD71" s="180">
        <v>5</v>
      </c>
      <c r="AE71" s="180">
        <v>2</v>
      </c>
      <c r="AF71" s="180">
        <v>798.48547181728554</v>
      </c>
      <c r="AG71" s="180">
        <v>51</v>
      </c>
      <c r="AH71" s="186">
        <v>15686.514528182714</v>
      </c>
      <c r="AI71" s="180" t="s">
        <v>198</v>
      </c>
      <c r="AJ71" s="4"/>
      <c r="AK71" s="4"/>
      <c r="AL71" s="185">
        <f>AVERAGE($AG$9:AG71)</f>
        <v>47.38095238095238</v>
      </c>
      <c r="AM71" s="168">
        <f>AVERAGE($AH$9:AH71)</f>
        <v>14646.652543586011</v>
      </c>
    </row>
    <row r="72" spans="1:39" ht="18" x14ac:dyDescent="0.55000000000000004">
      <c r="A72" s="4"/>
      <c r="B72" s="178">
        <v>64</v>
      </c>
      <c r="C72" s="180">
        <v>39</v>
      </c>
      <c r="D72" s="180">
        <v>6</v>
      </c>
      <c r="E72" s="180">
        <v>2</v>
      </c>
      <c r="F72" s="180">
        <v>871.37261959413763</v>
      </c>
      <c r="G72" s="180">
        <v>43</v>
      </c>
      <c r="H72" s="186">
        <v>8683.6273804058619</v>
      </c>
      <c r="I72" s="180" t="s">
        <v>197</v>
      </c>
      <c r="J72" s="4"/>
      <c r="K72" s="4"/>
      <c r="L72" s="185">
        <f>AVERAGE($G$9:G72)</f>
        <v>47.28125</v>
      </c>
      <c r="M72" s="168">
        <f>AVERAGE($H$9:H72)</f>
        <v>9845.8261748800287</v>
      </c>
      <c r="N72" s="7"/>
      <c r="O72" s="4"/>
      <c r="Z72" s="15"/>
      <c r="AB72" s="178">
        <v>64</v>
      </c>
      <c r="AC72" s="180">
        <v>47</v>
      </c>
      <c r="AD72" s="180">
        <v>6</v>
      </c>
      <c r="AE72" s="180">
        <v>1</v>
      </c>
      <c r="AF72" s="180">
        <v>981.27270939943116</v>
      </c>
      <c r="AG72" s="180">
        <v>52</v>
      </c>
      <c r="AH72" s="186">
        <v>15188.727290600569</v>
      </c>
      <c r="AI72" s="180" t="s">
        <v>198</v>
      </c>
      <c r="AJ72" s="4"/>
      <c r="AK72" s="4"/>
      <c r="AL72" s="185">
        <f>AVERAGE($AG$9:AG72)</f>
        <v>47.453125</v>
      </c>
      <c r="AM72" s="168">
        <f>AVERAGE($AH$9:AH72)</f>
        <v>14655.122461508114</v>
      </c>
    </row>
    <row r="73" spans="1:39" ht="18" x14ac:dyDescent="0.55000000000000004">
      <c r="A73" s="4"/>
      <c r="B73" s="178">
        <v>65</v>
      </c>
      <c r="C73" s="180">
        <v>49</v>
      </c>
      <c r="D73" s="180">
        <v>9</v>
      </c>
      <c r="E73" s="180">
        <v>4</v>
      </c>
      <c r="F73" s="180">
        <v>775.00072988498789</v>
      </c>
      <c r="G73" s="180">
        <v>49</v>
      </c>
      <c r="H73" s="186">
        <v>10989.999270115011</v>
      </c>
      <c r="I73" s="180" t="s">
        <v>197</v>
      </c>
      <c r="J73" s="4"/>
      <c r="K73" s="4"/>
      <c r="L73" s="185">
        <f>AVERAGE($G$9:G73)</f>
        <v>47.307692307692307</v>
      </c>
      <c r="M73" s="168">
        <f>AVERAGE($H$9:H73)</f>
        <v>9863.4288378836445</v>
      </c>
      <c r="N73" s="4"/>
      <c r="O73" s="4"/>
      <c r="P73" s="4"/>
      <c r="Q73" s="4"/>
      <c r="R73" s="4"/>
      <c r="S73" s="4"/>
      <c r="T73" s="4"/>
      <c r="U73" s="4"/>
      <c r="V73" s="4"/>
      <c r="W73" s="4"/>
      <c r="X73" s="4"/>
      <c r="Y73" s="4"/>
      <c r="Z73" s="15"/>
      <c r="AB73" s="178">
        <v>65</v>
      </c>
      <c r="AC73" s="180">
        <v>53</v>
      </c>
      <c r="AD73" s="180">
        <v>3</v>
      </c>
      <c r="AE73" s="180">
        <v>3</v>
      </c>
      <c r="AF73" s="180">
        <v>759.96666888232869</v>
      </c>
      <c r="AG73" s="180">
        <v>50</v>
      </c>
      <c r="AH73" s="186">
        <v>16040.033331117671</v>
      </c>
      <c r="AI73" s="180" t="s">
        <v>198</v>
      </c>
      <c r="AJ73" s="4"/>
      <c r="AK73" s="4"/>
      <c r="AL73" s="185">
        <f>AVERAGE($AG$9:AG73)</f>
        <v>47.492307692307691</v>
      </c>
      <c r="AM73" s="168">
        <f>AVERAGE($AH$9:AH73)</f>
        <v>14676.428782579031</v>
      </c>
    </row>
    <row r="74" spans="1:39" ht="18" x14ac:dyDescent="0.55000000000000004">
      <c r="A74" s="4"/>
      <c r="B74" s="178">
        <v>66</v>
      </c>
      <c r="C74" s="180">
        <v>39</v>
      </c>
      <c r="D74" s="180">
        <v>4</v>
      </c>
      <c r="E74" s="180">
        <v>1</v>
      </c>
      <c r="F74" s="180">
        <v>905.18571849550028</v>
      </c>
      <c r="G74" s="180">
        <v>42</v>
      </c>
      <c r="H74" s="186">
        <v>8114.8142815044994</v>
      </c>
      <c r="I74" s="180" t="s">
        <v>197</v>
      </c>
      <c r="J74" s="4"/>
      <c r="K74" s="4"/>
      <c r="L74" s="185">
        <f>AVERAGE($G$9:G74)</f>
        <v>47.227272727272727</v>
      </c>
      <c r="M74" s="168">
        <f>AVERAGE($H$9:H74)</f>
        <v>9836.934677938505</v>
      </c>
      <c r="N74" s="7"/>
      <c r="O74" s="4"/>
      <c r="P74" s="7"/>
      <c r="Q74" s="7"/>
      <c r="R74" s="7"/>
      <c r="S74" s="7"/>
      <c r="T74" s="7"/>
      <c r="U74" s="7"/>
      <c r="V74" s="7"/>
      <c r="W74" s="7"/>
      <c r="X74" s="7"/>
      <c r="Y74" s="4"/>
      <c r="Z74" s="15"/>
      <c r="AB74" s="178">
        <v>66</v>
      </c>
      <c r="AC74" s="180">
        <v>51</v>
      </c>
      <c r="AD74" s="180">
        <v>10</v>
      </c>
      <c r="AE74" s="180">
        <v>2</v>
      </c>
      <c r="AF74" s="180">
        <v>684.71614761510182</v>
      </c>
      <c r="AG74" s="180">
        <v>51</v>
      </c>
      <c r="AH74" s="186">
        <v>15800.283852384899</v>
      </c>
      <c r="AI74" s="180" t="s">
        <v>198</v>
      </c>
      <c r="AJ74" s="4"/>
      <c r="AK74" s="4"/>
      <c r="AL74" s="185">
        <f>AVERAGE($AG$9:AG74)</f>
        <v>47.545454545454547</v>
      </c>
      <c r="AM74" s="168">
        <f>AVERAGE($AH$9:AH74)</f>
        <v>14693.456889697301</v>
      </c>
    </row>
    <row r="75" spans="1:39" ht="18" x14ac:dyDescent="0.55000000000000004">
      <c r="A75" s="4"/>
      <c r="B75" s="178">
        <v>67</v>
      </c>
      <c r="C75" s="180">
        <v>57</v>
      </c>
      <c r="D75" s="180">
        <v>12</v>
      </c>
      <c r="E75" s="180">
        <v>2</v>
      </c>
      <c r="F75" s="180">
        <v>829.90491056408757</v>
      </c>
      <c r="G75" s="180">
        <v>51</v>
      </c>
      <c r="H75" s="186">
        <v>10655.095089435912</v>
      </c>
      <c r="I75" s="180" t="s">
        <v>198</v>
      </c>
      <c r="J75" s="4"/>
      <c r="K75" s="4"/>
      <c r="L75" s="185">
        <f>AVERAGE($G$9:G75)</f>
        <v>47.28358208955224</v>
      </c>
      <c r="M75" s="168">
        <f>AVERAGE($H$9:H75)</f>
        <v>9849.1460273638404</v>
      </c>
      <c r="N75" s="4"/>
      <c r="O75" s="4"/>
      <c r="P75" s="4"/>
      <c r="Q75" s="4"/>
      <c r="R75" s="4"/>
      <c r="S75" s="4"/>
      <c r="T75" s="4"/>
      <c r="U75" s="4"/>
      <c r="V75" s="4"/>
      <c r="W75" s="4"/>
      <c r="X75" s="4"/>
      <c r="Y75" s="7"/>
      <c r="Z75" s="15"/>
      <c r="AB75" s="178">
        <v>67</v>
      </c>
      <c r="AC75" s="180">
        <v>52</v>
      </c>
      <c r="AD75" s="180">
        <v>5</v>
      </c>
      <c r="AE75" s="180">
        <v>2</v>
      </c>
      <c r="AF75" s="180">
        <v>953.32441298991569</v>
      </c>
      <c r="AG75" s="180">
        <v>51</v>
      </c>
      <c r="AH75" s="186">
        <v>15531.675587010084</v>
      </c>
      <c r="AI75" s="180" t="s">
        <v>198</v>
      </c>
      <c r="AJ75" s="4"/>
      <c r="AK75" s="4"/>
      <c r="AL75" s="185">
        <f>AVERAGE($AG$9:AG75)</f>
        <v>47.597014925373138</v>
      </c>
      <c r="AM75" s="168">
        <f>AVERAGE($AH$9:AH75)</f>
        <v>14705.967616522865</v>
      </c>
    </row>
    <row r="76" spans="1:39" ht="18" x14ac:dyDescent="0.55000000000000004">
      <c r="A76" s="4"/>
      <c r="B76" s="178">
        <v>68</v>
      </c>
      <c r="C76" s="180">
        <v>36</v>
      </c>
      <c r="D76" s="180">
        <v>5</v>
      </c>
      <c r="E76" s="180">
        <v>5</v>
      </c>
      <c r="F76" s="180">
        <v>577.00502454902403</v>
      </c>
      <c r="G76" s="180">
        <v>36</v>
      </c>
      <c r="H76" s="186">
        <v>7732.9949754509762</v>
      </c>
      <c r="I76" s="180" t="s">
        <v>197</v>
      </c>
      <c r="J76" s="4"/>
      <c r="K76" s="4"/>
      <c r="L76" s="185">
        <f>AVERAGE($G$9:G76)</f>
        <v>47.117647058823529</v>
      </c>
      <c r="M76" s="168">
        <f>AVERAGE($H$9:H76)</f>
        <v>9818.0261589533584</v>
      </c>
      <c r="N76" s="7"/>
      <c r="O76" s="4"/>
      <c r="Z76" s="15"/>
      <c r="AB76" s="178">
        <v>68</v>
      </c>
      <c r="AC76" s="180">
        <v>45</v>
      </c>
      <c r="AD76" s="180">
        <v>10</v>
      </c>
      <c r="AE76" s="180">
        <v>2</v>
      </c>
      <c r="AF76" s="180">
        <v>785.475033179143</v>
      </c>
      <c r="AG76" s="180">
        <v>51</v>
      </c>
      <c r="AH76" s="186">
        <v>15699.524966820856</v>
      </c>
      <c r="AI76" s="180" t="s">
        <v>198</v>
      </c>
      <c r="AJ76" s="4"/>
      <c r="AK76" s="4"/>
      <c r="AL76" s="185">
        <f>AVERAGE($AG$9:AG76)</f>
        <v>47.647058823529413</v>
      </c>
      <c r="AM76" s="168">
        <f>AVERAGE($AH$9:AH76)</f>
        <v>14720.578754027247</v>
      </c>
    </row>
    <row r="77" spans="1:39" ht="18" x14ac:dyDescent="0.55000000000000004">
      <c r="A77" s="4"/>
      <c r="B77" s="178">
        <v>69</v>
      </c>
      <c r="C77" s="180">
        <v>52</v>
      </c>
      <c r="D77" s="180">
        <v>3</v>
      </c>
      <c r="E77" s="180">
        <v>0</v>
      </c>
      <c r="F77" s="180">
        <v>877.10330503812293</v>
      </c>
      <c r="G77" s="180">
        <v>53</v>
      </c>
      <c r="H77" s="186">
        <v>9977.8966949618771</v>
      </c>
      <c r="I77" s="180" t="s">
        <v>198</v>
      </c>
      <c r="J77" s="4"/>
      <c r="K77" s="4"/>
      <c r="L77" s="185">
        <f>AVERAGE($G$9:G77)</f>
        <v>47.20289855072464</v>
      </c>
      <c r="M77" s="168">
        <f>AVERAGE($H$9:H77)</f>
        <v>9820.3431232433359</v>
      </c>
      <c r="N77" s="4"/>
      <c r="O77" s="4"/>
      <c r="P77" s="4"/>
      <c r="Q77" s="4"/>
      <c r="R77" s="4"/>
      <c r="S77" s="4"/>
      <c r="T77" s="4"/>
      <c r="U77" s="4"/>
      <c r="V77" s="4"/>
      <c r="W77" s="4"/>
      <c r="X77" s="4"/>
      <c r="Y77" s="4"/>
      <c r="Z77" s="15"/>
      <c r="AB77" s="178">
        <v>69</v>
      </c>
      <c r="AC77" s="180">
        <v>39</v>
      </c>
      <c r="AD77" s="180">
        <v>8</v>
      </c>
      <c r="AE77" s="180">
        <v>4</v>
      </c>
      <c r="AF77" s="180">
        <v>811.56976035944126</v>
      </c>
      <c r="AG77" s="180">
        <v>43</v>
      </c>
      <c r="AH77" s="186">
        <v>13543.430239640558</v>
      </c>
      <c r="AI77" s="180" t="s">
        <v>197</v>
      </c>
      <c r="AJ77" s="4"/>
      <c r="AK77" s="4"/>
      <c r="AL77" s="185">
        <f>AVERAGE($AG$9:AG77)</f>
        <v>47.579710144927539</v>
      </c>
      <c r="AM77" s="168">
        <f>AVERAGE($AH$9:AH77)</f>
        <v>14703.518630630339</v>
      </c>
    </row>
    <row r="78" spans="1:39" ht="18" x14ac:dyDescent="0.55000000000000004">
      <c r="A78" s="4"/>
      <c r="B78" s="178">
        <v>70</v>
      </c>
      <c r="C78" s="180">
        <v>44</v>
      </c>
      <c r="D78" s="180">
        <v>4</v>
      </c>
      <c r="E78" s="180">
        <v>0</v>
      </c>
      <c r="F78" s="180">
        <v>824.35786665476519</v>
      </c>
      <c r="G78" s="180">
        <v>48</v>
      </c>
      <c r="H78" s="186">
        <v>9655.6421333452345</v>
      </c>
      <c r="I78" s="180" t="s">
        <v>197</v>
      </c>
      <c r="J78" s="4"/>
      <c r="K78" s="4"/>
      <c r="L78" s="185">
        <f>AVERAGE($G$9:G78)</f>
        <v>47.214285714285715</v>
      </c>
      <c r="M78" s="168">
        <f>AVERAGE($H$9:H78)</f>
        <v>9817.9902519590778</v>
      </c>
      <c r="N78" s="7"/>
      <c r="O78" s="4"/>
      <c r="P78" s="7"/>
      <c r="Q78" s="7"/>
      <c r="R78" s="7"/>
      <c r="S78" s="7"/>
      <c r="T78" s="7"/>
      <c r="U78" s="7"/>
      <c r="V78" s="7"/>
      <c r="W78" s="7"/>
      <c r="X78" s="7"/>
      <c r="Y78" s="4"/>
      <c r="Z78" s="15"/>
      <c r="AB78" s="178">
        <v>70</v>
      </c>
      <c r="AC78" s="180">
        <v>37</v>
      </c>
      <c r="AD78" s="180">
        <v>5</v>
      </c>
      <c r="AE78" s="180">
        <v>5</v>
      </c>
      <c r="AF78" s="180">
        <v>667.51236993479074</v>
      </c>
      <c r="AG78" s="180">
        <v>37</v>
      </c>
      <c r="AH78" s="186">
        <v>11627.48763006521</v>
      </c>
      <c r="AI78" s="180" t="s">
        <v>197</v>
      </c>
      <c r="AJ78" s="4"/>
      <c r="AK78" s="4"/>
      <c r="AL78" s="185">
        <f>AVERAGE($AG$9:AG78)</f>
        <v>47.428571428571431</v>
      </c>
      <c r="AM78" s="168">
        <f>AVERAGE($AH$9:AH78)</f>
        <v>14659.575330622265</v>
      </c>
    </row>
    <row r="79" spans="1:39" ht="18" x14ac:dyDescent="0.55000000000000004">
      <c r="A79" s="4"/>
      <c r="B79" s="178">
        <v>71</v>
      </c>
      <c r="C79" s="180">
        <v>44</v>
      </c>
      <c r="D79" s="180">
        <v>5</v>
      </c>
      <c r="E79" s="180">
        <v>5</v>
      </c>
      <c r="F79" s="180">
        <v>964.14019621121452</v>
      </c>
      <c r="G79" s="180">
        <v>44</v>
      </c>
      <c r="H79" s="186">
        <v>9625.8598037887859</v>
      </c>
      <c r="I79" s="180" t="s">
        <v>197</v>
      </c>
      <c r="J79" s="4"/>
      <c r="K79" s="4"/>
      <c r="L79" s="185">
        <f>AVERAGE($G$9:G79)</f>
        <v>47.16901408450704</v>
      </c>
      <c r="M79" s="168">
        <f>AVERAGE($H$9:H79)</f>
        <v>9815.2841893087916</v>
      </c>
      <c r="N79" s="4"/>
      <c r="O79" s="4"/>
      <c r="P79" s="4"/>
      <c r="Q79" s="4"/>
      <c r="R79" s="4"/>
      <c r="S79" s="4"/>
      <c r="T79" s="4"/>
      <c r="U79" s="4"/>
      <c r="V79" s="4"/>
      <c r="W79" s="4"/>
      <c r="X79" s="4"/>
      <c r="Y79" s="7"/>
      <c r="Z79" s="15"/>
      <c r="AB79" s="178">
        <v>71</v>
      </c>
      <c r="AC79" s="180">
        <v>46</v>
      </c>
      <c r="AD79" s="180">
        <v>6</v>
      </c>
      <c r="AE79" s="180">
        <v>0</v>
      </c>
      <c r="AF79" s="180">
        <v>1302.4412497082799</v>
      </c>
      <c r="AG79" s="180">
        <v>52</v>
      </c>
      <c r="AH79" s="186">
        <v>14617.558750291721</v>
      </c>
      <c r="AI79" s="180" t="s">
        <v>198</v>
      </c>
      <c r="AJ79" s="4"/>
      <c r="AK79" s="4"/>
      <c r="AL79" s="185">
        <f>AVERAGE($AG$9:AG79)</f>
        <v>47.492957746478872</v>
      </c>
      <c r="AM79" s="168">
        <f>AVERAGE($AH$9:AH79)</f>
        <v>14658.983547800708</v>
      </c>
    </row>
    <row r="80" spans="1:39" ht="18" x14ac:dyDescent="0.55000000000000004">
      <c r="A80" s="4"/>
      <c r="B80" s="178">
        <v>72</v>
      </c>
      <c r="C80" s="180">
        <v>53</v>
      </c>
      <c r="D80" s="180">
        <v>5</v>
      </c>
      <c r="E80" s="180">
        <v>0</v>
      </c>
      <c r="F80" s="180">
        <v>741.0060519653041</v>
      </c>
      <c r="G80" s="180">
        <v>53</v>
      </c>
      <c r="H80" s="186">
        <v>10113.993948034695</v>
      </c>
      <c r="I80" s="180" t="s">
        <v>198</v>
      </c>
      <c r="J80" s="4"/>
      <c r="K80" s="4"/>
      <c r="L80" s="185">
        <f>AVERAGE($G$9:G80)</f>
        <v>47.25</v>
      </c>
      <c r="M80" s="168">
        <f>AVERAGE($H$9:H80)</f>
        <v>9819.4329359577623</v>
      </c>
      <c r="N80" s="7"/>
      <c r="O80" s="4"/>
      <c r="Z80" s="15"/>
      <c r="AB80" s="178">
        <v>72</v>
      </c>
      <c r="AC80" s="180">
        <v>52</v>
      </c>
      <c r="AD80" s="180">
        <v>9</v>
      </c>
      <c r="AE80" s="180">
        <v>2</v>
      </c>
      <c r="AF80" s="180">
        <v>840.26600701759821</v>
      </c>
      <c r="AG80" s="180">
        <v>51</v>
      </c>
      <c r="AH80" s="186">
        <v>15644.733992982401</v>
      </c>
      <c r="AI80" s="180" t="s">
        <v>198</v>
      </c>
      <c r="AJ80" s="4"/>
      <c r="AK80" s="4"/>
      <c r="AL80" s="185">
        <f>AVERAGE($AG$9:AG80)</f>
        <v>47.541666666666664</v>
      </c>
      <c r="AM80" s="168">
        <f>AVERAGE($AH$9:AH80)</f>
        <v>14672.674526206007</v>
      </c>
    </row>
    <row r="81" spans="1:39" ht="18" x14ac:dyDescent="0.55000000000000004">
      <c r="A81" s="4"/>
      <c r="B81" s="178">
        <v>73</v>
      </c>
      <c r="C81" s="180">
        <v>39</v>
      </c>
      <c r="D81" s="180">
        <v>4</v>
      </c>
      <c r="E81" s="180">
        <v>5</v>
      </c>
      <c r="F81" s="180">
        <v>777.19268605989453</v>
      </c>
      <c r="G81" s="180">
        <v>38</v>
      </c>
      <c r="H81" s="186">
        <v>8102.8073139401058</v>
      </c>
      <c r="I81" s="180" t="s">
        <v>197</v>
      </c>
      <c r="J81" s="4"/>
      <c r="K81" s="4"/>
      <c r="L81" s="185">
        <f>AVERAGE($G$9:G81)</f>
        <v>47.123287671232873</v>
      </c>
      <c r="M81" s="168">
        <f>AVERAGE($H$9:H81)</f>
        <v>9795.91751647807</v>
      </c>
      <c r="N81" s="4"/>
      <c r="O81" s="4"/>
      <c r="P81" s="4"/>
      <c r="Q81" s="4"/>
      <c r="R81" s="4"/>
      <c r="S81" s="4"/>
      <c r="T81" s="4"/>
      <c r="U81" s="4"/>
      <c r="V81" s="4"/>
      <c r="W81" s="4"/>
      <c r="X81" s="4"/>
      <c r="Y81" s="4"/>
      <c r="Z81" s="15"/>
      <c r="AB81" s="178">
        <v>73</v>
      </c>
      <c r="AC81" s="180">
        <v>44</v>
      </c>
      <c r="AD81" s="180">
        <v>8</v>
      </c>
      <c r="AE81" s="180">
        <v>6</v>
      </c>
      <c r="AF81" s="180">
        <v>942.04759007577877</v>
      </c>
      <c r="AG81" s="180">
        <v>46</v>
      </c>
      <c r="AH81" s="186">
        <v>15067.952409924221</v>
      </c>
      <c r="AI81" s="180" t="s">
        <v>197</v>
      </c>
      <c r="AJ81" s="4"/>
      <c r="AK81" s="4"/>
      <c r="AL81" s="185">
        <f>AVERAGE($AG$9:AG81)</f>
        <v>47.520547945205479</v>
      </c>
      <c r="AM81" s="168">
        <f>AVERAGE($AH$9:AH81)</f>
        <v>14678.089291736394</v>
      </c>
    </row>
    <row r="82" spans="1:39" ht="18" x14ac:dyDescent="0.55000000000000004">
      <c r="A82" s="4"/>
      <c r="B82" s="178">
        <v>74</v>
      </c>
      <c r="C82" s="180">
        <v>55</v>
      </c>
      <c r="D82" s="180">
        <v>6</v>
      </c>
      <c r="E82" s="180">
        <v>2</v>
      </c>
      <c r="F82" s="180">
        <v>716.54210480541519</v>
      </c>
      <c r="G82" s="180">
        <v>51</v>
      </c>
      <c r="H82" s="186">
        <v>10768.457895194584</v>
      </c>
      <c r="I82" s="180" t="s">
        <v>198</v>
      </c>
      <c r="J82" s="4"/>
      <c r="K82" s="4"/>
      <c r="L82" s="185">
        <f>AVERAGE($G$9:G82)</f>
        <v>47.175675675675677</v>
      </c>
      <c r="M82" s="168">
        <f>AVERAGE($H$9:H82)</f>
        <v>9809.059954028291</v>
      </c>
      <c r="N82" s="7"/>
      <c r="O82" s="4"/>
      <c r="P82" s="7"/>
      <c r="Q82" s="7"/>
      <c r="R82" s="7"/>
      <c r="S82" s="7"/>
      <c r="T82" s="7"/>
      <c r="U82" s="7"/>
      <c r="V82" s="7"/>
      <c r="W82" s="7"/>
      <c r="X82" s="7"/>
      <c r="Y82" s="4"/>
      <c r="Z82" s="15"/>
      <c r="AB82" s="178">
        <v>74</v>
      </c>
      <c r="AC82" s="180">
        <v>48</v>
      </c>
      <c r="AD82" s="180">
        <v>6</v>
      </c>
      <c r="AE82" s="180">
        <v>2</v>
      </c>
      <c r="AF82" s="180">
        <v>723.56326053526232</v>
      </c>
      <c r="AG82" s="180">
        <v>51</v>
      </c>
      <c r="AH82" s="186">
        <v>15761.436739464738</v>
      </c>
      <c r="AI82" s="180" t="s">
        <v>198</v>
      </c>
      <c r="AJ82" s="4"/>
      <c r="AK82" s="4"/>
      <c r="AL82" s="185">
        <f>AVERAGE($AG$9:AG82)</f>
        <v>47.567567567567565</v>
      </c>
      <c r="AM82" s="168">
        <f>AVERAGE($AH$9:AH82)</f>
        <v>14692.729122111103</v>
      </c>
    </row>
    <row r="83" spans="1:39" ht="18" x14ac:dyDescent="0.55000000000000004">
      <c r="A83" s="4"/>
      <c r="B83" s="178">
        <v>75</v>
      </c>
      <c r="C83" s="180">
        <v>37</v>
      </c>
      <c r="D83" s="180">
        <v>7</v>
      </c>
      <c r="E83" s="180">
        <v>2</v>
      </c>
      <c r="F83" s="180">
        <v>1074.8455483094644</v>
      </c>
      <c r="G83" s="180">
        <v>42</v>
      </c>
      <c r="H83" s="186">
        <v>8195.154451690536</v>
      </c>
      <c r="I83" s="180" t="s">
        <v>197</v>
      </c>
      <c r="J83" s="4"/>
      <c r="K83" s="4"/>
      <c r="L83" s="185">
        <f>AVERAGE($G$9:G83)</f>
        <v>47.106666666666669</v>
      </c>
      <c r="M83" s="168">
        <f>AVERAGE($H$9:H83)</f>
        <v>9787.5412139971213</v>
      </c>
      <c r="N83" s="4"/>
      <c r="O83" s="4"/>
      <c r="P83" s="4"/>
      <c r="Q83" s="4"/>
      <c r="R83" s="4"/>
      <c r="S83" s="4"/>
      <c r="T83" s="4"/>
      <c r="U83" s="4"/>
      <c r="V83" s="4"/>
      <c r="W83" s="4"/>
      <c r="X83" s="4"/>
      <c r="Y83" s="7"/>
      <c r="Z83" s="15"/>
      <c r="AB83" s="178">
        <v>75</v>
      </c>
      <c r="AC83" s="180">
        <v>46</v>
      </c>
      <c r="AD83" s="180">
        <v>4</v>
      </c>
      <c r="AE83" s="180">
        <v>5</v>
      </c>
      <c r="AF83" s="180">
        <v>682.21158942165152</v>
      </c>
      <c r="AG83" s="180">
        <v>45</v>
      </c>
      <c r="AH83" s="186">
        <v>14692.788410578349</v>
      </c>
      <c r="AI83" s="180" t="s">
        <v>197</v>
      </c>
      <c r="AJ83" s="4"/>
      <c r="AK83" s="4"/>
      <c r="AL83" s="185">
        <f>AVERAGE($AG$9:AG83)</f>
        <v>47.533333333333331</v>
      </c>
      <c r="AM83" s="168">
        <f>AVERAGE($AH$9:AH83)</f>
        <v>14692.729912624</v>
      </c>
    </row>
    <row r="84" spans="1:39" ht="18" x14ac:dyDescent="0.55000000000000004">
      <c r="A84" s="4"/>
      <c r="B84" s="178">
        <v>76</v>
      </c>
      <c r="C84" s="180">
        <v>50</v>
      </c>
      <c r="D84" s="180">
        <v>5</v>
      </c>
      <c r="E84" s="180">
        <v>3</v>
      </c>
      <c r="F84" s="180">
        <v>807.9755584663003</v>
      </c>
      <c r="G84" s="180">
        <v>50</v>
      </c>
      <c r="H84" s="186">
        <v>10992.0244415337</v>
      </c>
      <c r="I84" s="180" t="s">
        <v>198</v>
      </c>
      <c r="J84" s="4"/>
      <c r="K84" s="4"/>
      <c r="L84" s="185">
        <f>AVERAGE($G$9:G84)</f>
        <v>47.14473684210526</v>
      </c>
      <c r="M84" s="168">
        <f>AVERAGE($H$9:H84)</f>
        <v>9803.3896775173398</v>
      </c>
      <c r="N84" s="7"/>
      <c r="O84" s="4"/>
      <c r="Z84" s="15"/>
      <c r="AB84" s="178">
        <v>76</v>
      </c>
      <c r="AC84" s="180">
        <v>40</v>
      </c>
      <c r="AD84" s="180">
        <v>10</v>
      </c>
      <c r="AE84" s="180">
        <v>3</v>
      </c>
      <c r="AF84" s="180">
        <v>780.07265144006726</v>
      </c>
      <c r="AG84" s="180">
        <v>47</v>
      </c>
      <c r="AH84" s="186">
        <v>14864.927348559933</v>
      </c>
      <c r="AI84" s="180" t="s">
        <v>197</v>
      </c>
      <c r="AJ84" s="4"/>
      <c r="AK84" s="4"/>
      <c r="AL84" s="185">
        <f>AVERAGE($AG$9:AG84)</f>
        <v>47.526315789473685</v>
      </c>
      <c r="AM84" s="168">
        <f>AVERAGE($AH$9:AH84)</f>
        <v>14694.995668359998</v>
      </c>
    </row>
    <row r="85" spans="1:39" ht="18" x14ac:dyDescent="0.55000000000000004">
      <c r="A85" s="4"/>
      <c r="B85" s="178">
        <v>77</v>
      </c>
      <c r="C85" s="180">
        <v>52</v>
      </c>
      <c r="D85" s="180">
        <v>6</v>
      </c>
      <c r="E85" s="180">
        <v>3</v>
      </c>
      <c r="F85" s="180">
        <v>964.40199725911964</v>
      </c>
      <c r="G85" s="180">
        <v>50</v>
      </c>
      <c r="H85" s="186">
        <v>10835.59800274088</v>
      </c>
      <c r="I85" s="180" t="s">
        <v>198</v>
      </c>
      <c r="J85" s="4"/>
      <c r="K85" s="4"/>
      <c r="L85" s="185">
        <f>AVERAGE($G$9:G85)</f>
        <v>47.18181818181818</v>
      </c>
      <c r="M85" s="168">
        <f>AVERAGE($H$9:H85)</f>
        <v>9816.7949804423206</v>
      </c>
      <c r="N85" s="4"/>
      <c r="O85" s="4"/>
      <c r="P85" s="4"/>
      <c r="Q85" s="4"/>
      <c r="R85" s="4"/>
      <c r="S85" s="4"/>
      <c r="T85" s="4"/>
      <c r="U85" s="4"/>
      <c r="V85" s="4"/>
      <c r="W85" s="4"/>
      <c r="X85" s="4"/>
      <c r="Y85" s="4"/>
      <c r="Z85" s="15"/>
      <c r="AB85" s="178">
        <v>77</v>
      </c>
      <c r="AC85" s="180">
        <v>53</v>
      </c>
      <c r="AD85" s="180">
        <v>4</v>
      </c>
      <c r="AE85" s="180">
        <v>2</v>
      </c>
      <c r="AF85" s="180">
        <v>737.05934130332219</v>
      </c>
      <c r="AG85" s="180">
        <v>51</v>
      </c>
      <c r="AH85" s="186">
        <v>15747.940658696678</v>
      </c>
      <c r="AI85" s="180" t="s">
        <v>198</v>
      </c>
      <c r="AJ85" s="4"/>
      <c r="AK85" s="4"/>
      <c r="AL85" s="185">
        <f>AVERAGE($AG$9:AG85)</f>
        <v>47.571428571428569</v>
      </c>
      <c r="AM85" s="168">
        <f>AVERAGE($AH$9:AH85)</f>
        <v>14708.670278624111</v>
      </c>
    </row>
    <row r="86" spans="1:39" ht="18" x14ac:dyDescent="0.55000000000000004">
      <c r="A86" s="4"/>
      <c r="B86" s="178">
        <v>78</v>
      </c>
      <c r="C86" s="180">
        <v>34</v>
      </c>
      <c r="D86" s="180">
        <v>11</v>
      </c>
      <c r="E86" s="180">
        <v>2</v>
      </c>
      <c r="F86" s="180">
        <v>696.53906785098604</v>
      </c>
      <c r="G86" s="180">
        <v>43</v>
      </c>
      <c r="H86" s="186">
        <v>8858.4609321490134</v>
      </c>
      <c r="I86" s="180" t="s">
        <v>197</v>
      </c>
      <c r="J86" s="4"/>
      <c r="K86" s="4"/>
      <c r="L86" s="185">
        <f>AVERAGE($G$9:G86)</f>
        <v>47.128205128205131</v>
      </c>
      <c r="M86" s="168">
        <f>AVERAGE($H$9:H86)</f>
        <v>9804.5086464898413</v>
      </c>
      <c r="N86" s="7"/>
      <c r="O86" s="4"/>
      <c r="P86" s="7"/>
      <c r="Q86" s="7"/>
      <c r="R86" s="7"/>
      <c r="S86" s="7"/>
      <c r="T86" s="7"/>
      <c r="U86" s="7"/>
      <c r="V86" s="7"/>
      <c r="W86" s="7"/>
      <c r="X86" s="7"/>
      <c r="Y86" s="4"/>
      <c r="Z86" s="15"/>
      <c r="AB86" s="178">
        <v>78</v>
      </c>
      <c r="AC86" s="180">
        <v>40</v>
      </c>
      <c r="AD86" s="180">
        <v>4</v>
      </c>
      <c r="AE86" s="180">
        <v>1</v>
      </c>
      <c r="AF86" s="180">
        <v>970.61665875513745</v>
      </c>
      <c r="AG86" s="180">
        <v>43</v>
      </c>
      <c r="AH86" s="186">
        <v>12634.383341244862</v>
      </c>
      <c r="AI86" s="180" t="s">
        <v>197</v>
      </c>
      <c r="AJ86" s="4"/>
      <c r="AK86" s="4"/>
      <c r="AL86" s="185">
        <f>AVERAGE($AG$9:AG86)</f>
        <v>47.512820512820511</v>
      </c>
      <c r="AM86" s="168">
        <f>AVERAGE($AH$9:AH86)</f>
        <v>14682.076856350019</v>
      </c>
    </row>
    <row r="87" spans="1:39" ht="18" x14ac:dyDescent="0.55000000000000004">
      <c r="A87" s="4"/>
      <c r="B87" s="178">
        <v>79</v>
      </c>
      <c r="C87" s="180">
        <v>40</v>
      </c>
      <c r="D87" s="180">
        <v>7</v>
      </c>
      <c r="E87" s="180">
        <v>1</v>
      </c>
      <c r="F87" s="180">
        <v>1006.1964480982895</v>
      </c>
      <c r="G87" s="180">
        <v>46</v>
      </c>
      <c r="H87" s="186">
        <v>9153.8035519017103</v>
      </c>
      <c r="I87" s="180" t="s">
        <v>197</v>
      </c>
      <c r="J87" s="4"/>
      <c r="K87" s="4"/>
      <c r="L87" s="185">
        <f>AVERAGE($G$9:G87)</f>
        <v>47.11392405063291</v>
      </c>
      <c r="M87" s="168">
        <f>AVERAGE($H$9:H87)</f>
        <v>9796.2718731406258</v>
      </c>
      <c r="N87" s="4"/>
      <c r="O87" s="4"/>
      <c r="P87" s="4"/>
      <c r="Q87" s="4"/>
      <c r="R87" s="4"/>
      <c r="S87" s="4"/>
      <c r="T87" s="4"/>
      <c r="U87" s="4"/>
      <c r="V87" s="4"/>
      <c r="W87" s="4"/>
      <c r="X87" s="4"/>
      <c r="Y87" s="7"/>
      <c r="Z87" s="15"/>
      <c r="AB87" s="178">
        <v>79</v>
      </c>
      <c r="AC87" s="180">
        <v>57</v>
      </c>
      <c r="AD87" s="180">
        <v>8</v>
      </c>
      <c r="AE87" s="180">
        <v>3</v>
      </c>
      <c r="AF87" s="180">
        <v>1021.1749290690118</v>
      </c>
      <c r="AG87" s="180">
        <v>50</v>
      </c>
      <c r="AH87" s="186">
        <v>15778.825070930989</v>
      </c>
      <c r="AI87" s="180" t="s">
        <v>198</v>
      </c>
      <c r="AJ87" s="4"/>
      <c r="AK87" s="4"/>
      <c r="AL87" s="185">
        <f>AVERAGE($AG$9:AG87)</f>
        <v>47.544303797468352</v>
      </c>
      <c r="AM87" s="168">
        <f>AVERAGE($AH$9:AH87)</f>
        <v>14695.959745142181</v>
      </c>
    </row>
    <row r="88" spans="1:39" ht="18" x14ac:dyDescent="0.55000000000000004">
      <c r="A88" s="4"/>
      <c r="B88" s="178">
        <v>80</v>
      </c>
      <c r="C88" s="180">
        <v>42</v>
      </c>
      <c r="D88" s="180">
        <v>4</v>
      </c>
      <c r="E88" s="180">
        <v>5</v>
      </c>
      <c r="F88" s="180">
        <v>771.71870430559591</v>
      </c>
      <c r="G88" s="180">
        <v>41</v>
      </c>
      <c r="H88" s="186">
        <v>8963.2812956944035</v>
      </c>
      <c r="I88" s="180" t="s">
        <v>197</v>
      </c>
      <c r="J88" s="4"/>
      <c r="K88" s="4"/>
      <c r="L88" s="185">
        <f>AVERAGE($G$9:G88)</f>
        <v>47.037500000000001</v>
      </c>
      <c r="M88" s="168">
        <f>AVERAGE($H$9:H88)</f>
        <v>9785.8594909225467</v>
      </c>
      <c r="N88" s="7"/>
      <c r="O88" s="4"/>
      <c r="Z88" s="15"/>
      <c r="AB88" s="178">
        <v>80</v>
      </c>
      <c r="AC88" s="180">
        <v>57</v>
      </c>
      <c r="AD88" s="180">
        <v>3</v>
      </c>
      <c r="AE88" s="180">
        <v>4</v>
      </c>
      <c r="AF88" s="180">
        <v>857.08257548885967</v>
      </c>
      <c r="AG88" s="180">
        <v>49</v>
      </c>
      <c r="AH88" s="186">
        <v>15807.917424511141</v>
      </c>
      <c r="AI88" s="180" t="s">
        <v>197</v>
      </c>
      <c r="AJ88" s="4"/>
      <c r="AK88" s="4"/>
      <c r="AL88" s="185">
        <f>AVERAGE($AG$9:AG88)</f>
        <v>47.5625</v>
      </c>
      <c r="AM88" s="168">
        <f>AVERAGE($AH$9:AH88)</f>
        <v>14709.859216134293</v>
      </c>
    </row>
    <row r="89" spans="1:39" ht="18" x14ac:dyDescent="0.55000000000000004">
      <c r="A89" s="4"/>
      <c r="B89" s="178">
        <v>81</v>
      </c>
      <c r="C89" s="180">
        <v>40</v>
      </c>
      <c r="D89" s="180">
        <v>9</v>
      </c>
      <c r="E89" s="180">
        <v>4</v>
      </c>
      <c r="F89" s="180">
        <v>657.55232377864718</v>
      </c>
      <c r="G89" s="180">
        <v>45</v>
      </c>
      <c r="H89" s="186">
        <v>9967.4476762213526</v>
      </c>
      <c r="I89" s="180" t="s">
        <v>197</v>
      </c>
      <c r="J89" s="4"/>
      <c r="K89" s="4"/>
      <c r="L89" s="185">
        <f>AVERAGE($G$9:G89)</f>
        <v>47.012345679012348</v>
      </c>
      <c r="M89" s="168">
        <f>AVERAGE($H$9:H89)</f>
        <v>9788.1013203706807</v>
      </c>
      <c r="N89" s="4"/>
      <c r="O89" s="4"/>
      <c r="P89" s="4"/>
      <c r="Q89" s="4"/>
      <c r="R89" s="4"/>
      <c r="S89" s="4"/>
      <c r="T89" s="4"/>
      <c r="U89" s="4"/>
      <c r="V89" s="4"/>
      <c r="W89" s="4"/>
      <c r="X89" s="4"/>
      <c r="Y89" s="4"/>
      <c r="Z89" s="15"/>
      <c r="AB89" s="178">
        <v>81</v>
      </c>
      <c r="AC89" s="180">
        <v>37</v>
      </c>
      <c r="AD89" s="180">
        <v>2</v>
      </c>
      <c r="AE89" s="180">
        <v>5</v>
      </c>
      <c r="AF89" s="180">
        <v>909.93106052145436</v>
      </c>
      <c r="AG89" s="180">
        <v>34</v>
      </c>
      <c r="AH89" s="186">
        <v>10230.068939478546</v>
      </c>
      <c r="AI89" s="180" t="s">
        <v>197</v>
      </c>
      <c r="AJ89" s="4"/>
      <c r="AK89" s="4"/>
      <c r="AL89" s="185">
        <f>AVERAGE($AG$9:AG89)</f>
        <v>47.395061728395063</v>
      </c>
      <c r="AM89" s="168">
        <f>AVERAGE($AH$9:AH89)</f>
        <v>14654.553163336075</v>
      </c>
    </row>
    <row r="90" spans="1:39" ht="18" x14ac:dyDescent="0.55000000000000004">
      <c r="A90" s="4"/>
      <c r="B90" s="178">
        <v>82</v>
      </c>
      <c r="C90" s="180">
        <v>56</v>
      </c>
      <c r="D90" s="180">
        <v>4</v>
      </c>
      <c r="E90" s="180">
        <v>1</v>
      </c>
      <c r="F90" s="180">
        <v>579.75922175175162</v>
      </c>
      <c r="G90" s="180">
        <v>52</v>
      </c>
      <c r="H90" s="186">
        <v>10590.240778248248</v>
      </c>
      <c r="I90" s="180" t="s">
        <v>198</v>
      </c>
      <c r="J90" s="4"/>
      <c r="K90" s="4"/>
      <c r="L90" s="185">
        <f>AVERAGE($G$9:G90)</f>
        <v>47.073170731707314</v>
      </c>
      <c r="M90" s="168">
        <f>AVERAGE($H$9:H90)</f>
        <v>9797.883508881383</v>
      </c>
      <c r="N90" s="7"/>
      <c r="O90" s="4"/>
      <c r="P90" s="7"/>
      <c r="Q90" s="7"/>
      <c r="R90" s="7"/>
      <c r="S90" s="7"/>
      <c r="T90" s="7"/>
      <c r="U90" s="7"/>
      <c r="V90" s="7"/>
      <c r="W90" s="7"/>
      <c r="X90" s="7"/>
      <c r="Y90" s="4"/>
      <c r="Z90" s="15"/>
      <c r="AB90" s="178">
        <v>82</v>
      </c>
      <c r="AC90" s="180">
        <v>47</v>
      </c>
      <c r="AD90" s="180">
        <v>3</v>
      </c>
      <c r="AE90" s="180">
        <v>1</v>
      </c>
      <c r="AF90" s="180">
        <v>1222.9526704153168</v>
      </c>
      <c r="AG90" s="180">
        <v>49</v>
      </c>
      <c r="AH90" s="186">
        <v>14692.047329584682</v>
      </c>
      <c r="AI90" s="180" t="s">
        <v>197</v>
      </c>
      <c r="AJ90" s="4"/>
      <c r="AK90" s="4"/>
      <c r="AL90" s="185">
        <f>AVERAGE($AG$9:AG90)</f>
        <v>47.414634146341463</v>
      </c>
      <c r="AM90" s="168">
        <f>AVERAGE($AH$9:AH90)</f>
        <v>14655.010409265935</v>
      </c>
    </row>
    <row r="91" spans="1:39" ht="18" x14ac:dyDescent="0.55000000000000004">
      <c r="A91" s="4"/>
      <c r="B91" s="178">
        <v>83</v>
      </c>
      <c r="C91" s="180">
        <v>33</v>
      </c>
      <c r="D91" s="180">
        <v>4</v>
      </c>
      <c r="E91" s="180">
        <v>6</v>
      </c>
      <c r="F91" s="180">
        <v>1222.9173574334145</v>
      </c>
      <c r="G91" s="180">
        <v>31</v>
      </c>
      <c r="H91" s="186">
        <v>5912.0826425665855</v>
      </c>
      <c r="I91" s="180" t="s">
        <v>197</v>
      </c>
      <c r="J91" s="4"/>
      <c r="K91" s="4"/>
      <c r="L91" s="185">
        <f>AVERAGE($G$9:G91)</f>
        <v>46.879518072289159</v>
      </c>
      <c r="M91" s="168">
        <f>AVERAGE($H$9:H91)</f>
        <v>9751.0666309739754</v>
      </c>
      <c r="N91" s="4"/>
      <c r="O91" s="4"/>
      <c r="P91" s="4"/>
      <c r="Q91" s="4"/>
      <c r="R91" s="4"/>
      <c r="S91" s="4"/>
      <c r="T91" s="4"/>
      <c r="U91" s="4"/>
      <c r="V91" s="4"/>
      <c r="W91" s="4"/>
      <c r="X91" s="4"/>
      <c r="Y91" s="7"/>
      <c r="Z91" s="15"/>
      <c r="AB91" s="178">
        <v>83</v>
      </c>
      <c r="AC91" s="180">
        <v>58</v>
      </c>
      <c r="AD91" s="180">
        <v>3</v>
      </c>
      <c r="AE91" s="180">
        <v>4</v>
      </c>
      <c r="AF91" s="180">
        <v>998.087656172577</v>
      </c>
      <c r="AG91" s="180">
        <v>49</v>
      </c>
      <c r="AH91" s="186">
        <v>15666.912343827422</v>
      </c>
      <c r="AI91" s="180" t="s">
        <v>197</v>
      </c>
      <c r="AJ91" s="4"/>
      <c r="AK91" s="4"/>
      <c r="AL91" s="185">
        <f>AVERAGE($AG$9:AG91)</f>
        <v>47.433734939759034</v>
      </c>
      <c r="AM91" s="168">
        <f>AVERAGE($AH$9:AH91)</f>
        <v>14667.201998838964</v>
      </c>
    </row>
    <row r="92" spans="1:39" ht="18" x14ac:dyDescent="0.55000000000000004">
      <c r="A92" s="4"/>
      <c r="B92" s="178">
        <v>84</v>
      </c>
      <c r="C92" s="180">
        <v>55</v>
      </c>
      <c r="D92" s="180">
        <v>6</v>
      </c>
      <c r="E92" s="180">
        <v>4</v>
      </c>
      <c r="F92" s="180">
        <v>1140.7497219185223</v>
      </c>
      <c r="G92" s="180">
        <v>49</v>
      </c>
      <c r="H92" s="186">
        <v>10624.250278081478</v>
      </c>
      <c r="I92" s="180" t="s">
        <v>197</v>
      </c>
      <c r="J92" s="4"/>
      <c r="K92" s="4"/>
      <c r="L92" s="185">
        <f>AVERAGE($G$9:G92)</f>
        <v>46.904761904761905</v>
      </c>
      <c r="M92" s="168">
        <f>AVERAGE($H$9:H92)</f>
        <v>9761.4616743919232</v>
      </c>
      <c r="N92" s="7"/>
      <c r="O92" s="4"/>
      <c r="Z92" s="15"/>
      <c r="AB92" s="178">
        <v>84</v>
      </c>
      <c r="AC92" s="180">
        <v>47</v>
      </c>
      <c r="AD92" s="180">
        <v>4</v>
      </c>
      <c r="AE92" s="180">
        <v>2</v>
      </c>
      <c r="AF92" s="180">
        <v>911.83755738314562</v>
      </c>
      <c r="AG92" s="180">
        <v>49</v>
      </c>
      <c r="AH92" s="186">
        <v>15253.162442616855</v>
      </c>
      <c r="AI92" s="180" t="s">
        <v>197</v>
      </c>
      <c r="AJ92" s="4"/>
      <c r="AK92" s="4"/>
      <c r="AL92" s="185">
        <f>AVERAGE($AG$9:AG92)</f>
        <v>47.452380952380949</v>
      </c>
      <c r="AM92" s="168">
        <f>AVERAGE($AH$9:AH92)</f>
        <v>14674.177718407749</v>
      </c>
    </row>
    <row r="93" spans="1:39" ht="18" x14ac:dyDescent="0.55000000000000004">
      <c r="A93" s="4"/>
      <c r="B93" s="178">
        <v>85</v>
      </c>
      <c r="C93" s="180">
        <v>55</v>
      </c>
      <c r="D93" s="180">
        <v>7</v>
      </c>
      <c r="E93" s="180">
        <v>3</v>
      </c>
      <c r="F93" s="180">
        <v>944.30919471081984</v>
      </c>
      <c r="G93" s="180">
        <v>50</v>
      </c>
      <c r="H93" s="186">
        <v>10855.690805289181</v>
      </c>
      <c r="I93" s="180" t="s">
        <v>198</v>
      </c>
      <c r="J93" s="4"/>
      <c r="K93" s="4"/>
      <c r="L93" s="185">
        <f>AVERAGE($G$9:G93)</f>
        <v>46.941176470588232</v>
      </c>
      <c r="M93" s="168">
        <f>AVERAGE($H$9:H93)</f>
        <v>9774.3349582848314</v>
      </c>
      <c r="N93" s="4"/>
      <c r="O93" s="4"/>
      <c r="P93" s="4"/>
      <c r="Q93" s="4"/>
      <c r="R93" s="4"/>
      <c r="S93" s="4"/>
      <c r="T93" s="4"/>
      <c r="U93" s="4"/>
      <c r="V93" s="4"/>
      <c r="W93" s="4"/>
      <c r="X93" s="4"/>
      <c r="Y93" s="4"/>
      <c r="Z93" s="15"/>
      <c r="AB93" s="178">
        <v>85</v>
      </c>
      <c r="AC93" s="180">
        <v>42</v>
      </c>
      <c r="AD93" s="180">
        <v>1</v>
      </c>
      <c r="AE93" s="180">
        <v>2</v>
      </c>
      <c r="AF93" s="180">
        <v>737.16505750383476</v>
      </c>
      <c r="AG93" s="180">
        <v>41</v>
      </c>
      <c r="AH93" s="186">
        <v>12347.834942496165</v>
      </c>
      <c r="AI93" s="180" t="s">
        <v>197</v>
      </c>
      <c r="AJ93" s="4"/>
      <c r="AK93" s="4"/>
      <c r="AL93" s="185">
        <f>AVERAGE($AG$9:AG93)</f>
        <v>47.376470588235293</v>
      </c>
      <c r="AM93" s="168">
        <f>AVERAGE($AH$9:AH93)</f>
        <v>14646.808979867612</v>
      </c>
    </row>
    <row r="94" spans="1:39" ht="18" x14ac:dyDescent="0.55000000000000004">
      <c r="A94" s="4"/>
      <c r="B94" s="178">
        <v>86</v>
      </c>
      <c r="C94" s="180">
        <v>54</v>
      </c>
      <c r="D94" s="180">
        <v>6</v>
      </c>
      <c r="E94" s="180">
        <v>5</v>
      </c>
      <c r="F94" s="180">
        <v>651.17338727714832</v>
      </c>
      <c r="G94" s="180">
        <v>48</v>
      </c>
      <c r="H94" s="186">
        <v>11078.826612722853</v>
      </c>
      <c r="I94" s="180" t="s">
        <v>197</v>
      </c>
      <c r="J94" s="4"/>
      <c r="K94" s="4"/>
      <c r="L94" s="185">
        <f>AVERAGE($G$9:G94)</f>
        <v>46.953488372093027</v>
      </c>
      <c r="M94" s="168">
        <f>AVERAGE($H$9:H94)</f>
        <v>9789.5034658945751</v>
      </c>
      <c r="N94" s="7"/>
      <c r="O94" s="4"/>
      <c r="P94" s="7"/>
      <c r="Q94" s="7"/>
      <c r="R94" s="7"/>
      <c r="S94" s="7"/>
      <c r="T94" s="7"/>
      <c r="U94" s="7"/>
      <c r="V94" s="7"/>
      <c r="W94" s="7"/>
      <c r="X94" s="7"/>
      <c r="Y94" s="4"/>
      <c r="Z94" s="15"/>
      <c r="AB94" s="178">
        <v>86</v>
      </c>
      <c r="AC94" s="180">
        <v>35</v>
      </c>
      <c r="AD94" s="180">
        <v>3</v>
      </c>
      <c r="AE94" s="180">
        <v>3</v>
      </c>
      <c r="AF94" s="180">
        <v>698.6794298188496</v>
      </c>
      <c r="AG94" s="180">
        <v>35</v>
      </c>
      <c r="AH94" s="186">
        <v>10326.320570181149</v>
      </c>
      <c r="AI94" s="180" t="s">
        <v>197</v>
      </c>
      <c r="AJ94" s="4"/>
      <c r="AK94" s="4"/>
      <c r="AL94" s="185">
        <f>AVERAGE($AG$9:AG94)</f>
        <v>47.232558139534881</v>
      </c>
      <c r="AM94" s="168">
        <f>AVERAGE($AH$9:AH94)</f>
        <v>14596.570742545677</v>
      </c>
    </row>
    <row r="95" spans="1:39" ht="18" x14ac:dyDescent="0.55000000000000004">
      <c r="A95" s="4"/>
      <c r="B95" s="178">
        <v>87</v>
      </c>
      <c r="C95" s="180">
        <v>46</v>
      </c>
      <c r="D95" s="180">
        <v>6</v>
      </c>
      <c r="E95" s="180">
        <v>3</v>
      </c>
      <c r="F95" s="180">
        <v>761.13271535495869</v>
      </c>
      <c r="G95" s="180">
        <v>49</v>
      </c>
      <c r="H95" s="186">
        <v>10753.867284645041</v>
      </c>
      <c r="I95" s="180" t="s">
        <v>197</v>
      </c>
      <c r="J95" s="4"/>
      <c r="K95" s="4"/>
      <c r="L95" s="185">
        <f>AVERAGE($G$9:G95)</f>
        <v>46.977011494252871</v>
      </c>
      <c r="M95" s="168">
        <f>AVERAGE($H$9:H95)</f>
        <v>9800.5881074894096</v>
      </c>
      <c r="N95" s="4"/>
      <c r="O95" s="4"/>
      <c r="P95" s="4"/>
      <c r="Q95" s="4"/>
      <c r="R95" s="4"/>
      <c r="S95" s="4"/>
      <c r="T95" s="4"/>
      <c r="U95" s="4"/>
      <c r="V95" s="4"/>
      <c r="W95" s="4"/>
      <c r="X95" s="4"/>
      <c r="Y95" s="7"/>
      <c r="Z95" s="15"/>
      <c r="AB95" s="178">
        <v>87</v>
      </c>
      <c r="AC95" s="180">
        <v>37</v>
      </c>
      <c r="AD95" s="180">
        <v>8</v>
      </c>
      <c r="AE95" s="180">
        <v>1</v>
      </c>
      <c r="AF95" s="180">
        <v>586.41113841152162</v>
      </c>
      <c r="AG95" s="180">
        <v>44</v>
      </c>
      <c r="AH95" s="186">
        <v>13403.58886158848</v>
      </c>
      <c r="AI95" s="180" t="s">
        <v>197</v>
      </c>
      <c r="AJ95" s="4"/>
      <c r="AK95" s="4"/>
      <c r="AL95" s="185">
        <f>AVERAGE($AG$9:AG95)</f>
        <v>47.195402298850574</v>
      </c>
      <c r="AM95" s="168">
        <f>AVERAGE($AH$9:AH95)</f>
        <v>14582.858307132374</v>
      </c>
    </row>
    <row r="96" spans="1:39" ht="18" x14ac:dyDescent="0.55000000000000004">
      <c r="A96" s="4"/>
      <c r="B96" s="178">
        <v>88</v>
      </c>
      <c r="C96" s="180">
        <v>47</v>
      </c>
      <c r="D96" s="180">
        <v>7</v>
      </c>
      <c r="E96" s="180">
        <v>3</v>
      </c>
      <c r="F96" s="180">
        <v>727.40033851453757</v>
      </c>
      <c r="G96" s="180">
        <v>50</v>
      </c>
      <c r="H96" s="186">
        <v>11072.599661485463</v>
      </c>
      <c r="I96" s="180" t="s">
        <v>198</v>
      </c>
      <c r="J96" s="4"/>
      <c r="K96" s="4"/>
      <c r="L96" s="185">
        <f>AVERAGE($G$9:G96)</f>
        <v>47.011363636363633</v>
      </c>
      <c r="M96" s="168">
        <f>AVERAGE($H$9:H96)</f>
        <v>9815.0427842393638</v>
      </c>
      <c r="N96" s="7"/>
      <c r="O96" s="4"/>
      <c r="Z96" s="15"/>
      <c r="AB96" s="178">
        <v>88</v>
      </c>
      <c r="AC96" s="180">
        <v>41</v>
      </c>
      <c r="AD96" s="180">
        <v>5</v>
      </c>
      <c r="AE96" s="180">
        <v>0</v>
      </c>
      <c r="AF96" s="180">
        <v>760.92329385310654</v>
      </c>
      <c r="AG96" s="180">
        <v>46</v>
      </c>
      <c r="AH96" s="186">
        <v>13749.076706146894</v>
      </c>
      <c r="AI96" s="180" t="s">
        <v>197</v>
      </c>
      <c r="AJ96" s="4"/>
      <c r="AK96" s="4"/>
      <c r="AL96" s="185">
        <f>AVERAGE($AG$9:AG96)</f>
        <v>47.18181818181818</v>
      </c>
      <c r="AM96" s="168">
        <f>AVERAGE($AH$9:AH96)</f>
        <v>14573.383516212083</v>
      </c>
    </row>
    <row r="97" spans="1:39" ht="18" x14ac:dyDescent="0.55000000000000004">
      <c r="A97" s="4"/>
      <c r="B97" s="178">
        <v>89</v>
      </c>
      <c r="C97" s="180">
        <v>71</v>
      </c>
      <c r="D97" s="180">
        <v>5</v>
      </c>
      <c r="E97" s="180">
        <v>3</v>
      </c>
      <c r="F97" s="180">
        <v>887.91752251713729</v>
      </c>
      <c r="G97" s="180">
        <v>50</v>
      </c>
      <c r="H97" s="186">
        <v>10912.082477482862</v>
      </c>
      <c r="I97" s="180" t="s">
        <v>198</v>
      </c>
      <c r="J97" s="4"/>
      <c r="K97" s="4"/>
      <c r="L97" s="185">
        <f>AVERAGE($G$9:G97)</f>
        <v>47.044943820224717</v>
      </c>
      <c r="M97" s="168">
        <f>AVERAGE($H$9:H97)</f>
        <v>9827.3690729274931</v>
      </c>
      <c r="N97" s="4"/>
      <c r="O97" s="4"/>
      <c r="P97" s="4"/>
      <c r="Q97" s="4"/>
      <c r="R97" s="4"/>
      <c r="S97" s="4"/>
      <c r="T97" s="4"/>
      <c r="U97" s="4"/>
      <c r="V97" s="4"/>
      <c r="W97" s="4"/>
      <c r="X97" s="4"/>
      <c r="Y97" s="4"/>
      <c r="Z97" s="15"/>
      <c r="AB97" s="178">
        <v>89</v>
      </c>
      <c r="AC97" s="180">
        <v>37</v>
      </c>
      <c r="AD97" s="180">
        <v>6</v>
      </c>
      <c r="AE97" s="180">
        <v>4</v>
      </c>
      <c r="AF97" s="180">
        <v>1368.4618689181887</v>
      </c>
      <c r="AG97" s="180">
        <v>39</v>
      </c>
      <c r="AH97" s="186">
        <v>11446.538131081812</v>
      </c>
      <c r="AI97" s="180" t="s">
        <v>197</v>
      </c>
      <c r="AJ97" s="4"/>
      <c r="AK97" s="4"/>
      <c r="AL97" s="185">
        <f>AVERAGE($AG$9:AG97)</f>
        <v>47.08988764044944</v>
      </c>
      <c r="AM97" s="168">
        <f>AVERAGE($AH$9:AH97)</f>
        <v>14538.250421997136</v>
      </c>
    </row>
    <row r="98" spans="1:39" ht="18" x14ac:dyDescent="0.55000000000000004">
      <c r="A98" s="4"/>
      <c r="B98" s="178">
        <v>90</v>
      </c>
      <c r="C98" s="180">
        <v>38</v>
      </c>
      <c r="D98" s="180">
        <v>3</v>
      </c>
      <c r="E98" s="180">
        <v>3</v>
      </c>
      <c r="F98" s="180">
        <v>920.19009161151621</v>
      </c>
      <c r="G98" s="180">
        <v>38</v>
      </c>
      <c r="H98" s="186">
        <v>7459.8099083884836</v>
      </c>
      <c r="I98" s="180" t="s">
        <v>197</v>
      </c>
      <c r="J98" s="4"/>
      <c r="K98" s="4"/>
      <c r="L98" s="185">
        <f>AVERAGE($G$9:G98)</f>
        <v>46.944444444444443</v>
      </c>
      <c r="M98" s="168">
        <f>AVERAGE($H$9:H98)</f>
        <v>9801.0628599881711</v>
      </c>
      <c r="N98" s="7"/>
      <c r="O98" s="4"/>
      <c r="P98" s="7"/>
      <c r="Q98" s="7"/>
      <c r="R98" s="7"/>
      <c r="S98" s="7"/>
      <c r="T98" s="7"/>
      <c r="U98" s="7"/>
      <c r="V98" s="7"/>
      <c r="W98" s="7"/>
      <c r="X98" s="7"/>
      <c r="Y98" s="4"/>
      <c r="Z98" s="15"/>
      <c r="AB98" s="178">
        <v>90</v>
      </c>
      <c r="AC98" s="180">
        <v>46</v>
      </c>
      <c r="AD98" s="180">
        <v>5</v>
      </c>
      <c r="AE98" s="180">
        <v>5</v>
      </c>
      <c r="AF98" s="180">
        <v>885.95393172855336</v>
      </c>
      <c r="AG98" s="180">
        <v>46</v>
      </c>
      <c r="AH98" s="186">
        <v>14874.046068271447</v>
      </c>
      <c r="AI98" s="180" t="s">
        <v>197</v>
      </c>
      <c r="AJ98" s="4"/>
      <c r="AK98" s="4"/>
      <c r="AL98" s="185">
        <f>AVERAGE($AG$9:AG98)</f>
        <v>47.077777777777776</v>
      </c>
      <c r="AM98" s="168">
        <f>AVERAGE($AH$9:AH98)</f>
        <v>14541.981484733516</v>
      </c>
    </row>
    <row r="99" spans="1:39" ht="18" x14ac:dyDescent="0.55000000000000004">
      <c r="A99" s="4"/>
      <c r="B99" s="178">
        <v>91</v>
      </c>
      <c r="C99" s="180">
        <v>32</v>
      </c>
      <c r="D99" s="180">
        <v>3</v>
      </c>
      <c r="E99" s="180">
        <v>6</v>
      </c>
      <c r="F99" s="180">
        <v>874.03038873412856</v>
      </c>
      <c r="G99" s="180">
        <v>29</v>
      </c>
      <c r="H99" s="186">
        <v>5690.9696112658712</v>
      </c>
      <c r="I99" s="180" t="s">
        <v>197</v>
      </c>
      <c r="J99" s="4"/>
      <c r="K99" s="4"/>
      <c r="L99" s="185">
        <f>AVERAGE($G$9:G99)</f>
        <v>46.747252747252745</v>
      </c>
      <c r="M99" s="168">
        <f>AVERAGE($H$9:H99)</f>
        <v>9755.8970001121033</v>
      </c>
      <c r="N99" s="4"/>
      <c r="O99" s="4"/>
      <c r="P99" s="4"/>
      <c r="Q99" s="4"/>
      <c r="R99" s="4"/>
      <c r="S99" s="4"/>
      <c r="T99" s="4"/>
      <c r="U99" s="4"/>
      <c r="V99" s="4"/>
      <c r="W99" s="4"/>
      <c r="X99" s="4"/>
      <c r="Y99" s="7"/>
      <c r="Z99" s="15"/>
      <c r="AB99" s="178">
        <v>91</v>
      </c>
      <c r="AC99" s="180">
        <v>41</v>
      </c>
      <c r="AD99" s="180">
        <v>8</v>
      </c>
      <c r="AE99" s="180">
        <v>3</v>
      </c>
      <c r="AF99" s="180">
        <v>672.35187082970037</v>
      </c>
      <c r="AG99" s="180">
        <v>46</v>
      </c>
      <c r="AH99" s="186">
        <v>14587.648129170298</v>
      </c>
      <c r="AI99" s="180" t="s">
        <v>197</v>
      </c>
      <c r="AJ99" s="4"/>
      <c r="AK99" s="4"/>
      <c r="AL99" s="185">
        <f>AVERAGE($AG$9:AG99)</f>
        <v>47.065934065934066</v>
      </c>
      <c r="AM99" s="168">
        <f>AVERAGE($AH$9:AH99)</f>
        <v>14542.483315991063</v>
      </c>
    </row>
    <row r="100" spans="1:39" ht="18" x14ac:dyDescent="0.55000000000000004">
      <c r="A100" s="4"/>
      <c r="B100" s="178">
        <v>92</v>
      </c>
      <c r="C100" s="180">
        <v>44</v>
      </c>
      <c r="D100" s="180">
        <v>2</v>
      </c>
      <c r="E100" s="180">
        <v>5</v>
      </c>
      <c r="F100" s="180">
        <v>868.86114346750446</v>
      </c>
      <c r="G100" s="180">
        <v>41</v>
      </c>
      <c r="H100" s="186">
        <v>8866.138856532496</v>
      </c>
      <c r="I100" s="180" t="s">
        <v>197</v>
      </c>
      <c r="J100" s="4"/>
      <c r="K100" s="4"/>
      <c r="L100" s="185">
        <f>AVERAGE($G$9:G100)</f>
        <v>46.684782608695649</v>
      </c>
      <c r="M100" s="168">
        <f>AVERAGE($H$9:H100)</f>
        <v>9746.2257159427591</v>
      </c>
      <c r="N100" s="7"/>
      <c r="O100" s="4"/>
      <c r="Z100" s="15"/>
      <c r="AB100" s="178">
        <v>92</v>
      </c>
      <c r="AC100" s="180">
        <v>31</v>
      </c>
      <c r="AD100" s="180">
        <v>5</v>
      </c>
      <c r="AE100" s="180">
        <v>4</v>
      </c>
      <c r="AF100" s="180">
        <v>674.52917881948133</v>
      </c>
      <c r="AG100" s="180">
        <v>32</v>
      </c>
      <c r="AH100" s="186">
        <v>9445.4708211805191</v>
      </c>
      <c r="AI100" s="180" t="s">
        <v>197</v>
      </c>
      <c r="AJ100" s="4"/>
      <c r="AK100" s="4"/>
      <c r="AL100" s="185">
        <f>AVERAGE($AG$9:AG100)</f>
        <v>46.902173913043477</v>
      </c>
      <c r="AM100" s="168">
        <f>AVERAGE($AH$9:AH100)</f>
        <v>14487.081006264863</v>
      </c>
    </row>
    <row r="101" spans="1:39" ht="18" x14ac:dyDescent="0.55000000000000004">
      <c r="A101" s="4"/>
      <c r="B101" s="178">
        <v>93</v>
      </c>
      <c r="C101" s="180">
        <v>47</v>
      </c>
      <c r="D101" s="180">
        <v>9</v>
      </c>
      <c r="E101" s="180">
        <v>1</v>
      </c>
      <c r="F101" s="180">
        <v>881.98910715505463</v>
      </c>
      <c r="G101" s="180">
        <v>52</v>
      </c>
      <c r="H101" s="186">
        <v>10288.010892844944</v>
      </c>
      <c r="I101" s="180" t="s">
        <v>198</v>
      </c>
      <c r="J101" s="4"/>
      <c r="K101" s="4"/>
      <c r="L101" s="185">
        <f>AVERAGE($G$9:G101)</f>
        <v>46.741935483870968</v>
      </c>
      <c r="M101" s="168">
        <f>AVERAGE($H$9:H101)</f>
        <v>9752.0513630062233</v>
      </c>
      <c r="N101" s="4"/>
      <c r="O101" s="4"/>
      <c r="P101" s="4"/>
      <c r="Q101" s="4"/>
      <c r="R101" s="4"/>
      <c r="S101" s="4"/>
      <c r="T101" s="4"/>
      <c r="U101" s="4"/>
      <c r="V101" s="4"/>
      <c r="W101" s="4"/>
      <c r="X101" s="4"/>
      <c r="Y101" s="4"/>
      <c r="Z101" s="15"/>
      <c r="AB101" s="178">
        <v>93</v>
      </c>
      <c r="AC101" s="180">
        <v>50</v>
      </c>
      <c r="AD101" s="180">
        <v>3</v>
      </c>
      <c r="AE101" s="180">
        <v>2</v>
      </c>
      <c r="AF101" s="180">
        <v>661.8819054834953</v>
      </c>
      <c r="AG101" s="180">
        <v>51</v>
      </c>
      <c r="AH101" s="186">
        <v>15823.118094516505</v>
      </c>
      <c r="AI101" s="180" t="s">
        <v>198</v>
      </c>
      <c r="AJ101" s="4"/>
      <c r="AK101" s="4"/>
      <c r="AL101" s="185">
        <f>AVERAGE($AG$9:AG101)</f>
        <v>46.946236559139784</v>
      </c>
      <c r="AM101" s="168">
        <f>AVERAGE($AH$9:AH101)</f>
        <v>14501.446996461116</v>
      </c>
    </row>
    <row r="102" spans="1:39" ht="18" x14ac:dyDescent="0.55000000000000004">
      <c r="A102" s="4"/>
      <c r="B102" s="178">
        <v>94</v>
      </c>
      <c r="C102" s="180">
        <v>46</v>
      </c>
      <c r="D102" s="180">
        <v>9</v>
      </c>
      <c r="E102" s="180">
        <v>2</v>
      </c>
      <c r="F102" s="180">
        <v>733.07522493410681</v>
      </c>
      <c r="G102" s="180">
        <v>51</v>
      </c>
      <c r="H102" s="186">
        <v>10751.924775065894</v>
      </c>
      <c r="I102" s="180" t="s">
        <v>198</v>
      </c>
      <c r="J102" s="4"/>
      <c r="K102" s="4"/>
      <c r="L102" s="185">
        <f>AVERAGE($G$9:G102)</f>
        <v>46.787234042553195</v>
      </c>
      <c r="M102" s="168">
        <f>AVERAGE($H$9:H102)</f>
        <v>9762.6883141983471</v>
      </c>
      <c r="N102" s="7"/>
      <c r="O102" s="4"/>
      <c r="P102" s="7"/>
      <c r="Q102" s="7"/>
      <c r="R102" s="7"/>
      <c r="S102" s="7"/>
      <c r="T102" s="7"/>
      <c r="U102" s="7"/>
      <c r="V102" s="7"/>
      <c r="W102" s="7"/>
      <c r="X102" s="7"/>
      <c r="Y102" s="4"/>
      <c r="Z102" s="15"/>
      <c r="AB102" s="178">
        <v>94</v>
      </c>
      <c r="AC102" s="180">
        <v>55</v>
      </c>
      <c r="AD102" s="180">
        <v>5</v>
      </c>
      <c r="AE102" s="180">
        <v>3</v>
      </c>
      <c r="AF102" s="180">
        <v>830.25436953568965</v>
      </c>
      <c r="AG102" s="180">
        <v>50</v>
      </c>
      <c r="AH102" s="186">
        <v>15969.745630464309</v>
      </c>
      <c r="AI102" s="180" t="s">
        <v>198</v>
      </c>
      <c r="AJ102" s="4"/>
      <c r="AK102" s="4"/>
      <c r="AL102" s="185">
        <f>AVERAGE($AG$9:AG102)</f>
        <v>46.978723404255319</v>
      </c>
      <c r="AM102" s="168">
        <f>AVERAGE($AH$9:AH102)</f>
        <v>14517.067194695193</v>
      </c>
    </row>
    <row r="103" spans="1:39" ht="18" x14ac:dyDescent="0.55000000000000004">
      <c r="A103" s="4"/>
      <c r="B103" s="178">
        <v>95</v>
      </c>
      <c r="C103" s="180">
        <v>47</v>
      </c>
      <c r="D103" s="180">
        <v>8</v>
      </c>
      <c r="E103" s="180">
        <v>1</v>
      </c>
      <c r="F103" s="180">
        <v>1102.346635465874</v>
      </c>
      <c r="G103" s="180">
        <v>52</v>
      </c>
      <c r="H103" s="186">
        <v>10067.653364534126</v>
      </c>
      <c r="I103" s="180" t="s">
        <v>198</v>
      </c>
      <c r="J103" s="4"/>
      <c r="K103" s="4"/>
      <c r="L103" s="185">
        <f>AVERAGE($G$9:G103)</f>
        <v>46.842105263157897</v>
      </c>
      <c r="M103" s="168">
        <f>AVERAGE($H$9:H103)</f>
        <v>9765.8984726229355</v>
      </c>
      <c r="N103" s="4"/>
      <c r="O103" s="4"/>
      <c r="P103" s="4"/>
      <c r="Q103" s="4"/>
      <c r="R103" s="4"/>
      <c r="S103" s="4"/>
      <c r="T103" s="4"/>
      <c r="U103" s="4"/>
      <c r="V103" s="4"/>
      <c r="W103" s="4"/>
      <c r="X103" s="4"/>
      <c r="Y103" s="7"/>
      <c r="Z103" s="15"/>
      <c r="AB103" s="178">
        <v>95</v>
      </c>
      <c r="AC103" s="180">
        <v>42</v>
      </c>
      <c r="AD103" s="180">
        <v>7</v>
      </c>
      <c r="AE103" s="180">
        <v>1</v>
      </c>
      <c r="AF103" s="180">
        <v>468.99616599398422</v>
      </c>
      <c r="AG103" s="180">
        <v>48</v>
      </c>
      <c r="AH103" s="186">
        <v>15061.003834006016</v>
      </c>
      <c r="AI103" s="180" t="s">
        <v>197</v>
      </c>
      <c r="AJ103" s="4"/>
      <c r="AK103" s="4"/>
      <c r="AL103" s="185">
        <f>AVERAGE($AG$9:AG103)</f>
        <v>46.989473684210523</v>
      </c>
      <c r="AM103" s="168">
        <f>AVERAGE($AH$9:AH103)</f>
        <v>14522.792843530044</v>
      </c>
    </row>
    <row r="104" spans="1:39" ht="18" x14ac:dyDescent="0.55000000000000004">
      <c r="A104" s="4"/>
      <c r="B104" s="178">
        <v>96</v>
      </c>
      <c r="C104" s="180">
        <v>44</v>
      </c>
      <c r="D104" s="180">
        <v>3</v>
      </c>
      <c r="E104" s="180">
        <v>3</v>
      </c>
      <c r="F104" s="180">
        <v>630.93456548069662</v>
      </c>
      <c r="G104" s="180">
        <v>44</v>
      </c>
      <c r="H104" s="186">
        <v>9459.0654345193034</v>
      </c>
      <c r="I104" s="180" t="s">
        <v>197</v>
      </c>
      <c r="J104" s="4"/>
      <c r="K104" s="4"/>
      <c r="L104" s="185">
        <f>AVERAGE($G$9:G104)</f>
        <v>46.8125</v>
      </c>
      <c r="M104" s="168">
        <f>AVERAGE($H$9:H104)</f>
        <v>9762.7022951426898</v>
      </c>
      <c r="N104" s="7"/>
      <c r="O104" s="4"/>
      <c r="Z104" s="15"/>
      <c r="AB104" s="178">
        <v>96</v>
      </c>
      <c r="AC104" s="180">
        <v>55</v>
      </c>
      <c r="AD104" s="180">
        <v>5</v>
      </c>
      <c r="AE104" s="180">
        <v>2</v>
      </c>
      <c r="AF104" s="180">
        <v>834.14697620363313</v>
      </c>
      <c r="AG104" s="180">
        <v>51</v>
      </c>
      <c r="AH104" s="186">
        <v>15650.853023796368</v>
      </c>
      <c r="AI104" s="180" t="s">
        <v>198</v>
      </c>
      <c r="AJ104" s="4"/>
      <c r="AK104" s="4"/>
      <c r="AL104" s="185">
        <f>AVERAGE($AG$9:AG104)</f>
        <v>47.03125</v>
      </c>
      <c r="AM104" s="168">
        <f>AVERAGE($AH$9:AH104)</f>
        <v>14534.543470407816</v>
      </c>
    </row>
    <row r="105" spans="1:39" ht="18" x14ac:dyDescent="0.55000000000000004">
      <c r="A105" s="4"/>
      <c r="B105" s="178">
        <v>97</v>
      </c>
      <c r="C105" s="180">
        <v>58</v>
      </c>
      <c r="D105" s="180">
        <v>6</v>
      </c>
      <c r="E105" s="180">
        <v>2</v>
      </c>
      <c r="F105" s="180">
        <v>742.62465457268831</v>
      </c>
      <c r="G105" s="180">
        <v>51</v>
      </c>
      <c r="H105" s="186">
        <v>10742.375345427312</v>
      </c>
      <c r="I105" s="180" t="s">
        <v>198</v>
      </c>
      <c r="J105" s="4"/>
      <c r="K105" s="4"/>
      <c r="L105" s="185">
        <f>AVERAGE($G$9:G105)</f>
        <v>46.855670103092784</v>
      </c>
      <c r="M105" s="168">
        <f>AVERAGE($H$9:H105)</f>
        <v>9772.8020173105724</v>
      </c>
      <c r="N105" s="4"/>
      <c r="O105" s="4"/>
      <c r="P105" s="4"/>
      <c r="Q105" s="4"/>
      <c r="R105" s="4"/>
      <c r="S105" s="4"/>
      <c r="T105" s="4"/>
      <c r="U105" s="4"/>
      <c r="V105" s="4"/>
      <c r="W105" s="4"/>
      <c r="X105" s="4"/>
      <c r="Y105" s="4"/>
      <c r="Z105" s="15"/>
      <c r="AB105" s="178">
        <v>97</v>
      </c>
      <c r="AC105" s="180">
        <v>25</v>
      </c>
      <c r="AD105" s="180">
        <v>5</v>
      </c>
      <c r="AE105" s="180">
        <v>2</v>
      </c>
      <c r="AF105" s="180">
        <v>873.52598299675026</v>
      </c>
      <c r="AG105" s="180">
        <v>28</v>
      </c>
      <c r="AH105" s="186">
        <v>7206.4740170032501</v>
      </c>
      <c r="AI105" s="180" t="s">
        <v>197</v>
      </c>
      <c r="AJ105" s="4"/>
      <c r="AK105" s="4"/>
      <c r="AL105" s="185">
        <f>AVERAGE($AG$9:AG105)</f>
        <v>46.835051546391753</v>
      </c>
      <c r="AM105" s="168">
        <f>AVERAGE($AH$9:AH105)</f>
        <v>14458.996362640761</v>
      </c>
    </row>
    <row r="106" spans="1:39" ht="18" x14ac:dyDescent="0.55000000000000004">
      <c r="A106" s="4"/>
      <c r="B106" s="178">
        <v>98</v>
      </c>
      <c r="C106" s="180">
        <v>45</v>
      </c>
      <c r="D106" s="180">
        <v>10</v>
      </c>
      <c r="E106" s="180">
        <v>1</v>
      </c>
      <c r="F106" s="180">
        <v>816.13412465683655</v>
      </c>
      <c r="G106" s="180">
        <v>52</v>
      </c>
      <c r="H106" s="186">
        <v>10353.865875343163</v>
      </c>
      <c r="I106" s="180" t="s">
        <v>198</v>
      </c>
      <c r="J106" s="4"/>
      <c r="K106" s="4"/>
      <c r="L106" s="185">
        <f>AVERAGE($G$9:G106)</f>
        <v>46.908163265306122</v>
      </c>
      <c r="M106" s="168">
        <f>AVERAGE($H$9:H106)</f>
        <v>9778.7312403517208</v>
      </c>
      <c r="N106" s="7"/>
      <c r="O106" s="4"/>
      <c r="P106" s="7"/>
      <c r="Q106" s="7"/>
      <c r="R106" s="7"/>
      <c r="S106" s="7"/>
      <c r="T106" s="7"/>
      <c r="U106" s="7"/>
      <c r="V106" s="7"/>
      <c r="W106" s="7"/>
      <c r="X106" s="7"/>
      <c r="Y106" s="4"/>
      <c r="Z106" s="15"/>
      <c r="AB106" s="178">
        <v>98</v>
      </c>
      <c r="AC106" s="180">
        <v>40</v>
      </c>
      <c r="AD106" s="180">
        <v>5</v>
      </c>
      <c r="AE106" s="180">
        <v>2</v>
      </c>
      <c r="AF106" s="180">
        <v>467.56162860192319</v>
      </c>
      <c r="AG106" s="180">
        <v>43</v>
      </c>
      <c r="AH106" s="186">
        <v>13387.438371398077</v>
      </c>
      <c r="AI106" s="180" t="s">
        <v>197</v>
      </c>
      <c r="AJ106" s="4"/>
      <c r="AK106" s="4"/>
      <c r="AL106" s="185">
        <f>AVERAGE($AG$9:AG106)</f>
        <v>46.795918367346935</v>
      </c>
      <c r="AM106" s="168">
        <f>AVERAGE($AH$9:AH106)</f>
        <v>14448.062097423997</v>
      </c>
    </row>
    <row r="107" spans="1:39" ht="18" x14ac:dyDescent="0.55000000000000004">
      <c r="A107" s="4"/>
      <c r="B107" s="178">
        <v>99</v>
      </c>
      <c r="C107" s="180">
        <v>51</v>
      </c>
      <c r="D107" s="180">
        <v>6</v>
      </c>
      <c r="E107" s="180">
        <v>4</v>
      </c>
      <c r="F107" s="180">
        <v>870.30015062200516</v>
      </c>
      <c r="G107" s="180">
        <v>49</v>
      </c>
      <c r="H107" s="186">
        <v>10894.699849377994</v>
      </c>
      <c r="I107" s="180" t="s">
        <v>197</v>
      </c>
      <c r="J107" s="4"/>
      <c r="K107" s="4"/>
      <c r="L107" s="185">
        <f>AVERAGE($G$9:G107)</f>
        <v>46.929292929292927</v>
      </c>
      <c r="M107" s="168">
        <f>AVERAGE($H$9:H107)</f>
        <v>9790.0036505439057</v>
      </c>
      <c r="N107" s="4"/>
      <c r="O107" s="4"/>
      <c r="P107" s="4"/>
      <c r="Q107" s="4"/>
      <c r="R107" s="4"/>
      <c r="S107" s="4"/>
      <c r="T107" s="4"/>
      <c r="U107" s="4"/>
      <c r="V107" s="4"/>
      <c r="W107" s="4"/>
      <c r="X107" s="4"/>
      <c r="Y107" s="7"/>
      <c r="Z107" s="15"/>
      <c r="AB107" s="178">
        <v>99</v>
      </c>
      <c r="AC107" s="180">
        <v>47</v>
      </c>
      <c r="AD107" s="180">
        <v>8</v>
      </c>
      <c r="AE107" s="180">
        <v>2</v>
      </c>
      <c r="AF107" s="180">
        <v>1200.8474980302879</v>
      </c>
      <c r="AG107" s="180">
        <v>51</v>
      </c>
      <c r="AH107" s="186">
        <v>15284.152501969711</v>
      </c>
      <c r="AI107" s="180" t="s">
        <v>198</v>
      </c>
      <c r="AJ107" s="4"/>
      <c r="AK107" s="4"/>
      <c r="AL107" s="185">
        <f>AVERAGE($AG$9:AG107)</f>
        <v>46.838383838383841</v>
      </c>
      <c r="AM107" s="168">
        <f>AVERAGE($AH$9:AH107)</f>
        <v>14456.50745504567</v>
      </c>
    </row>
    <row r="108" spans="1:39" ht="18" x14ac:dyDescent="0.55000000000000004">
      <c r="A108" s="4"/>
      <c r="B108" s="178">
        <v>100</v>
      </c>
      <c r="C108" s="180">
        <v>50</v>
      </c>
      <c r="D108" s="180">
        <v>8</v>
      </c>
      <c r="E108" s="180">
        <v>3</v>
      </c>
      <c r="F108" s="180">
        <v>929.92776322464647</v>
      </c>
      <c r="G108" s="180">
        <v>50</v>
      </c>
      <c r="H108" s="186">
        <v>10870.072236775353</v>
      </c>
      <c r="I108" s="180" t="s">
        <v>198</v>
      </c>
      <c r="J108" s="4"/>
      <c r="K108" s="4"/>
      <c r="L108" s="185">
        <f>AVERAGE($G$9:G108)</f>
        <v>46.96</v>
      </c>
      <c r="M108" s="168">
        <f>AVERAGE($H$9:H108)</f>
        <v>9800.8043364062196</v>
      </c>
      <c r="N108" s="7"/>
      <c r="O108" s="4"/>
      <c r="Z108" s="15"/>
      <c r="AB108" s="178">
        <v>100</v>
      </c>
      <c r="AC108" s="180">
        <v>31</v>
      </c>
      <c r="AD108" s="180">
        <v>5</v>
      </c>
      <c r="AE108" s="180">
        <v>1</v>
      </c>
      <c r="AF108" s="180">
        <v>726.12303677830641</v>
      </c>
      <c r="AG108" s="180">
        <v>35</v>
      </c>
      <c r="AH108" s="186">
        <v>9798.8769632216936</v>
      </c>
      <c r="AI108" s="180" t="s">
        <v>197</v>
      </c>
      <c r="AJ108" s="4"/>
      <c r="AK108" s="4"/>
      <c r="AL108" s="185">
        <f>AVERAGE($AG$9:AG108)</f>
        <v>46.72</v>
      </c>
      <c r="AM108" s="168">
        <f>AVERAGE($AH$9:AH108)</f>
        <v>14409.93115012743</v>
      </c>
    </row>
    <row r="109" spans="1:39" ht="18" x14ac:dyDescent="0.55000000000000004">
      <c r="A109" s="4"/>
      <c r="B109" s="178">
        <v>101</v>
      </c>
      <c r="C109" s="180">
        <v>48</v>
      </c>
      <c r="D109" s="180">
        <v>3</v>
      </c>
      <c r="E109" s="180">
        <v>3</v>
      </c>
      <c r="F109" s="180">
        <v>658.90580321050868</v>
      </c>
      <c r="G109" s="180">
        <v>48</v>
      </c>
      <c r="H109" s="186">
        <v>10571.094196789491</v>
      </c>
      <c r="I109" s="180" t="s">
        <v>197</v>
      </c>
      <c r="J109" s="4"/>
      <c r="K109" s="4"/>
      <c r="L109" s="185">
        <f>AVERAGE($G$9:G109)</f>
        <v>46.970297029702969</v>
      </c>
      <c r="M109" s="168">
        <f>AVERAGE($H$9:H109)</f>
        <v>9808.4309686872421</v>
      </c>
      <c r="N109" s="4"/>
      <c r="O109" s="4"/>
      <c r="P109" s="4"/>
      <c r="Q109" s="4"/>
      <c r="R109" s="4"/>
      <c r="S109" s="4"/>
      <c r="T109" s="4"/>
      <c r="U109" s="4"/>
      <c r="V109" s="4"/>
      <c r="W109" s="4"/>
      <c r="X109" s="4"/>
      <c r="Y109" s="4"/>
      <c r="Z109" s="15"/>
      <c r="AB109" s="178">
        <v>101</v>
      </c>
      <c r="AC109" s="180">
        <v>51</v>
      </c>
      <c r="AD109" s="180">
        <v>3</v>
      </c>
      <c r="AE109" s="180">
        <v>4</v>
      </c>
      <c r="AF109" s="180">
        <v>863.72466052220989</v>
      </c>
      <c r="AG109" s="180">
        <v>49</v>
      </c>
      <c r="AH109" s="186">
        <v>15801.27533947779</v>
      </c>
      <c r="AI109" s="180" t="s">
        <v>197</v>
      </c>
      <c r="AJ109" s="4"/>
      <c r="AK109" s="4"/>
      <c r="AL109" s="185">
        <f>AVERAGE($AG$9:AG109)</f>
        <v>46.742574257425744</v>
      </c>
      <c r="AM109" s="168">
        <f>AVERAGE($AH$9:AH109)</f>
        <v>14423.706835170502</v>
      </c>
    </row>
    <row r="110" spans="1:39" ht="18" x14ac:dyDescent="0.55000000000000004">
      <c r="A110" s="4"/>
      <c r="B110" s="178">
        <v>102</v>
      </c>
      <c r="C110" s="180">
        <v>48</v>
      </c>
      <c r="D110" s="180">
        <v>7</v>
      </c>
      <c r="E110" s="180">
        <v>2</v>
      </c>
      <c r="F110" s="180">
        <v>1154.9015274102549</v>
      </c>
      <c r="G110" s="180">
        <v>51</v>
      </c>
      <c r="H110" s="186">
        <v>10330.098472589745</v>
      </c>
      <c r="I110" s="180" t="s">
        <v>198</v>
      </c>
      <c r="J110" s="4"/>
      <c r="K110" s="4"/>
      <c r="L110" s="185">
        <f>AVERAGE($G$9:G110)</f>
        <v>47.009803921568626</v>
      </c>
      <c r="M110" s="168">
        <f>AVERAGE($H$9:H110)</f>
        <v>9813.5453559804046</v>
      </c>
      <c r="N110" s="7"/>
      <c r="O110" s="4"/>
      <c r="P110" s="7"/>
      <c r="Q110" s="7"/>
      <c r="R110" s="7"/>
      <c r="S110" s="7"/>
      <c r="T110" s="7"/>
      <c r="U110" s="7"/>
      <c r="V110" s="7"/>
      <c r="W110" s="7"/>
      <c r="X110" s="7"/>
      <c r="Y110" s="4"/>
      <c r="Z110" s="15"/>
      <c r="AB110" s="178">
        <v>102</v>
      </c>
      <c r="AC110" s="180">
        <v>42</v>
      </c>
      <c r="AD110" s="180">
        <v>2</v>
      </c>
      <c r="AE110" s="180">
        <v>1</v>
      </c>
      <c r="AF110" s="180">
        <v>777.73317518841384</v>
      </c>
      <c r="AG110" s="180">
        <v>43</v>
      </c>
      <c r="AH110" s="186">
        <v>12827.266824811586</v>
      </c>
      <c r="AI110" s="180" t="s">
        <v>197</v>
      </c>
      <c r="AJ110" s="4"/>
      <c r="AK110" s="4"/>
      <c r="AL110" s="185">
        <f>AVERAGE($AG$9:AG110)</f>
        <v>46.705882352941174</v>
      </c>
      <c r="AM110" s="168">
        <f>AVERAGE($AH$9:AH110)</f>
        <v>14408.055462519926</v>
      </c>
    </row>
    <row r="111" spans="1:39" ht="18" x14ac:dyDescent="0.55000000000000004">
      <c r="A111" s="4"/>
      <c r="B111" s="178">
        <v>103</v>
      </c>
      <c r="C111" s="180">
        <v>52</v>
      </c>
      <c r="D111" s="180">
        <v>7</v>
      </c>
      <c r="E111" s="180">
        <v>4</v>
      </c>
      <c r="F111" s="180">
        <v>725.05682523536302</v>
      </c>
      <c r="G111" s="180">
        <v>49</v>
      </c>
      <c r="H111" s="186">
        <v>11039.943174764638</v>
      </c>
      <c r="I111" s="180" t="s">
        <v>197</v>
      </c>
      <c r="J111" s="4"/>
      <c r="K111" s="4"/>
      <c r="L111" s="185">
        <f>AVERAGE($G$9:G111)</f>
        <v>47.029126213592235</v>
      </c>
      <c r="M111" s="168">
        <f>AVERAGE($H$9:H111)</f>
        <v>9825.4521309200572</v>
      </c>
      <c r="N111" s="4"/>
      <c r="O111" s="4"/>
      <c r="P111" s="4"/>
      <c r="Q111" s="4"/>
      <c r="R111" s="4"/>
      <c r="S111" s="4"/>
      <c r="T111" s="4"/>
      <c r="U111" s="4"/>
      <c r="V111" s="4"/>
      <c r="W111" s="4"/>
      <c r="X111" s="4"/>
      <c r="Y111" s="7"/>
      <c r="Z111" s="15"/>
      <c r="AB111" s="178">
        <v>103</v>
      </c>
      <c r="AC111" s="180">
        <v>40</v>
      </c>
      <c r="AD111" s="180">
        <v>19</v>
      </c>
      <c r="AE111" s="180">
        <v>2</v>
      </c>
      <c r="AF111" s="180">
        <v>909.95524792188905</v>
      </c>
      <c r="AG111" s="180">
        <v>51</v>
      </c>
      <c r="AH111" s="186">
        <v>15575.044752078111</v>
      </c>
      <c r="AI111" s="180" t="s">
        <v>198</v>
      </c>
      <c r="AJ111" s="4"/>
      <c r="AK111" s="4"/>
      <c r="AL111" s="185">
        <f>AVERAGE($AG$9:AG111)</f>
        <v>46.747572815533978</v>
      </c>
      <c r="AM111" s="168">
        <f>AVERAGE($AH$9:AH111)</f>
        <v>14419.385455622432</v>
      </c>
    </row>
    <row r="112" spans="1:39" ht="18" x14ac:dyDescent="0.55000000000000004">
      <c r="A112" s="4"/>
      <c r="B112" s="178">
        <v>104</v>
      </c>
      <c r="C112" s="180">
        <v>39</v>
      </c>
      <c r="D112" s="180">
        <v>9</v>
      </c>
      <c r="E112" s="180">
        <v>5</v>
      </c>
      <c r="F112" s="180">
        <v>834.82557395383185</v>
      </c>
      <c r="G112" s="180">
        <v>43</v>
      </c>
      <c r="H112" s="186">
        <v>9470.1744260461674</v>
      </c>
      <c r="I112" s="180" t="s">
        <v>197</v>
      </c>
      <c r="J112" s="4"/>
      <c r="K112" s="4"/>
      <c r="L112" s="185">
        <f>AVERAGE($G$9:G112)</f>
        <v>46.990384615384613</v>
      </c>
      <c r="M112" s="168">
        <f>AVERAGE($H$9:H112)</f>
        <v>9822.035999142423</v>
      </c>
      <c r="N112" s="7"/>
      <c r="O112" s="4"/>
      <c r="Z112" s="15"/>
      <c r="AB112" s="178">
        <v>104</v>
      </c>
      <c r="AC112" s="180">
        <v>44</v>
      </c>
      <c r="AD112" s="180">
        <v>7</v>
      </c>
      <c r="AE112" s="180">
        <v>3</v>
      </c>
      <c r="AF112" s="180">
        <v>873.08652060460099</v>
      </c>
      <c r="AG112" s="180">
        <v>48</v>
      </c>
      <c r="AH112" s="186">
        <v>15156.9134793954</v>
      </c>
      <c r="AI112" s="180" t="s">
        <v>197</v>
      </c>
      <c r="AJ112" s="4"/>
      <c r="AK112" s="4"/>
      <c r="AL112" s="185">
        <f>AVERAGE($AG$9:AG112)</f>
        <v>46.759615384615387</v>
      </c>
      <c r="AM112" s="168">
        <f>AVERAGE($AH$9:AH112)</f>
        <v>14426.477071235635</v>
      </c>
    </row>
    <row r="113" spans="1:39" ht="18" x14ac:dyDescent="0.55000000000000004">
      <c r="A113" s="4"/>
      <c r="B113" s="178">
        <v>105</v>
      </c>
      <c r="C113" s="180">
        <v>30</v>
      </c>
      <c r="D113" s="180">
        <v>5</v>
      </c>
      <c r="E113" s="180">
        <v>2</v>
      </c>
      <c r="F113" s="180">
        <v>793.12191279826993</v>
      </c>
      <c r="G113" s="180">
        <v>33</v>
      </c>
      <c r="H113" s="186">
        <v>5911.8780872017305</v>
      </c>
      <c r="I113" s="180" t="s">
        <v>197</v>
      </c>
      <c r="J113" s="4"/>
      <c r="K113" s="4"/>
      <c r="L113" s="185">
        <f>AVERAGE($G$9:G113)</f>
        <v>46.857142857142854</v>
      </c>
      <c r="M113" s="168">
        <f>AVERAGE($H$9:H113)</f>
        <v>9784.7963999810836</v>
      </c>
      <c r="N113" s="4"/>
      <c r="O113" s="4"/>
      <c r="P113" s="4"/>
      <c r="Q113" s="4"/>
      <c r="R113" s="4"/>
      <c r="S113" s="4"/>
      <c r="T113" s="4"/>
      <c r="U113" s="4"/>
      <c r="V113" s="4"/>
      <c r="W113" s="4"/>
      <c r="X113" s="4"/>
      <c r="Y113" s="4"/>
      <c r="Z113" s="15"/>
      <c r="AB113" s="178">
        <v>105</v>
      </c>
      <c r="AC113" s="180">
        <v>39</v>
      </c>
      <c r="AD113" s="180">
        <v>6</v>
      </c>
      <c r="AE113" s="180">
        <v>4</v>
      </c>
      <c r="AF113" s="180">
        <v>454.50216019074236</v>
      </c>
      <c r="AG113" s="180">
        <v>41</v>
      </c>
      <c r="AH113" s="186">
        <v>13130.497839809257</v>
      </c>
      <c r="AI113" s="180" t="s">
        <v>197</v>
      </c>
      <c r="AJ113" s="4"/>
      <c r="AK113" s="4"/>
      <c r="AL113" s="185">
        <f>AVERAGE($AG$9:AG113)</f>
        <v>46.704761904761902</v>
      </c>
      <c r="AM113" s="168">
        <f>AVERAGE($AH$9:AH113)</f>
        <v>14414.134411888715</v>
      </c>
    </row>
    <row r="114" spans="1:39" ht="18" x14ac:dyDescent="0.55000000000000004">
      <c r="A114" s="4"/>
      <c r="B114" s="178">
        <v>106</v>
      </c>
      <c r="C114" s="180">
        <v>44</v>
      </c>
      <c r="D114" s="180">
        <v>4</v>
      </c>
      <c r="E114" s="180">
        <v>7</v>
      </c>
      <c r="F114" s="180">
        <v>959.02419543804137</v>
      </c>
      <c r="G114" s="180">
        <v>41</v>
      </c>
      <c r="H114" s="186">
        <v>9275.9758045619583</v>
      </c>
      <c r="I114" s="180" t="s">
        <v>197</v>
      </c>
      <c r="J114" s="4"/>
      <c r="K114" s="4"/>
      <c r="L114" s="185">
        <f>AVERAGE($G$9:G114)</f>
        <v>46.801886792452834</v>
      </c>
      <c r="M114" s="168">
        <f>AVERAGE($H$9:H114)</f>
        <v>9779.996205684678</v>
      </c>
      <c r="N114" s="7"/>
      <c r="O114" s="4"/>
      <c r="P114" s="7"/>
      <c r="Q114" s="7"/>
      <c r="R114" s="7"/>
      <c r="S114" s="7"/>
      <c r="T114" s="7"/>
      <c r="U114" s="7"/>
      <c r="V114" s="7"/>
      <c r="W114" s="7"/>
      <c r="X114" s="7"/>
      <c r="Y114" s="4"/>
      <c r="Z114" s="15"/>
      <c r="AB114" s="178">
        <v>106</v>
      </c>
      <c r="AC114" s="180">
        <v>55</v>
      </c>
      <c r="AD114" s="180">
        <v>5</v>
      </c>
      <c r="AE114" s="180">
        <v>4</v>
      </c>
      <c r="AF114" s="180">
        <v>998.38469443491169</v>
      </c>
      <c r="AG114" s="180">
        <v>49</v>
      </c>
      <c r="AH114" s="186">
        <v>15666.615305565088</v>
      </c>
      <c r="AI114" s="180" t="s">
        <v>197</v>
      </c>
      <c r="AJ114" s="4"/>
      <c r="AK114" s="4"/>
      <c r="AL114" s="185">
        <f>AVERAGE($AG$9:AG114)</f>
        <v>46.726415094339622</v>
      </c>
      <c r="AM114" s="168">
        <f>AVERAGE($AH$9:AH114)</f>
        <v>14425.950269376228</v>
      </c>
    </row>
    <row r="115" spans="1:39" ht="18" x14ac:dyDescent="0.55000000000000004">
      <c r="A115" s="4"/>
      <c r="B115" s="178">
        <v>107</v>
      </c>
      <c r="C115" s="180">
        <v>43</v>
      </c>
      <c r="D115" s="180">
        <v>6</v>
      </c>
      <c r="E115" s="180">
        <v>2</v>
      </c>
      <c r="F115" s="180">
        <v>811.92355028761335</v>
      </c>
      <c r="G115" s="180">
        <v>47</v>
      </c>
      <c r="H115" s="186">
        <v>9883.0764497123855</v>
      </c>
      <c r="I115" s="180" t="s">
        <v>197</v>
      </c>
      <c r="J115" s="4"/>
      <c r="K115" s="4"/>
      <c r="L115" s="185">
        <f>AVERAGE($G$9:G115)</f>
        <v>46.803738317757009</v>
      </c>
      <c r="M115" s="168">
        <f>AVERAGE($H$9:H115)</f>
        <v>9780.959572451291</v>
      </c>
      <c r="N115" s="4"/>
      <c r="O115" s="4"/>
      <c r="P115" s="4"/>
      <c r="Q115" s="4"/>
      <c r="R115" s="4"/>
      <c r="S115" s="4"/>
      <c r="T115" s="4"/>
      <c r="U115" s="4"/>
      <c r="V115" s="4"/>
      <c r="W115" s="4"/>
      <c r="X115" s="4"/>
      <c r="Y115" s="7"/>
      <c r="Z115" s="15"/>
      <c r="AB115" s="178">
        <v>107</v>
      </c>
      <c r="AC115" s="180">
        <v>36</v>
      </c>
      <c r="AD115" s="180">
        <v>3</v>
      </c>
      <c r="AE115" s="180">
        <v>3</v>
      </c>
      <c r="AF115" s="180">
        <v>886.48621841786644</v>
      </c>
      <c r="AG115" s="180">
        <v>36</v>
      </c>
      <c r="AH115" s="186">
        <v>10523.513781582133</v>
      </c>
      <c r="AI115" s="180" t="s">
        <v>197</v>
      </c>
      <c r="AJ115" s="4"/>
      <c r="AK115" s="4"/>
      <c r="AL115" s="185">
        <f>AVERAGE($AG$9:AG115)</f>
        <v>46.626168224299064</v>
      </c>
      <c r="AM115" s="168">
        <f>AVERAGE($AH$9:AH115)</f>
        <v>14389.478900331425</v>
      </c>
    </row>
    <row r="116" spans="1:39" ht="18" x14ac:dyDescent="0.55000000000000004">
      <c r="A116" s="4"/>
      <c r="B116" s="178">
        <v>108</v>
      </c>
      <c r="C116" s="180">
        <v>53</v>
      </c>
      <c r="D116" s="180">
        <v>7</v>
      </c>
      <c r="E116" s="180">
        <v>3</v>
      </c>
      <c r="F116" s="180">
        <v>964.78534848068318</v>
      </c>
      <c r="G116" s="180">
        <v>50</v>
      </c>
      <c r="H116" s="186">
        <v>10835.214651519316</v>
      </c>
      <c r="I116" s="180" t="s">
        <v>198</v>
      </c>
      <c r="J116" s="4"/>
      <c r="K116" s="4"/>
      <c r="L116" s="185">
        <f>AVERAGE($G$9:G116)</f>
        <v>46.833333333333336</v>
      </c>
      <c r="M116" s="168">
        <f>AVERAGE($H$9:H116)</f>
        <v>9790.7211935537725</v>
      </c>
      <c r="N116" s="7"/>
      <c r="O116" s="4"/>
      <c r="Z116" s="15"/>
      <c r="AB116" s="178">
        <v>108</v>
      </c>
      <c r="AC116" s="180">
        <v>48</v>
      </c>
      <c r="AD116" s="180">
        <v>3</v>
      </c>
      <c r="AE116" s="180">
        <v>7</v>
      </c>
      <c r="AF116" s="180">
        <v>676.42713497942748</v>
      </c>
      <c r="AG116" s="180">
        <v>44</v>
      </c>
      <c r="AH116" s="186">
        <v>14813.572865020573</v>
      </c>
      <c r="AI116" s="180" t="s">
        <v>197</v>
      </c>
      <c r="AJ116" s="4"/>
      <c r="AK116" s="4"/>
      <c r="AL116" s="185">
        <f>AVERAGE($AG$9:AG116)</f>
        <v>46.601851851851855</v>
      </c>
      <c r="AM116" s="168">
        <f>AVERAGE($AH$9:AH116)</f>
        <v>14393.405696300768</v>
      </c>
    </row>
    <row r="117" spans="1:39" ht="18" x14ac:dyDescent="0.55000000000000004">
      <c r="A117" s="4"/>
      <c r="B117" s="178">
        <v>109</v>
      </c>
      <c r="C117" s="180">
        <v>52</v>
      </c>
      <c r="D117" s="180">
        <v>10</v>
      </c>
      <c r="E117" s="180">
        <v>2</v>
      </c>
      <c r="F117" s="180">
        <v>758.47529167092637</v>
      </c>
      <c r="G117" s="180">
        <v>51</v>
      </c>
      <c r="H117" s="186">
        <v>10726.524708329074</v>
      </c>
      <c r="I117" s="180" t="s">
        <v>198</v>
      </c>
      <c r="J117" s="4"/>
      <c r="K117" s="4"/>
      <c r="L117" s="185">
        <f>AVERAGE($G$9:G117)</f>
        <v>46.871559633027523</v>
      </c>
      <c r="M117" s="168">
        <f>AVERAGE($H$9:H117)</f>
        <v>9799.3065469003341</v>
      </c>
      <c r="N117" s="4"/>
      <c r="O117" s="4"/>
      <c r="P117" s="4"/>
      <c r="Q117" s="4"/>
      <c r="R117" s="4"/>
      <c r="S117" s="4"/>
      <c r="T117" s="4"/>
      <c r="U117" s="4"/>
      <c r="V117" s="4"/>
      <c r="W117" s="4"/>
      <c r="X117" s="4"/>
      <c r="Y117" s="4"/>
      <c r="Z117" s="15"/>
      <c r="AB117" s="178">
        <v>109</v>
      </c>
      <c r="AC117" s="180">
        <v>47</v>
      </c>
      <c r="AD117" s="180">
        <v>6</v>
      </c>
      <c r="AE117" s="180">
        <v>2</v>
      </c>
      <c r="AF117" s="180">
        <v>831.0107436099471</v>
      </c>
      <c r="AG117" s="180">
        <v>51</v>
      </c>
      <c r="AH117" s="186">
        <v>15653.989256390054</v>
      </c>
      <c r="AI117" s="180" t="s">
        <v>198</v>
      </c>
      <c r="AJ117" s="4"/>
      <c r="AK117" s="4"/>
      <c r="AL117" s="185">
        <f>AVERAGE($AG$9:AG117)</f>
        <v>46.642201834862384</v>
      </c>
      <c r="AM117" s="168">
        <f>AVERAGE($AH$9:AH117)</f>
        <v>14404.97068309058</v>
      </c>
    </row>
    <row r="118" spans="1:39" ht="18" x14ac:dyDescent="0.55000000000000004">
      <c r="A118" s="4"/>
      <c r="B118" s="178">
        <v>110</v>
      </c>
      <c r="C118" s="180">
        <v>44</v>
      </c>
      <c r="D118" s="180">
        <v>2</v>
      </c>
      <c r="E118" s="180">
        <v>4</v>
      </c>
      <c r="F118" s="180">
        <v>530.33724737442333</v>
      </c>
      <c r="G118" s="180">
        <v>42</v>
      </c>
      <c r="H118" s="186">
        <v>9239.6627526255761</v>
      </c>
      <c r="I118" s="180" t="s">
        <v>197</v>
      </c>
      <c r="J118" s="4"/>
      <c r="K118" s="4"/>
      <c r="L118" s="185">
        <f>AVERAGE($G$9:G118)</f>
        <v>46.827272727272728</v>
      </c>
      <c r="M118" s="168">
        <f>AVERAGE($H$9:H118)</f>
        <v>9794.2188760432909</v>
      </c>
      <c r="N118" s="7"/>
      <c r="O118" s="4"/>
      <c r="P118" s="7"/>
      <c r="Q118" s="7"/>
      <c r="R118" s="7"/>
      <c r="S118" s="7"/>
      <c r="T118" s="7"/>
      <c r="U118" s="7"/>
      <c r="V118" s="7"/>
      <c r="W118" s="7"/>
      <c r="X118" s="7"/>
      <c r="Y118" s="4"/>
      <c r="Z118" s="15"/>
      <c r="AB118" s="178">
        <v>110</v>
      </c>
      <c r="AC118" s="180">
        <v>45</v>
      </c>
      <c r="AD118" s="180">
        <v>4</v>
      </c>
      <c r="AE118" s="180">
        <v>2</v>
      </c>
      <c r="AF118" s="180">
        <v>893.95518351343901</v>
      </c>
      <c r="AG118" s="180">
        <v>47</v>
      </c>
      <c r="AH118" s="186">
        <v>14501.044816486561</v>
      </c>
      <c r="AI118" s="180" t="s">
        <v>197</v>
      </c>
      <c r="AJ118" s="4"/>
      <c r="AK118" s="4"/>
      <c r="AL118" s="185">
        <f>AVERAGE($AG$9:AG118)</f>
        <v>46.645454545454548</v>
      </c>
      <c r="AM118" s="168">
        <f>AVERAGE($AH$9:AH118)</f>
        <v>14405.844084303269</v>
      </c>
    </row>
    <row r="119" spans="1:39" ht="18" x14ac:dyDescent="0.55000000000000004">
      <c r="A119" s="4"/>
      <c r="B119" s="178">
        <v>111</v>
      </c>
      <c r="C119" s="180">
        <v>45</v>
      </c>
      <c r="D119" s="180">
        <v>9</v>
      </c>
      <c r="E119" s="180">
        <v>2</v>
      </c>
      <c r="F119" s="180">
        <v>833.12704339543507</v>
      </c>
      <c r="G119" s="180">
        <v>51</v>
      </c>
      <c r="H119" s="186">
        <v>10651.872956604566</v>
      </c>
      <c r="I119" s="180" t="s">
        <v>198</v>
      </c>
      <c r="J119" s="4"/>
      <c r="K119" s="4"/>
      <c r="L119" s="185">
        <f>AVERAGE($G$9:G119)</f>
        <v>46.864864864864863</v>
      </c>
      <c r="M119" s="168">
        <f>AVERAGE($H$9:H119)</f>
        <v>9801.9454893816783</v>
      </c>
      <c r="N119" s="4"/>
      <c r="O119" s="4"/>
      <c r="P119" s="4"/>
      <c r="Q119" s="4"/>
      <c r="R119" s="4"/>
      <c r="S119" s="4"/>
      <c r="T119" s="4"/>
      <c r="U119" s="4"/>
      <c r="V119" s="4"/>
      <c r="W119" s="4"/>
      <c r="X119" s="4"/>
      <c r="Y119" s="7"/>
      <c r="Z119" s="15"/>
      <c r="AB119" s="178">
        <v>111</v>
      </c>
      <c r="AC119" s="180">
        <v>46</v>
      </c>
      <c r="AD119" s="180">
        <v>3</v>
      </c>
      <c r="AE119" s="180">
        <v>3</v>
      </c>
      <c r="AF119" s="180">
        <v>771.96052421068225</v>
      </c>
      <c r="AG119" s="180">
        <v>46</v>
      </c>
      <c r="AH119" s="186">
        <v>14488.039475789317</v>
      </c>
      <c r="AI119" s="180" t="s">
        <v>197</v>
      </c>
      <c r="AJ119" s="4"/>
      <c r="AK119" s="4"/>
      <c r="AL119" s="185">
        <f>AVERAGE($AG$9:AG119)</f>
        <v>46.63963963963964</v>
      </c>
      <c r="AM119" s="168">
        <f>AVERAGE($AH$9:AH119)</f>
        <v>14406.584583325666</v>
      </c>
    </row>
    <row r="120" spans="1:39" ht="18" x14ac:dyDescent="0.55000000000000004">
      <c r="A120" s="4"/>
      <c r="B120" s="178">
        <v>112</v>
      </c>
      <c r="C120" s="180">
        <v>52</v>
      </c>
      <c r="D120" s="180">
        <v>5</v>
      </c>
      <c r="E120" s="180">
        <v>3</v>
      </c>
      <c r="F120" s="180">
        <v>880.04909022744982</v>
      </c>
      <c r="G120" s="180">
        <v>50</v>
      </c>
      <c r="H120" s="186">
        <v>10919.950909772549</v>
      </c>
      <c r="I120" s="180" t="s">
        <v>198</v>
      </c>
      <c r="J120" s="4"/>
      <c r="K120" s="4"/>
      <c r="L120" s="185">
        <f>AVERAGE($G$9:G120)</f>
        <v>46.892857142857146</v>
      </c>
      <c r="M120" s="168">
        <f>AVERAGE($H$9:H120)</f>
        <v>9811.92768063517</v>
      </c>
      <c r="N120" s="7"/>
      <c r="O120" s="4"/>
      <c r="Z120" s="15"/>
      <c r="AB120" s="178">
        <v>112</v>
      </c>
      <c r="AC120" s="180">
        <v>35</v>
      </c>
      <c r="AD120" s="180">
        <v>3</v>
      </c>
      <c r="AE120" s="180">
        <v>3</v>
      </c>
      <c r="AF120" s="180">
        <v>952.81059125843319</v>
      </c>
      <c r="AG120" s="180">
        <v>35</v>
      </c>
      <c r="AH120" s="186">
        <v>10072.189408741568</v>
      </c>
      <c r="AI120" s="180" t="s">
        <v>197</v>
      </c>
      <c r="AJ120" s="4"/>
      <c r="AK120" s="4"/>
      <c r="AL120" s="185">
        <f>AVERAGE($AG$9:AG120)</f>
        <v>46.535714285714285</v>
      </c>
      <c r="AM120" s="168">
        <f>AVERAGE($AH$9:AH120)</f>
        <v>14367.884626409737</v>
      </c>
    </row>
    <row r="121" spans="1:39" ht="18" x14ac:dyDescent="0.55000000000000004">
      <c r="A121" s="4"/>
      <c r="B121" s="178">
        <v>113</v>
      </c>
      <c r="C121" s="180">
        <v>46</v>
      </c>
      <c r="D121" s="180">
        <v>6</v>
      </c>
      <c r="E121" s="180">
        <v>2</v>
      </c>
      <c r="F121" s="180">
        <v>988.59575188495978</v>
      </c>
      <c r="G121" s="180">
        <v>50</v>
      </c>
      <c r="H121" s="186">
        <v>10561.404248115039</v>
      </c>
      <c r="I121" s="180" t="s">
        <v>198</v>
      </c>
      <c r="J121" s="4"/>
      <c r="K121" s="4"/>
      <c r="L121" s="185">
        <f>AVERAGE($G$9:G121)</f>
        <v>46.920353982300888</v>
      </c>
      <c r="M121" s="168">
        <f>AVERAGE($H$9:H121)</f>
        <v>9818.5602166305671</v>
      </c>
      <c r="N121" s="4"/>
      <c r="O121" s="4"/>
      <c r="P121" s="4"/>
      <c r="Q121" s="4"/>
      <c r="R121" s="4"/>
      <c r="S121" s="4"/>
      <c r="T121" s="4"/>
      <c r="U121" s="4"/>
      <c r="V121" s="4"/>
      <c r="W121" s="4"/>
      <c r="X121" s="4"/>
      <c r="Y121" s="4"/>
      <c r="Z121" s="15"/>
      <c r="AB121" s="178">
        <v>113</v>
      </c>
      <c r="AC121" s="180">
        <v>43</v>
      </c>
      <c r="AD121" s="180">
        <v>7</v>
      </c>
      <c r="AE121" s="180">
        <v>1</v>
      </c>
      <c r="AF121" s="180">
        <v>961.48588808788043</v>
      </c>
      <c r="AG121" s="180">
        <v>49</v>
      </c>
      <c r="AH121" s="186">
        <v>14953.51411191212</v>
      </c>
      <c r="AI121" s="180" t="s">
        <v>197</v>
      </c>
      <c r="AJ121" s="4"/>
      <c r="AK121" s="4"/>
      <c r="AL121" s="185">
        <f>AVERAGE($AG$9:AG121)</f>
        <v>46.557522123893804</v>
      </c>
      <c r="AM121" s="168">
        <f>AVERAGE($AH$9:AH121)</f>
        <v>14373.067188228342</v>
      </c>
    </row>
    <row r="122" spans="1:39" ht="18" x14ac:dyDescent="0.55000000000000004">
      <c r="A122" s="4"/>
      <c r="B122" s="178">
        <v>114</v>
      </c>
      <c r="C122" s="180">
        <v>39</v>
      </c>
      <c r="D122" s="180">
        <v>2</v>
      </c>
      <c r="E122" s="180">
        <v>1</v>
      </c>
      <c r="F122" s="180">
        <v>986.85772633846921</v>
      </c>
      <c r="G122" s="180">
        <v>40</v>
      </c>
      <c r="H122" s="186">
        <v>7463.1422736615305</v>
      </c>
      <c r="I122" s="180" t="s">
        <v>197</v>
      </c>
      <c r="J122" s="4"/>
      <c r="K122" s="4"/>
      <c r="L122" s="185">
        <f>AVERAGE($G$9:G122)</f>
        <v>46.859649122807021</v>
      </c>
      <c r="M122" s="168">
        <f>AVERAGE($H$9:H122)</f>
        <v>9797.8986557273292</v>
      </c>
      <c r="N122" s="7"/>
      <c r="O122" s="4"/>
      <c r="P122" s="7"/>
      <c r="Q122" s="7"/>
      <c r="R122" s="7"/>
      <c r="S122" s="7"/>
      <c r="T122" s="7"/>
      <c r="U122" s="7"/>
      <c r="V122" s="7"/>
      <c r="W122" s="7"/>
      <c r="X122" s="7"/>
      <c r="Y122" s="4"/>
      <c r="Z122" s="15"/>
      <c r="AB122" s="178">
        <v>114</v>
      </c>
      <c r="AC122" s="180">
        <v>47</v>
      </c>
      <c r="AD122" s="180">
        <v>6</v>
      </c>
      <c r="AE122" s="180">
        <v>1</v>
      </c>
      <c r="AF122" s="180">
        <v>786.54595307935767</v>
      </c>
      <c r="AG122" s="180">
        <v>52</v>
      </c>
      <c r="AH122" s="186">
        <v>15383.454046920642</v>
      </c>
      <c r="AI122" s="180" t="s">
        <v>198</v>
      </c>
      <c r="AJ122" s="4"/>
      <c r="AK122" s="4"/>
      <c r="AL122" s="185">
        <f>AVERAGE($AG$9:AG122)</f>
        <v>46.60526315789474</v>
      </c>
      <c r="AM122" s="168">
        <f>AVERAGE($AH$9:AH122)</f>
        <v>14381.930230848451</v>
      </c>
    </row>
    <row r="123" spans="1:39" ht="18" x14ac:dyDescent="0.55000000000000004">
      <c r="A123" s="4"/>
      <c r="B123" s="178">
        <v>115</v>
      </c>
      <c r="C123" s="180">
        <v>51</v>
      </c>
      <c r="D123" s="180">
        <v>7</v>
      </c>
      <c r="E123" s="180">
        <v>2</v>
      </c>
      <c r="F123" s="180">
        <v>886.31797996600039</v>
      </c>
      <c r="G123" s="180">
        <v>51</v>
      </c>
      <c r="H123" s="186">
        <v>10598.682020034001</v>
      </c>
      <c r="I123" s="180" t="s">
        <v>198</v>
      </c>
      <c r="J123" s="4"/>
      <c r="K123" s="4"/>
      <c r="L123" s="185">
        <f>AVERAGE($G$9:G123)</f>
        <v>46.895652173913042</v>
      </c>
      <c r="M123" s="168">
        <f>AVERAGE($H$9:H123)</f>
        <v>9804.8619893299965</v>
      </c>
      <c r="N123" s="4"/>
      <c r="O123" s="4"/>
      <c r="P123" s="4"/>
      <c r="Q123" s="4"/>
      <c r="R123" s="4"/>
      <c r="S123" s="4"/>
      <c r="T123" s="4"/>
      <c r="U123" s="4"/>
      <c r="V123" s="4"/>
      <c r="W123" s="4"/>
      <c r="X123" s="4"/>
      <c r="Y123" s="7"/>
      <c r="Z123" s="15"/>
      <c r="AB123" s="178">
        <v>115</v>
      </c>
      <c r="AC123" s="180">
        <v>49</v>
      </c>
      <c r="AD123" s="180">
        <v>6</v>
      </c>
      <c r="AE123" s="180">
        <v>3</v>
      </c>
      <c r="AF123" s="180">
        <v>772.7292649480197</v>
      </c>
      <c r="AG123" s="180">
        <v>50</v>
      </c>
      <c r="AH123" s="186">
        <v>16027.270735051981</v>
      </c>
      <c r="AI123" s="180" t="s">
        <v>198</v>
      </c>
      <c r="AJ123" s="4"/>
      <c r="AK123" s="4"/>
      <c r="AL123" s="185">
        <f>AVERAGE($AG$9:AG123)</f>
        <v>46.634782608695652</v>
      </c>
      <c r="AM123" s="168">
        <f>AVERAGE($AH$9:AH123)</f>
        <v>14396.237539580654</v>
      </c>
    </row>
    <row r="124" spans="1:39" ht="18" x14ac:dyDescent="0.55000000000000004">
      <c r="A124" s="4"/>
      <c r="B124" s="178">
        <v>116</v>
      </c>
      <c r="C124" s="180">
        <v>50</v>
      </c>
      <c r="D124" s="180">
        <v>3</v>
      </c>
      <c r="E124" s="180">
        <v>4</v>
      </c>
      <c r="F124" s="180">
        <v>1041.075228333314</v>
      </c>
      <c r="G124" s="180">
        <v>49</v>
      </c>
      <c r="H124" s="186">
        <v>10723.924771666687</v>
      </c>
      <c r="I124" s="180" t="s">
        <v>197</v>
      </c>
      <c r="J124" s="4"/>
      <c r="K124" s="4"/>
      <c r="L124" s="185">
        <f>AVERAGE($G$9:G124)</f>
        <v>46.913793103448278</v>
      </c>
      <c r="M124" s="168">
        <f>AVERAGE($H$9:H124)</f>
        <v>9812.78494435014</v>
      </c>
      <c r="N124" s="7"/>
      <c r="O124" s="4"/>
      <c r="Z124" s="15"/>
      <c r="AB124" s="178">
        <v>116</v>
      </c>
      <c r="AC124" s="180">
        <v>47</v>
      </c>
      <c r="AD124" s="180">
        <v>6</v>
      </c>
      <c r="AE124" s="180">
        <v>5</v>
      </c>
      <c r="AF124" s="180">
        <v>656.76232374144172</v>
      </c>
      <c r="AG124" s="180">
        <v>48</v>
      </c>
      <c r="AH124" s="186">
        <v>15873.237676258559</v>
      </c>
      <c r="AI124" s="180" t="s">
        <v>197</v>
      </c>
      <c r="AJ124" s="4"/>
      <c r="AK124" s="4"/>
      <c r="AL124" s="185">
        <f>AVERAGE($AG$9:AG124)</f>
        <v>46.646551724137929</v>
      </c>
      <c r="AM124" s="168">
        <f>AVERAGE($AH$9:AH124)</f>
        <v>14408.970299379604</v>
      </c>
    </row>
    <row r="125" spans="1:39" ht="18" x14ac:dyDescent="0.55000000000000004">
      <c r="A125" s="4"/>
      <c r="B125" s="178">
        <v>117</v>
      </c>
      <c r="C125" s="180">
        <v>42</v>
      </c>
      <c r="D125" s="180">
        <v>6</v>
      </c>
      <c r="E125" s="180">
        <v>3</v>
      </c>
      <c r="F125" s="180">
        <v>648.34666793819065</v>
      </c>
      <c r="G125" s="180">
        <v>45</v>
      </c>
      <c r="H125" s="186">
        <v>9726.6533320618091</v>
      </c>
      <c r="I125" s="180" t="s">
        <v>197</v>
      </c>
      <c r="J125" s="4"/>
      <c r="K125" s="4"/>
      <c r="L125" s="185">
        <f>AVERAGE($G$9:G125)</f>
        <v>46.897435897435898</v>
      </c>
      <c r="M125" s="168">
        <f>AVERAGE($H$9:H125)</f>
        <v>9812.0487767237446</v>
      </c>
      <c r="N125" s="4"/>
      <c r="O125" s="4"/>
      <c r="P125" s="4"/>
      <c r="Q125" s="4"/>
      <c r="R125" s="4"/>
      <c r="S125" s="4"/>
      <c r="T125" s="4"/>
      <c r="U125" s="4"/>
      <c r="V125" s="4"/>
      <c r="W125" s="4"/>
      <c r="X125" s="4"/>
      <c r="Y125" s="4"/>
      <c r="Z125" s="15"/>
      <c r="AB125" s="178">
        <v>117</v>
      </c>
      <c r="AC125" s="180">
        <v>52</v>
      </c>
      <c r="AD125" s="180">
        <v>8</v>
      </c>
      <c r="AE125" s="180">
        <v>2</v>
      </c>
      <c r="AF125" s="180">
        <v>1067.2705691987653</v>
      </c>
      <c r="AG125" s="180">
        <v>51</v>
      </c>
      <c r="AH125" s="186">
        <v>15417.729430801235</v>
      </c>
      <c r="AI125" s="180" t="s">
        <v>198</v>
      </c>
      <c r="AJ125" s="4"/>
      <c r="AK125" s="4"/>
      <c r="AL125" s="185">
        <f>AVERAGE($AG$9:AG125)</f>
        <v>46.683760683760681</v>
      </c>
      <c r="AM125" s="168">
        <f>AVERAGE($AH$9:AH125)</f>
        <v>14417.592172297736</v>
      </c>
    </row>
    <row r="126" spans="1:39" ht="18" x14ac:dyDescent="0.55000000000000004">
      <c r="A126" s="4"/>
      <c r="B126" s="178">
        <v>118</v>
      </c>
      <c r="C126" s="180">
        <v>38</v>
      </c>
      <c r="D126" s="180">
        <v>3</v>
      </c>
      <c r="E126" s="180">
        <v>2</v>
      </c>
      <c r="F126" s="180">
        <v>813.49091427762914</v>
      </c>
      <c r="G126" s="180">
        <v>39</v>
      </c>
      <c r="H126" s="186">
        <v>7601.5090857223713</v>
      </c>
      <c r="I126" s="180" t="s">
        <v>197</v>
      </c>
      <c r="J126" s="4"/>
      <c r="K126" s="4"/>
      <c r="L126" s="185">
        <f>AVERAGE($G$9:G126)</f>
        <v>46.83050847457627</v>
      </c>
      <c r="M126" s="168">
        <f>AVERAGE($H$9:H126)</f>
        <v>9793.3153895118685</v>
      </c>
      <c r="N126" s="7"/>
      <c r="O126" s="4"/>
      <c r="P126" s="7"/>
      <c r="Q126" s="7"/>
      <c r="R126" s="7"/>
      <c r="S126" s="7"/>
      <c r="T126" s="7"/>
      <c r="U126" s="7"/>
      <c r="V126" s="7"/>
      <c r="W126" s="7"/>
      <c r="X126" s="7"/>
      <c r="Y126" s="4"/>
      <c r="Z126" s="15"/>
      <c r="AB126" s="178">
        <v>118</v>
      </c>
      <c r="AC126" s="180">
        <v>34</v>
      </c>
      <c r="AD126" s="180">
        <v>8</v>
      </c>
      <c r="AE126" s="180">
        <v>4</v>
      </c>
      <c r="AF126" s="180">
        <v>673.1212006163264</v>
      </c>
      <c r="AG126" s="180">
        <v>38</v>
      </c>
      <c r="AH126" s="186">
        <v>11756.878799383674</v>
      </c>
      <c r="AI126" s="180" t="s">
        <v>197</v>
      </c>
      <c r="AJ126" s="4"/>
      <c r="AK126" s="4"/>
      <c r="AL126" s="185">
        <f>AVERAGE($AG$9:AG126)</f>
        <v>46.610169491525426</v>
      </c>
      <c r="AM126" s="168">
        <f>AVERAGE($AH$9:AH126)</f>
        <v>14395.043753883212</v>
      </c>
    </row>
    <row r="127" spans="1:39" ht="18" x14ac:dyDescent="0.55000000000000004">
      <c r="A127" s="4"/>
      <c r="B127" s="178">
        <v>119</v>
      </c>
      <c r="C127" s="180">
        <v>42</v>
      </c>
      <c r="D127" s="180">
        <v>6</v>
      </c>
      <c r="E127" s="180">
        <v>4</v>
      </c>
      <c r="F127" s="180">
        <v>709.20902461346714</v>
      </c>
      <c r="G127" s="180">
        <v>44</v>
      </c>
      <c r="H127" s="186">
        <v>9630.7909753865333</v>
      </c>
      <c r="I127" s="180" t="s">
        <v>197</v>
      </c>
      <c r="J127" s="4"/>
      <c r="K127" s="4"/>
      <c r="L127" s="185">
        <f>AVERAGE($G$9:G127)</f>
        <v>46.806722689075627</v>
      </c>
      <c r="M127" s="168">
        <f>AVERAGE($H$9:H127)</f>
        <v>9791.9496381326626</v>
      </c>
      <c r="N127" s="4"/>
      <c r="O127" s="4"/>
      <c r="P127" s="4"/>
      <c r="Q127" s="4"/>
      <c r="R127" s="4"/>
      <c r="S127" s="4"/>
      <c r="T127" s="4"/>
      <c r="U127" s="4"/>
      <c r="V127" s="4"/>
      <c r="W127" s="4"/>
      <c r="X127" s="4"/>
      <c r="Y127" s="7"/>
      <c r="Z127" s="15"/>
      <c r="AB127" s="178">
        <v>119</v>
      </c>
      <c r="AC127" s="180">
        <v>45</v>
      </c>
      <c r="AD127" s="180">
        <v>4</v>
      </c>
      <c r="AE127" s="180">
        <v>3</v>
      </c>
      <c r="AF127" s="180">
        <v>850.50716834114746</v>
      </c>
      <c r="AG127" s="180">
        <v>46</v>
      </c>
      <c r="AH127" s="186">
        <v>14409.492831658852</v>
      </c>
      <c r="AI127" s="180" t="s">
        <v>197</v>
      </c>
      <c r="AJ127" s="4"/>
      <c r="AK127" s="4"/>
      <c r="AL127" s="185">
        <f>AVERAGE($AG$9:AG127)</f>
        <v>46.605042016806721</v>
      </c>
      <c r="AM127" s="168">
        <f>AVERAGE($AH$9:AH127)</f>
        <v>14395.165174704855</v>
      </c>
    </row>
    <row r="128" spans="1:39" ht="18" x14ac:dyDescent="0.55000000000000004">
      <c r="A128" s="4"/>
      <c r="B128" s="178">
        <v>120</v>
      </c>
      <c r="C128" s="180">
        <v>44</v>
      </c>
      <c r="D128" s="180">
        <v>4</v>
      </c>
      <c r="E128" s="180">
        <v>1</v>
      </c>
      <c r="F128" s="180">
        <v>868.9244726062467</v>
      </c>
      <c r="G128" s="180">
        <v>47</v>
      </c>
      <c r="H128" s="186">
        <v>9576.0755273937539</v>
      </c>
      <c r="I128" s="180" t="s">
        <v>197</v>
      </c>
      <c r="J128" s="4"/>
      <c r="K128" s="4"/>
      <c r="L128" s="185">
        <f>AVERAGE($G$9:G128)</f>
        <v>46.80833333333333</v>
      </c>
      <c r="M128" s="168">
        <f>AVERAGE($H$9:H128)</f>
        <v>9790.150687209838</v>
      </c>
      <c r="N128" s="7"/>
      <c r="O128" s="4"/>
      <c r="Z128" s="15"/>
      <c r="AB128" s="178">
        <v>120</v>
      </c>
      <c r="AC128" s="180">
        <v>54</v>
      </c>
      <c r="AD128" s="180">
        <v>7</v>
      </c>
      <c r="AE128" s="180">
        <v>1</v>
      </c>
      <c r="AF128" s="180">
        <v>860.00495337554901</v>
      </c>
      <c r="AG128" s="180">
        <v>52</v>
      </c>
      <c r="AH128" s="186">
        <v>15309.995046624452</v>
      </c>
      <c r="AI128" s="180" t="s">
        <v>198</v>
      </c>
      <c r="AJ128" s="4"/>
      <c r="AK128" s="4"/>
      <c r="AL128" s="185">
        <f>AVERAGE($AG$9:AG128)</f>
        <v>46.65</v>
      </c>
      <c r="AM128" s="168">
        <f>AVERAGE($AH$9:AH128)</f>
        <v>14402.788756970851</v>
      </c>
    </row>
    <row r="129" spans="1:39" ht="18" x14ac:dyDescent="0.55000000000000004">
      <c r="A129" s="4"/>
      <c r="B129" s="178">
        <v>121</v>
      </c>
      <c r="C129" s="180">
        <v>45</v>
      </c>
      <c r="D129" s="180">
        <v>3</v>
      </c>
      <c r="E129" s="180">
        <v>1</v>
      </c>
      <c r="F129" s="180">
        <v>902.50540120805283</v>
      </c>
      <c r="G129" s="180">
        <v>47</v>
      </c>
      <c r="H129" s="186">
        <v>9542.4945987919473</v>
      </c>
      <c r="I129" s="180" t="s">
        <v>197</v>
      </c>
      <c r="J129" s="4"/>
      <c r="K129" s="4"/>
      <c r="L129" s="185">
        <f>AVERAGE($G$9:G129)</f>
        <v>46.809917355371901</v>
      </c>
      <c r="M129" s="168">
        <f>AVERAGE($H$9:H129)</f>
        <v>9788.1039426774587</v>
      </c>
      <c r="N129" s="4"/>
      <c r="O129" s="4"/>
      <c r="P129" s="4"/>
      <c r="Q129" s="4"/>
      <c r="R129" s="4"/>
      <c r="S129" s="4"/>
      <c r="T129" s="4"/>
      <c r="U129" s="4"/>
      <c r="V129" s="4"/>
      <c r="W129" s="4"/>
      <c r="X129" s="4"/>
      <c r="Y129" s="4"/>
      <c r="Z129" s="15"/>
      <c r="AB129" s="178">
        <v>121</v>
      </c>
      <c r="AC129" s="180">
        <v>57</v>
      </c>
      <c r="AD129" s="180">
        <v>4</v>
      </c>
      <c r="AE129" s="180">
        <v>6</v>
      </c>
      <c r="AF129" s="180">
        <v>718.67552008853204</v>
      </c>
      <c r="AG129" s="180">
        <v>47</v>
      </c>
      <c r="AH129" s="186">
        <v>15676.324479911469</v>
      </c>
      <c r="AI129" s="180" t="s">
        <v>197</v>
      </c>
      <c r="AJ129" s="4"/>
      <c r="AK129" s="4"/>
      <c r="AL129" s="185">
        <f>AVERAGE($AG$9:AG129)</f>
        <v>46.652892561983471</v>
      </c>
      <c r="AM129" s="168">
        <f>AVERAGE($AH$9:AH129)</f>
        <v>14413.313845590195</v>
      </c>
    </row>
    <row r="130" spans="1:39" ht="18" x14ac:dyDescent="0.55000000000000004">
      <c r="A130" s="4"/>
      <c r="B130" s="178">
        <v>122</v>
      </c>
      <c r="C130" s="180">
        <v>42</v>
      </c>
      <c r="D130" s="180">
        <v>6</v>
      </c>
      <c r="E130" s="180">
        <v>5</v>
      </c>
      <c r="F130" s="180">
        <v>801.08544941662171</v>
      </c>
      <c r="G130" s="180">
        <v>43</v>
      </c>
      <c r="H130" s="186">
        <v>9503.9145505833785</v>
      </c>
      <c r="I130" s="180" t="s">
        <v>197</v>
      </c>
      <c r="J130" s="4"/>
      <c r="K130" s="4"/>
      <c r="L130" s="185">
        <f>AVERAGE($G$9:G130)</f>
        <v>46.778688524590166</v>
      </c>
      <c r="M130" s="168">
        <f>AVERAGE($H$9:H130)</f>
        <v>9785.774521430787</v>
      </c>
      <c r="N130" s="7"/>
      <c r="O130" s="4"/>
      <c r="P130" s="7"/>
      <c r="Q130" s="7"/>
      <c r="R130" s="7"/>
      <c r="S130" s="7"/>
      <c r="T130" s="7"/>
      <c r="U130" s="7"/>
      <c r="V130" s="7"/>
      <c r="W130" s="7"/>
      <c r="X130" s="7"/>
      <c r="Y130" s="4"/>
      <c r="Z130" s="15"/>
      <c r="AB130" s="178">
        <v>122</v>
      </c>
      <c r="AC130" s="180">
        <v>49</v>
      </c>
      <c r="AD130" s="180">
        <v>7</v>
      </c>
      <c r="AE130" s="180">
        <v>2</v>
      </c>
      <c r="AF130" s="180">
        <v>838.41679162238017</v>
      </c>
      <c r="AG130" s="180">
        <v>51</v>
      </c>
      <c r="AH130" s="186">
        <v>15646.583208377619</v>
      </c>
      <c r="AI130" s="180" t="s">
        <v>198</v>
      </c>
      <c r="AJ130" s="4"/>
      <c r="AK130" s="4"/>
      <c r="AL130" s="185">
        <f>AVERAGE($AG$9:AG130)</f>
        <v>46.688524590163937</v>
      </c>
      <c r="AM130" s="168">
        <f>AVERAGE($AH$9:AH130)</f>
        <v>14423.422610858946</v>
      </c>
    </row>
    <row r="131" spans="1:39" ht="18" x14ac:dyDescent="0.55000000000000004">
      <c r="A131" s="4"/>
      <c r="B131" s="178">
        <v>123</v>
      </c>
      <c r="C131" s="180">
        <v>42</v>
      </c>
      <c r="D131" s="180">
        <v>7</v>
      </c>
      <c r="E131" s="180">
        <v>1</v>
      </c>
      <c r="F131" s="180">
        <v>385.1138416533301</v>
      </c>
      <c r="G131" s="180">
        <v>48</v>
      </c>
      <c r="H131" s="186">
        <v>10344.88615834667</v>
      </c>
      <c r="I131" s="180" t="s">
        <v>197</v>
      </c>
      <c r="J131" s="4"/>
      <c r="K131" s="4"/>
      <c r="L131" s="185">
        <f>AVERAGE($G$9:G131)</f>
        <v>46.788617886178862</v>
      </c>
      <c r="M131" s="168">
        <f>AVERAGE($H$9:H131)</f>
        <v>9790.3201444951428</v>
      </c>
      <c r="N131" s="4"/>
      <c r="O131" s="4"/>
      <c r="P131" s="4"/>
      <c r="Q131" s="4"/>
      <c r="R131" s="4"/>
      <c r="S131" s="4"/>
      <c r="T131" s="4"/>
      <c r="U131" s="4"/>
      <c r="V131" s="4"/>
      <c r="W131" s="4"/>
      <c r="X131" s="4"/>
      <c r="Y131" s="7"/>
      <c r="Z131" s="15"/>
      <c r="AB131" s="178">
        <v>123</v>
      </c>
      <c r="AC131" s="180">
        <v>45</v>
      </c>
      <c r="AD131" s="180">
        <v>7</v>
      </c>
      <c r="AE131" s="180">
        <v>3</v>
      </c>
      <c r="AF131" s="180">
        <v>727.7430785712603</v>
      </c>
      <c r="AG131" s="180">
        <v>49</v>
      </c>
      <c r="AH131" s="186">
        <v>15687.25692142874</v>
      </c>
      <c r="AI131" s="180" t="s">
        <v>197</v>
      </c>
      <c r="AJ131" s="4"/>
      <c r="AK131" s="4"/>
      <c r="AL131" s="185">
        <f>AVERAGE($AG$9:AG131)</f>
        <v>46.707317073170735</v>
      </c>
      <c r="AM131" s="168">
        <f>AVERAGE($AH$9:AH131)</f>
        <v>14433.697686554635</v>
      </c>
    </row>
    <row r="132" spans="1:39" ht="18" x14ac:dyDescent="0.55000000000000004">
      <c r="A132" s="4"/>
      <c r="B132" s="178">
        <v>124</v>
      </c>
      <c r="C132" s="180">
        <v>31</v>
      </c>
      <c r="D132" s="180">
        <v>3</v>
      </c>
      <c r="E132" s="180">
        <v>3</v>
      </c>
      <c r="F132" s="180">
        <v>873.89185456667099</v>
      </c>
      <c r="G132" s="180">
        <v>31</v>
      </c>
      <c r="H132" s="186">
        <v>5511.1081454333289</v>
      </c>
      <c r="I132" s="180" t="s">
        <v>197</v>
      </c>
      <c r="J132" s="4"/>
      <c r="K132" s="4"/>
      <c r="L132" s="185">
        <f>AVERAGE($G$9:G132)</f>
        <v>46.661290322580648</v>
      </c>
      <c r="M132" s="168">
        <f>AVERAGE($H$9:H132)</f>
        <v>9755.8103703091601</v>
      </c>
      <c r="N132" s="7"/>
      <c r="O132" s="4"/>
      <c r="Z132" s="15"/>
      <c r="AB132" s="178">
        <v>124</v>
      </c>
      <c r="AC132" s="180">
        <v>51</v>
      </c>
      <c r="AD132" s="180">
        <v>4</v>
      </c>
      <c r="AE132" s="180">
        <v>1</v>
      </c>
      <c r="AF132" s="180">
        <v>689.38449552213319</v>
      </c>
      <c r="AG132" s="180">
        <v>52</v>
      </c>
      <c r="AH132" s="186">
        <v>15480.615504477868</v>
      </c>
      <c r="AI132" s="180" t="s">
        <v>198</v>
      </c>
      <c r="AJ132" s="4"/>
      <c r="AK132" s="4"/>
      <c r="AL132" s="185">
        <f>AVERAGE($AG$9:AG132)</f>
        <v>46.75</v>
      </c>
      <c r="AM132" s="168">
        <f>AVERAGE($AH$9:AH132)</f>
        <v>14442.140572183049</v>
      </c>
    </row>
    <row r="133" spans="1:39" ht="18" x14ac:dyDescent="0.55000000000000004">
      <c r="A133" s="4"/>
      <c r="B133" s="178">
        <v>125</v>
      </c>
      <c r="C133" s="180">
        <v>38</v>
      </c>
      <c r="D133" s="180">
        <v>1</v>
      </c>
      <c r="E133" s="180">
        <v>0</v>
      </c>
      <c r="F133" s="180">
        <v>708.12313916421942</v>
      </c>
      <c r="G133" s="180">
        <v>39</v>
      </c>
      <c r="H133" s="186">
        <v>7206.8768608357805</v>
      </c>
      <c r="I133" s="180" t="s">
        <v>197</v>
      </c>
      <c r="J133" s="4"/>
      <c r="K133" s="4"/>
      <c r="L133" s="185">
        <f>AVERAGE($G$9:G133)</f>
        <v>46.6</v>
      </c>
      <c r="M133" s="168">
        <f>AVERAGE($H$9:H133)</f>
        <v>9735.418902233374</v>
      </c>
      <c r="N133" s="4"/>
      <c r="O133" s="4"/>
      <c r="P133" s="4"/>
      <c r="Q133" s="4"/>
      <c r="R133" s="4"/>
      <c r="S133" s="4"/>
      <c r="T133" s="4"/>
      <c r="U133" s="4"/>
      <c r="V133" s="4"/>
      <c r="W133" s="4"/>
      <c r="X133" s="4"/>
      <c r="Y133" s="4"/>
      <c r="Z133" s="15"/>
      <c r="AB133" s="178">
        <v>125</v>
      </c>
      <c r="AC133" s="180">
        <v>55</v>
      </c>
      <c r="AD133" s="180">
        <v>6</v>
      </c>
      <c r="AE133" s="180">
        <v>2</v>
      </c>
      <c r="AF133" s="180">
        <v>827.07670539772221</v>
      </c>
      <c r="AG133" s="180">
        <v>51</v>
      </c>
      <c r="AH133" s="186">
        <v>15657.923294602278</v>
      </c>
      <c r="AI133" s="180" t="s">
        <v>198</v>
      </c>
      <c r="AJ133" s="4"/>
      <c r="AK133" s="4"/>
      <c r="AL133" s="185">
        <f>AVERAGE($AG$9:AG133)</f>
        <v>46.783999999999999</v>
      </c>
      <c r="AM133" s="168">
        <f>AVERAGE($AH$9:AH133)</f>
        <v>14451.866833962402</v>
      </c>
    </row>
    <row r="134" spans="1:39" ht="18" x14ac:dyDescent="0.55000000000000004">
      <c r="A134" s="4"/>
      <c r="B134" s="178">
        <v>126</v>
      </c>
      <c r="C134" s="180">
        <v>51</v>
      </c>
      <c r="D134" s="180">
        <v>9</v>
      </c>
      <c r="E134" s="180">
        <v>3</v>
      </c>
      <c r="F134" s="180">
        <v>659.50668112856806</v>
      </c>
      <c r="G134" s="180">
        <v>50</v>
      </c>
      <c r="H134" s="186">
        <v>11140.493318871431</v>
      </c>
      <c r="I134" s="180" t="s">
        <v>198</v>
      </c>
      <c r="J134" s="4"/>
      <c r="K134" s="4"/>
      <c r="L134" s="185">
        <f>AVERAGE($G$9:G134)</f>
        <v>46.626984126984127</v>
      </c>
      <c r="M134" s="168">
        <f>AVERAGE($H$9:H134)</f>
        <v>9746.5702864924042</v>
      </c>
      <c r="N134" s="7"/>
      <c r="O134" s="4"/>
      <c r="P134" s="7"/>
      <c r="Q134" s="7"/>
      <c r="R134" s="7"/>
      <c r="S134" s="7"/>
      <c r="T134" s="7"/>
      <c r="U134" s="7"/>
      <c r="V134" s="7"/>
      <c r="W134" s="7"/>
      <c r="X134" s="7"/>
      <c r="Y134" s="4"/>
      <c r="Z134" s="15"/>
      <c r="AB134" s="178">
        <v>126</v>
      </c>
      <c r="AC134" s="180">
        <v>49</v>
      </c>
      <c r="AD134" s="180">
        <v>5</v>
      </c>
      <c r="AE134" s="180">
        <v>2</v>
      </c>
      <c r="AF134" s="180">
        <v>727.16017293708921</v>
      </c>
      <c r="AG134" s="180">
        <v>51</v>
      </c>
      <c r="AH134" s="186">
        <v>15757.839827062911</v>
      </c>
      <c r="AI134" s="180" t="s">
        <v>198</v>
      </c>
      <c r="AJ134" s="4"/>
      <c r="AK134" s="4"/>
      <c r="AL134" s="185">
        <f>AVERAGE($AG$9:AG134)</f>
        <v>46.817460317460316</v>
      </c>
      <c r="AM134" s="168">
        <f>AVERAGE($AH$9:AH134)</f>
        <v>14462.231698987007</v>
      </c>
    </row>
    <row r="135" spans="1:39" ht="18" x14ac:dyDescent="0.55000000000000004">
      <c r="A135" s="4"/>
      <c r="B135" s="178">
        <v>127</v>
      </c>
      <c r="C135" s="180">
        <v>49</v>
      </c>
      <c r="D135" s="180">
        <v>6</v>
      </c>
      <c r="E135" s="180">
        <v>1</v>
      </c>
      <c r="F135" s="180">
        <v>907.18468267262415</v>
      </c>
      <c r="G135" s="180">
        <v>52</v>
      </c>
      <c r="H135" s="186">
        <v>10262.815317327375</v>
      </c>
      <c r="I135" s="180" t="s">
        <v>198</v>
      </c>
      <c r="J135" s="4"/>
      <c r="K135" s="4"/>
      <c r="L135" s="185">
        <f>AVERAGE($G$9:G135)</f>
        <v>46.669291338582674</v>
      </c>
      <c r="M135" s="168">
        <f>AVERAGE($H$9:H135)</f>
        <v>9750.6352079950429</v>
      </c>
      <c r="N135" s="4"/>
      <c r="O135" s="4"/>
      <c r="P135" s="4"/>
      <c r="Q135" s="4"/>
      <c r="R135" s="4"/>
      <c r="S135" s="4"/>
      <c r="T135" s="4"/>
      <c r="U135" s="4"/>
      <c r="V135" s="4"/>
      <c r="W135" s="4"/>
      <c r="X135" s="4"/>
      <c r="Y135" s="7"/>
      <c r="Z135" s="15"/>
      <c r="AB135" s="178">
        <v>127</v>
      </c>
      <c r="AC135" s="180">
        <v>35</v>
      </c>
      <c r="AD135" s="180">
        <v>4</v>
      </c>
      <c r="AE135" s="180">
        <v>3</v>
      </c>
      <c r="AF135" s="180">
        <v>996.72378313875242</v>
      </c>
      <c r="AG135" s="180">
        <v>36</v>
      </c>
      <c r="AH135" s="186">
        <v>10413.276216861248</v>
      </c>
      <c r="AI135" s="180" t="s">
        <v>197</v>
      </c>
      <c r="AJ135" s="4"/>
      <c r="AK135" s="4"/>
      <c r="AL135" s="185">
        <f>AVERAGE($AG$9:AG135)</f>
        <v>46.732283464566926</v>
      </c>
      <c r="AM135" s="168">
        <f>AVERAGE($AH$9:AH135)</f>
        <v>14430.350159757672</v>
      </c>
    </row>
    <row r="136" spans="1:39" ht="18" x14ac:dyDescent="0.55000000000000004">
      <c r="A136" s="4"/>
      <c r="B136" s="178">
        <v>128</v>
      </c>
      <c r="C136" s="180">
        <v>56</v>
      </c>
      <c r="D136" s="180">
        <v>6</v>
      </c>
      <c r="E136" s="180">
        <v>0</v>
      </c>
      <c r="F136" s="180">
        <v>856.21072747915741</v>
      </c>
      <c r="G136" s="180">
        <v>53</v>
      </c>
      <c r="H136" s="186">
        <v>9998.7892725208421</v>
      </c>
      <c r="I136" s="180" t="s">
        <v>198</v>
      </c>
      <c r="J136" s="4"/>
      <c r="K136" s="4"/>
      <c r="L136" s="185">
        <f>AVERAGE($G$9:G136)</f>
        <v>46.71875</v>
      </c>
      <c r="M136" s="168">
        <f>AVERAGE($H$9:H136)</f>
        <v>9752.5739116241512</v>
      </c>
      <c r="N136" s="7"/>
      <c r="O136" s="4"/>
      <c r="Z136" s="15"/>
      <c r="AB136" s="178">
        <v>128</v>
      </c>
      <c r="AC136" s="180">
        <v>54</v>
      </c>
      <c r="AD136" s="180">
        <v>4</v>
      </c>
      <c r="AE136" s="180">
        <v>4</v>
      </c>
      <c r="AF136" s="180">
        <v>908.3644306641894</v>
      </c>
      <c r="AG136" s="180">
        <v>49</v>
      </c>
      <c r="AH136" s="186">
        <v>15756.635569335811</v>
      </c>
      <c r="AI136" s="180" t="s">
        <v>197</v>
      </c>
      <c r="AJ136" s="4"/>
      <c r="AK136" s="4"/>
      <c r="AL136" s="185">
        <f>AVERAGE($AG$9:AG136)</f>
        <v>46.75</v>
      </c>
      <c r="AM136" s="168">
        <f>AVERAGE($AH$9:AH136)</f>
        <v>14440.711764520001</v>
      </c>
    </row>
    <row r="137" spans="1:39" ht="18" x14ac:dyDescent="0.55000000000000004">
      <c r="A137" s="4"/>
      <c r="B137" s="178">
        <v>129</v>
      </c>
      <c r="C137" s="180">
        <v>41</v>
      </c>
      <c r="D137" s="180">
        <v>5</v>
      </c>
      <c r="E137" s="180">
        <v>1</v>
      </c>
      <c r="F137" s="180">
        <v>530.85210097112213</v>
      </c>
      <c r="G137" s="180">
        <v>45</v>
      </c>
      <c r="H137" s="186">
        <v>9344.1478990288779</v>
      </c>
      <c r="I137" s="180" t="s">
        <v>197</v>
      </c>
      <c r="J137" s="4"/>
      <c r="K137" s="4"/>
      <c r="L137" s="185">
        <f>AVERAGE($G$9:G137)</f>
        <v>46.70542635658915</v>
      </c>
      <c r="M137" s="168">
        <f>AVERAGE($H$9:H137)</f>
        <v>9749.4078185032577</v>
      </c>
      <c r="N137" s="4"/>
      <c r="O137" s="4"/>
      <c r="P137" s="4"/>
      <c r="Q137" s="4"/>
      <c r="R137" s="4"/>
      <c r="S137" s="4"/>
      <c r="T137" s="4"/>
      <c r="U137" s="4"/>
      <c r="V137" s="4"/>
      <c r="W137" s="4"/>
      <c r="X137" s="4"/>
      <c r="Y137" s="4"/>
      <c r="Z137" s="15"/>
      <c r="AB137" s="178">
        <v>129</v>
      </c>
      <c r="AC137" s="180">
        <v>39</v>
      </c>
      <c r="AD137" s="180">
        <v>2</v>
      </c>
      <c r="AE137" s="180">
        <v>3</v>
      </c>
      <c r="AF137" s="180">
        <v>815.53444535098515</v>
      </c>
      <c r="AG137" s="180">
        <v>38</v>
      </c>
      <c r="AH137" s="186">
        <v>11364.465554649014</v>
      </c>
      <c r="AI137" s="180" t="s">
        <v>197</v>
      </c>
      <c r="AJ137" s="4"/>
      <c r="AK137" s="4"/>
      <c r="AL137" s="185">
        <f>AVERAGE($AG$9:AG137)</f>
        <v>46.68217054263566</v>
      </c>
      <c r="AM137" s="168">
        <f>AVERAGE($AH$9:AH137)</f>
        <v>14416.86489467604</v>
      </c>
    </row>
    <row r="138" spans="1:39" ht="18" x14ac:dyDescent="0.55000000000000004">
      <c r="A138" s="4"/>
      <c r="B138" s="178">
        <v>130</v>
      </c>
      <c r="C138" s="180">
        <v>34</v>
      </c>
      <c r="D138" s="180">
        <v>6</v>
      </c>
      <c r="E138" s="180">
        <v>2</v>
      </c>
      <c r="F138" s="180">
        <v>855.08772869683355</v>
      </c>
      <c r="G138" s="180">
        <v>38</v>
      </c>
      <c r="H138" s="186">
        <v>7274.9122713031666</v>
      </c>
      <c r="I138" s="180" t="s">
        <v>197</v>
      </c>
      <c r="J138" s="4"/>
      <c r="K138" s="4"/>
      <c r="L138" s="185">
        <f>AVERAGE($G$9:G138)</f>
        <v>46.638461538461542</v>
      </c>
      <c r="M138" s="168">
        <f>AVERAGE($H$9:H138)</f>
        <v>9730.3732373709481</v>
      </c>
      <c r="N138" s="7"/>
      <c r="O138" s="4"/>
      <c r="P138" s="7"/>
      <c r="Q138" s="7"/>
      <c r="R138" s="7"/>
      <c r="S138" s="7"/>
      <c r="T138" s="7"/>
      <c r="U138" s="7"/>
      <c r="V138" s="7"/>
      <c r="W138" s="7"/>
      <c r="X138" s="7"/>
      <c r="Y138" s="4"/>
      <c r="Z138" s="15"/>
      <c r="AB138" s="178">
        <v>130</v>
      </c>
      <c r="AC138" s="180">
        <v>35</v>
      </c>
      <c r="AD138" s="180">
        <v>6</v>
      </c>
      <c r="AE138" s="180">
        <v>4</v>
      </c>
      <c r="AF138" s="180">
        <v>1010.4640295063169</v>
      </c>
      <c r="AG138" s="180">
        <v>37</v>
      </c>
      <c r="AH138" s="186">
        <v>11034.535970493682</v>
      </c>
      <c r="AI138" s="180" t="s">
        <v>197</v>
      </c>
      <c r="AJ138" s="4"/>
      <c r="AK138" s="4"/>
      <c r="AL138" s="185">
        <f>AVERAGE($AG$9:AG138)</f>
        <v>46.607692307692311</v>
      </c>
      <c r="AM138" s="168">
        <f>AVERAGE($AH$9:AH138)</f>
        <v>14390.846979874637</v>
      </c>
    </row>
    <row r="139" spans="1:39" ht="18" x14ac:dyDescent="0.55000000000000004">
      <c r="A139" s="4"/>
      <c r="B139" s="178">
        <v>131</v>
      </c>
      <c r="C139" s="180">
        <v>36</v>
      </c>
      <c r="D139" s="180">
        <v>6</v>
      </c>
      <c r="E139" s="180">
        <v>1</v>
      </c>
      <c r="F139" s="180">
        <v>705.7425067188492</v>
      </c>
      <c r="G139" s="180">
        <v>41</v>
      </c>
      <c r="H139" s="186">
        <v>8029.2574932811513</v>
      </c>
      <c r="I139" s="180" t="s">
        <v>197</v>
      </c>
      <c r="J139" s="4"/>
      <c r="K139" s="4"/>
      <c r="L139" s="185">
        <f>AVERAGE($G$9:G139)</f>
        <v>46.595419847328245</v>
      </c>
      <c r="M139" s="168">
        <f>AVERAGE($H$9:H139)</f>
        <v>9717.3876210038507</v>
      </c>
      <c r="N139" s="4"/>
      <c r="O139" s="4"/>
      <c r="P139" s="4"/>
      <c r="Q139" s="4"/>
      <c r="R139" s="4"/>
      <c r="S139" s="4"/>
      <c r="T139" s="4"/>
      <c r="U139" s="4"/>
      <c r="V139" s="4"/>
      <c r="W139" s="4"/>
      <c r="X139" s="4"/>
      <c r="Y139" s="7"/>
      <c r="Z139" s="15"/>
      <c r="AB139" s="178">
        <v>131</v>
      </c>
      <c r="AC139" s="180">
        <v>39</v>
      </c>
      <c r="AD139" s="180">
        <v>4</v>
      </c>
      <c r="AE139" s="180">
        <v>5</v>
      </c>
      <c r="AF139" s="180">
        <v>596.05923086348525</v>
      </c>
      <c r="AG139" s="180">
        <v>38</v>
      </c>
      <c r="AH139" s="186">
        <v>12083.940769136516</v>
      </c>
      <c r="AI139" s="180" t="s">
        <v>197</v>
      </c>
      <c r="AJ139" s="4"/>
      <c r="AK139" s="4"/>
      <c r="AL139" s="185">
        <f>AVERAGE($AG$9:AG139)</f>
        <v>46.541984732824424</v>
      </c>
      <c r="AM139" s="168">
        <f>AVERAGE($AH$9:AH139)</f>
        <v>14373.237008800301</v>
      </c>
    </row>
    <row r="140" spans="1:39" ht="18" x14ac:dyDescent="0.55000000000000004">
      <c r="A140" s="4"/>
      <c r="B140" s="178">
        <v>132</v>
      </c>
      <c r="C140" s="180">
        <v>42</v>
      </c>
      <c r="D140" s="180">
        <v>9</v>
      </c>
      <c r="E140" s="180">
        <v>3</v>
      </c>
      <c r="F140" s="180">
        <v>859.9543423834815</v>
      </c>
      <c r="G140" s="180">
        <v>48</v>
      </c>
      <c r="H140" s="186">
        <v>10370.04565761652</v>
      </c>
      <c r="I140" s="180" t="s">
        <v>197</v>
      </c>
      <c r="J140" s="4"/>
      <c r="K140" s="4"/>
      <c r="L140" s="185">
        <f>AVERAGE($G$9:G140)</f>
        <v>46.606060606060609</v>
      </c>
      <c r="M140" s="168">
        <f>AVERAGE($H$9:H140)</f>
        <v>9722.3320000690983</v>
      </c>
      <c r="N140" s="7"/>
      <c r="O140" s="4"/>
      <c r="Z140" s="15"/>
      <c r="AB140" s="178">
        <v>132</v>
      </c>
      <c r="AC140" s="180">
        <v>45</v>
      </c>
      <c r="AD140" s="180">
        <v>1</v>
      </c>
      <c r="AE140" s="180">
        <v>0</v>
      </c>
      <c r="AF140" s="180">
        <v>1096.8926954876208</v>
      </c>
      <c r="AG140" s="180">
        <v>46</v>
      </c>
      <c r="AH140" s="186">
        <v>13413.107304512379</v>
      </c>
      <c r="AI140" s="180" t="s">
        <v>197</v>
      </c>
      <c r="AJ140" s="4"/>
      <c r="AK140" s="4"/>
      <c r="AL140" s="185">
        <f>AVERAGE($AG$9:AG140)</f>
        <v>46.537878787878789</v>
      </c>
      <c r="AM140" s="168">
        <f>AVERAGE($AH$9:AH140)</f>
        <v>14365.963298919331</v>
      </c>
    </row>
    <row r="141" spans="1:39" ht="18" x14ac:dyDescent="0.55000000000000004">
      <c r="A141" s="4"/>
      <c r="B141" s="178">
        <v>133</v>
      </c>
      <c r="C141" s="180">
        <v>45</v>
      </c>
      <c r="D141" s="180">
        <v>6</v>
      </c>
      <c r="E141" s="180">
        <v>1</v>
      </c>
      <c r="F141" s="180">
        <v>876.06401819061159</v>
      </c>
      <c r="G141" s="180">
        <v>50</v>
      </c>
      <c r="H141" s="186">
        <v>10423.935981809387</v>
      </c>
      <c r="I141" s="180" t="s">
        <v>198</v>
      </c>
      <c r="J141" s="4"/>
      <c r="K141" s="4"/>
      <c r="L141" s="185">
        <f>AVERAGE($G$9:G141)</f>
        <v>46.631578947368418</v>
      </c>
      <c r="M141" s="168">
        <f>AVERAGE($H$9:H141)</f>
        <v>9727.6072179769199</v>
      </c>
      <c r="N141" s="4"/>
      <c r="O141" s="4"/>
      <c r="P141" s="4"/>
      <c r="Q141" s="4"/>
      <c r="R141" s="4"/>
      <c r="S141" s="4"/>
      <c r="T141" s="4"/>
      <c r="U141" s="4"/>
      <c r="V141" s="4"/>
      <c r="W141" s="4"/>
      <c r="X141" s="4"/>
      <c r="Y141" s="4"/>
      <c r="Z141" s="15"/>
      <c r="AB141" s="178">
        <v>133</v>
      </c>
      <c r="AC141" s="180">
        <v>40</v>
      </c>
      <c r="AD141" s="180">
        <v>5</v>
      </c>
      <c r="AE141" s="180">
        <v>3</v>
      </c>
      <c r="AF141" s="180">
        <v>813.25073513527491</v>
      </c>
      <c r="AG141" s="180">
        <v>42</v>
      </c>
      <c r="AH141" s="186">
        <v>12906.749264864724</v>
      </c>
      <c r="AI141" s="180" t="s">
        <v>197</v>
      </c>
      <c r="AJ141" s="4"/>
      <c r="AK141" s="4"/>
      <c r="AL141" s="185">
        <f>AVERAGE($AG$9:AG141)</f>
        <v>46.503759398496243</v>
      </c>
      <c r="AM141" s="168">
        <f>AVERAGE($AH$9:AH141)</f>
        <v>14354.991764828694</v>
      </c>
    </row>
    <row r="142" spans="1:39" ht="18" x14ac:dyDescent="0.55000000000000004">
      <c r="A142" s="4"/>
      <c r="B142" s="178">
        <v>134</v>
      </c>
      <c r="C142" s="180">
        <v>39</v>
      </c>
      <c r="D142" s="180">
        <v>8</v>
      </c>
      <c r="E142" s="180">
        <v>5</v>
      </c>
      <c r="F142" s="180">
        <v>527.96174977141413</v>
      </c>
      <c r="G142" s="180">
        <v>42</v>
      </c>
      <c r="H142" s="186">
        <v>9492.0382502285865</v>
      </c>
      <c r="I142" s="180" t="s">
        <v>197</v>
      </c>
      <c r="J142" s="4"/>
      <c r="K142" s="4"/>
      <c r="L142" s="185">
        <f>AVERAGE($G$9:G142)</f>
        <v>46.597014925373138</v>
      </c>
      <c r="M142" s="168">
        <f>AVERAGE($H$9:H142)</f>
        <v>9725.849240605663</v>
      </c>
      <c r="N142" s="7"/>
      <c r="O142" s="4"/>
      <c r="P142" s="7"/>
      <c r="Q142" s="7"/>
      <c r="R142" s="7"/>
      <c r="S142" s="7"/>
      <c r="T142" s="7"/>
      <c r="U142" s="7"/>
      <c r="V142" s="7"/>
      <c r="W142" s="7"/>
      <c r="X142" s="7"/>
      <c r="Y142" s="4"/>
      <c r="Z142" s="15"/>
      <c r="AB142" s="178">
        <v>134</v>
      </c>
      <c r="AC142" s="180">
        <v>49</v>
      </c>
      <c r="AD142" s="180">
        <v>8</v>
      </c>
      <c r="AE142" s="180">
        <v>1</v>
      </c>
      <c r="AF142" s="180">
        <v>742.97829231144715</v>
      </c>
      <c r="AG142" s="180">
        <v>52</v>
      </c>
      <c r="AH142" s="186">
        <v>15427.021707688553</v>
      </c>
      <c r="AI142" s="180" t="s">
        <v>198</v>
      </c>
      <c r="AJ142" s="4"/>
      <c r="AK142" s="4"/>
      <c r="AL142" s="185">
        <f>AVERAGE($AG$9:AG142)</f>
        <v>46.544776119402982</v>
      </c>
      <c r="AM142" s="168">
        <f>AVERAGE($AH$9:AH142)</f>
        <v>14362.991988282871</v>
      </c>
    </row>
    <row r="143" spans="1:39" ht="18" x14ac:dyDescent="0.55000000000000004">
      <c r="A143" s="4"/>
      <c r="B143" s="178">
        <v>135</v>
      </c>
      <c r="C143" s="180">
        <v>46</v>
      </c>
      <c r="D143" s="180">
        <v>5</v>
      </c>
      <c r="E143" s="180">
        <v>3</v>
      </c>
      <c r="F143" s="180">
        <v>822.91379111965978</v>
      </c>
      <c r="G143" s="180">
        <v>48</v>
      </c>
      <c r="H143" s="186">
        <v>10407.086208880341</v>
      </c>
      <c r="I143" s="180" t="s">
        <v>197</v>
      </c>
      <c r="J143" s="4"/>
      <c r="K143" s="4"/>
      <c r="L143" s="185">
        <f>AVERAGE($G$9:G143)</f>
        <v>46.607407407407408</v>
      </c>
      <c r="M143" s="168">
        <f>AVERAGE($H$9:H143)</f>
        <v>9730.8954403706612</v>
      </c>
      <c r="N143" s="4"/>
      <c r="O143" s="4"/>
      <c r="P143" s="4"/>
      <c r="Q143" s="4"/>
      <c r="R143" s="4"/>
      <c r="S143" s="4"/>
      <c r="T143" s="4"/>
      <c r="U143" s="4"/>
      <c r="V143" s="4"/>
      <c r="W143" s="4"/>
      <c r="X143" s="4"/>
      <c r="Y143" s="7"/>
      <c r="Z143" s="15"/>
      <c r="AB143" s="178">
        <v>135</v>
      </c>
      <c r="AC143" s="180">
        <v>43</v>
      </c>
      <c r="AD143" s="180">
        <v>4</v>
      </c>
      <c r="AE143" s="180">
        <v>4</v>
      </c>
      <c r="AF143" s="180">
        <v>758.08539729188908</v>
      </c>
      <c r="AG143" s="180">
        <v>43</v>
      </c>
      <c r="AH143" s="186">
        <v>13596.914602708111</v>
      </c>
      <c r="AI143" s="180" t="s">
        <v>197</v>
      </c>
      <c r="AJ143" s="4"/>
      <c r="AK143" s="4"/>
      <c r="AL143" s="185">
        <f>AVERAGE($AG$9:AG143)</f>
        <v>46.518518518518519</v>
      </c>
      <c r="AM143" s="168">
        <f>AVERAGE($AH$9:AH143)</f>
        <v>14357.317340982318</v>
      </c>
    </row>
    <row r="144" spans="1:39" ht="18" x14ac:dyDescent="0.55000000000000004">
      <c r="A144" s="4"/>
      <c r="B144" s="178">
        <v>136</v>
      </c>
      <c r="C144" s="180">
        <v>44</v>
      </c>
      <c r="D144" s="180">
        <v>2</v>
      </c>
      <c r="E144" s="180">
        <v>2</v>
      </c>
      <c r="F144" s="180">
        <v>767.27802531978875</v>
      </c>
      <c r="G144" s="180">
        <v>44</v>
      </c>
      <c r="H144" s="186">
        <v>9072.7219746802111</v>
      </c>
      <c r="I144" s="180" t="s">
        <v>197</v>
      </c>
      <c r="J144" s="4"/>
      <c r="K144" s="4"/>
      <c r="L144" s="185">
        <f>AVERAGE($G$9:G144)</f>
        <v>46.588235294117645</v>
      </c>
      <c r="M144" s="168">
        <f>AVERAGE($H$9:H144)</f>
        <v>9726.0559295935254</v>
      </c>
      <c r="N144" s="7"/>
      <c r="O144" s="4"/>
      <c r="Z144" s="15"/>
      <c r="AB144" s="178">
        <v>136</v>
      </c>
      <c r="AC144" s="180">
        <v>47</v>
      </c>
      <c r="AD144" s="180">
        <v>6</v>
      </c>
      <c r="AE144" s="180">
        <v>4</v>
      </c>
      <c r="AF144" s="180">
        <v>1032.0304513983324</v>
      </c>
      <c r="AG144" s="180">
        <v>49</v>
      </c>
      <c r="AH144" s="186">
        <v>15632.969548601668</v>
      </c>
      <c r="AI144" s="180" t="s">
        <v>197</v>
      </c>
      <c r="AJ144" s="4"/>
      <c r="AK144" s="4"/>
      <c r="AL144" s="185">
        <f>AVERAGE($AG$9:AG144)</f>
        <v>46.536764705882355</v>
      </c>
      <c r="AM144" s="168">
        <f>AVERAGE($AH$9:AH144)</f>
        <v>14366.697136626577</v>
      </c>
    </row>
    <row r="145" spans="1:39" ht="18" x14ac:dyDescent="0.55000000000000004">
      <c r="A145" s="4"/>
      <c r="B145" s="178">
        <v>137</v>
      </c>
      <c r="C145" s="180">
        <v>43</v>
      </c>
      <c r="D145" s="180">
        <v>6</v>
      </c>
      <c r="E145" s="180">
        <v>5</v>
      </c>
      <c r="F145" s="180">
        <v>790.93195770380214</v>
      </c>
      <c r="G145" s="180">
        <v>44</v>
      </c>
      <c r="H145" s="186">
        <v>9799.0680422961977</v>
      </c>
      <c r="I145" s="180" t="s">
        <v>197</v>
      </c>
      <c r="J145" s="4"/>
      <c r="K145" s="4"/>
      <c r="L145" s="185">
        <f>AVERAGE($G$9:G145)</f>
        <v>46.569343065693431</v>
      </c>
      <c r="M145" s="168">
        <f>AVERAGE($H$9:H145)</f>
        <v>9726.5888647227421</v>
      </c>
      <c r="N145" s="4"/>
      <c r="O145" s="4"/>
      <c r="P145" s="4"/>
      <c r="Q145" s="4"/>
      <c r="R145" s="4"/>
      <c r="S145" s="4"/>
      <c r="T145" s="4"/>
      <c r="U145" s="4"/>
      <c r="V145" s="4"/>
      <c r="W145" s="4"/>
      <c r="X145" s="4"/>
      <c r="Y145" s="4"/>
      <c r="Z145" s="15"/>
      <c r="AB145" s="178">
        <v>137</v>
      </c>
      <c r="AC145" s="180">
        <v>48</v>
      </c>
      <c r="AD145" s="180">
        <v>9</v>
      </c>
      <c r="AE145" s="180">
        <v>3</v>
      </c>
      <c r="AF145" s="180">
        <v>678.85895121959481</v>
      </c>
      <c r="AG145" s="180">
        <v>50</v>
      </c>
      <c r="AH145" s="186">
        <v>16121.141048780406</v>
      </c>
      <c r="AI145" s="180" t="s">
        <v>198</v>
      </c>
      <c r="AJ145" s="4"/>
      <c r="AK145" s="4"/>
      <c r="AL145" s="185">
        <f>AVERAGE($AG$9:AG145)</f>
        <v>46.56204379562044</v>
      </c>
      <c r="AM145" s="168">
        <f>AVERAGE($AH$9:AH145)</f>
        <v>14379.503296569306</v>
      </c>
    </row>
    <row r="146" spans="1:39" ht="18" x14ac:dyDescent="0.55000000000000004">
      <c r="A146" s="4"/>
      <c r="B146" s="178">
        <v>138</v>
      </c>
      <c r="C146" s="180">
        <v>38</v>
      </c>
      <c r="D146" s="180">
        <v>6</v>
      </c>
      <c r="E146" s="180">
        <v>3</v>
      </c>
      <c r="F146" s="180">
        <v>803.7436231138779</v>
      </c>
      <c r="G146" s="180">
        <v>41</v>
      </c>
      <c r="H146" s="186">
        <v>8431.2563768861219</v>
      </c>
      <c r="I146" s="180" t="s">
        <v>197</v>
      </c>
      <c r="J146" s="4"/>
      <c r="K146" s="4"/>
      <c r="L146" s="185">
        <f>AVERAGE($G$9:G146)</f>
        <v>46.528985507246375</v>
      </c>
      <c r="M146" s="168">
        <f>AVERAGE($H$9:H146)</f>
        <v>9717.2023974195781</v>
      </c>
      <c r="N146" s="7"/>
      <c r="O146" s="4"/>
      <c r="P146" s="7"/>
      <c r="Q146" s="7"/>
      <c r="R146" s="7"/>
      <c r="S146" s="7"/>
      <c r="T146" s="7"/>
      <c r="U146" s="7"/>
      <c r="V146" s="7"/>
      <c r="W146" s="7"/>
      <c r="X146" s="7"/>
      <c r="Y146" s="4"/>
      <c r="Z146" s="15"/>
      <c r="AB146" s="178">
        <v>138</v>
      </c>
      <c r="AC146" s="180">
        <v>37</v>
      </c>
      <c r="AD146" s="180">
        <v>10</v>
      </c>
      <c r="AE146" s="180">
        <v>1</v>
      </c>
      <c r="AF146" s="180">
        <v>836.73235276919002</v>
      </c>
      <c r="AG146" s="180">
        <v>46</v>
      </c>
      <c r="AH146" s="186">
        <v>13923.26764723081</v>
      </c>
      <c r="AI146" s="180" t="s">
        <v>197</v>
      </c>
      <c r="AJ146" s="4"/>
      <c r="AK146" s="4"/>
      <c r="AL146" s="185">
        <f>AVERAGE($AG$9:AG146)</f>
        <v>46.55797101449275</v>
      </c>
      <c r="AM146" s="168">
        <f>AVERAGE($AH$9:AH146)</f>
        <v>14376.197241139316</v>
      </c>
    </row>
    <row r="147" spans="1:39" ht="18" x14ac:dyDescent="0.55000000000000004">
      <c r="A147" s="4"/>
      <c r="B147" s="178">
        <v>139</v>
      </c>
      <c r="C147" s="180">
        <v>48</v>
      </c>
      <c r="D147" s="180">
        <v>6</v>
      </c>
      <c r="E147" s="180">
        <v>4</v>
      </c>
      <c r="F147" s="180">
        <v>1062.1179474857254</v>
      </c>
      <c r="G147" s="180">
        <v>49</v>
      </c>
      <c r="H147" s="186">
        <v>10702.882052514275</v>
      </c>
      <c r="I147" s="180" t="s">
        <v>197</v>
      </c>
      <c r="J147" s="4"/>
      <c r="K147" s="4"/>
      <c r="L147" s="185">
        <f>AVERAGE($G$9:G147)</f>
        <v>46.546762589928058</v>
      </c>
      <c r="M147" s="168">
        <f>AVERAGE($H$9:H147)</f>
        <v>9724.2936179598273</v>
      </c>
      <c r="N147" s="4"/>
      <c r="O147" s="4"/>
      <c r="P147" s="4"/>
      <c r="Q147" s="4"/>
      <c r="R147" s="4"/>
      <c r="S147" s="4"/>
      <c r="T147" s="4"/>
      <c r="U147" s="4"/>
      <c r="V147" s="4"/>
      <c r="W147" s="4"/>
      <c r="X147" s="4"/>
      <c r="Y147" s="7"/>
      <c r="Z147" s="15"/>
      <c r="AB147" s="178">
        <v>139</v>
      </c>
      <c r="AC147" s="180">
        <v>44</v>
      </c>
      <c r="AD147" s="180">
        <v>14</v>
      </c>
      <c r="AE147" s="180">
        <v>1</v>
      </c>
      <c r="AF147" s="180">
        <v>684.33578491554135</v>
      </c>
      <c r="AG147" s="180">
        <v>52</v>
      </c>
      <c r="AH147" s="186">
        <v>15485.664215084458</v>
      </c>
      <c r="AI147" s="180" t="s">
        <v>198</v>
      </c>
      <c r="AJ147" s="4"/>
      <c r="AK147" s="4"/>
      <c r="AL147" s="185">
        <f>AVERAGE($AG$9:AG147)</f>
        <v>46.597122302158276</v>
      </c>
      <c r="AM147" s="168">
        <f>AVERAGE($AH$9:AH147)</f>
        <v>14384.179017930288</v>
      </c>
    </row>
    <row r="148" spans="1:39" ht="18" x14ac:dyDescent="0.55000000000000004">
      <c r="A148" s="4"/>
      <c r="B148" s="178">
        <v>140</v>
      </c>
      <c r="C148" s="180">
        <v>40</v>
      </c>
      <c r="D148" s="180">
        <v>4</v>
      </c>
      <c r="E148" s="180">
        <v>7</v>
      </c>
      <c r="F148" s="180">
        <v>722.5634351721277</v>
      </c>
      <c r="G148" s="180">
        <v>37</v>
      </c>
      <c r="H148" s="186">
        <v>8372.4365648278726</v>
      </c>
      <c r="I148" s="180" t="s">
        <v>197</v>
      </c>
      <c r="J148" s="4"/>
      <c r="K148" s="4"/>
      <c r="L148" s="185">
        <f>AVERAGE($G$9:G148)</f>
        <v>46.478571428571428</v>
      </c>
      <c r="M148" s="168">
        <f>AVERAGE($H$9:H148)</f>
        <v>9714.6374961517413</v>
      </c>
      <c r="N148" s="7"/>
      <c r="O148" s="4"/>
      <c r="Z148" s="15"/>
      <c r="AB148" s="178">
        <v>140</v>
      </c>
      <c r="AC148" s="180">
        <v>49</v>
      </c>
      <c r="AD148" s="180">
        <v>5</v>
      </c>
      <c r="AE148" s="180">
        <v>2</v>
      </c>
      <c r="AF148" s="180">
        <v>798.17076780065929</v>
      </c>
      <c r="AG148" s="180">
        <v>51</v>
      </c>
      <c r="AH148" s="186">
        <v>15686.829232199339</v>
      </c>
      <c r="AI148" s="180" t="s">
        <v>198</v>
      </c>
      <c r="AJ148" s="4"/>
      <c r="AK148" s="4"/>
      <c r="AL148" s="185">
        <f>AVERAGE($AG$9:AG148)</f>
        <v>46.628571428571426</v>
      </c>
      <c r="AM148" s="168">
        <f>AVERAGE($AH$9:AH148)</f>
        <v>14393.483662317924</v>
      </c>
    </row>
    <row r="149" spans="1:39" ht="18" x14ac:dyDescent="0.55000000000000004">
      <c r="A149" s="4"/>
      <c r="B149" s="178">
        <v>141</v>
      </c>
      <c r="C149" s="180">
        <v>41</v>
      </c>
      <c r="D149" s="180">
        <v>8</v>
      </c>
      <c r="E149" s="180">
        <v>0</v>
      </c>
      <c r="F149" s="180">
        <v>1003.4126726552594</v>
      </c>
      <c r="G149" s="180">
        <v>49</v>
      </c>
      <c r="H149" s="186">
        <v>9761.5873273447396</v>
      </c>
      <c r="I149" s="180" t="s">
        <v>197</v>
      </c>
      <c r="J149" s="4"/>
      <c r="K149" s="4"/>
      <c r="L149" s="185">
        <f>AVERAGE($G$9:G149)</f>
        <v>46.49645390070922</v>
      </c>
      <c r="M149" s="168">
        <f>AVERAGE($H$9:H149)</f>
        <v>9714.9704736779331</v>
      </c>
      <c r="N149" s="4"/>
      <c r="O149" s="4"/>
      <c r="P149" s="4"/>
      <c r="Q149" s="4"/>
      <c r="R149" s="4"/>
      <c r="S149" s="4"/>
      <c r="T149" s="4"/>
      <c r="U149" s="4"/>
      <c r="V149" s="4"/>
      <c r="W149" s="4"/>
      <c r="X149" s="4"/>
      <c r="Y149" s="4"/>
      <c r="Z149" s="15"/>
      <c r="AB149" s="178">
        <v>141</v>
      </c>
      <c r="AC149" s="180">
        <v>50</v>
      </c>
      <c r="AD149" s="180">
        <v>11</v>
      </c>
      <c r="AE149" s="180">
        <v>5</v>
      </c>
      <c r="AF149" s="180">
        <v>665.15110572325329</v>
      </c>
      <c r="AG149" s="180">
        <v>48</v>
      </c>
      <c r="AH149" s="186">
        <v>15864.848894276747</v>
      </c>
      <c r="AI149" s="180" t="s">
        <v>197</v>
      </c>
      <c r="AJ149" s="4"/>
      <c r="AK149" s="4"/>
      <c r="AL149" s="185">
        <f>AVERAGE($AG$9:AG149)</f>
        <v>46.638297872340424</v>
      </c>
      <c r="AM149" s="168">
        <f>AVERAGE($AH$9:AH149)</f>
        <v>14403.91887672898</v>
      </c>
    </row>
    <row r="150" spans="1:39" ht="18" x14ac:dyDescent="0.55000000000000004">
      <c r="A150" s="4"/>
      <c r="B150" s="178">
        <v>142</v>
      </c>
      <c r="C150" s="180">
        <v>46</v>
      </c>
      <c r="D150" s="180">
        <v>4</v>
      </c>
      <c r="E150" s="180">
        <v>1</v>
      </c>
      <c r="F150" s="180">
        <v>847.22981434438532</v>
      </c>
      <c r="G150" s="180">
        <v>49</v>
      </c>
      <c r="H150" s="186">
        <v>10167.770185655616</v>
      </c>
      <c r="I150" s="180" t="s">
        <v>197</v>
      </c>
      <c r="J150" s="4"/>
      <c r="K150" s="4"/>
      <c r="L150" s="185">
        <f>AVERAGE($G$9:G150)</f>
        <v>46.514084507042256</v>
      </c>
      <c r="M150" s="168">
        <f>AVERAGE($H$9:H150)</f>
        <v>9718.1592040439737</v>
      </c>
      <c r="N150" s="7"/>
      <c r="O150" s="4"/>
      <c r="P150" s="7"/>
      <c r="Q150" s="7"/>
      <c r="R150" s="7"/>
      <c r="S150" s="7"/>
      <c r="T150" s="7"/>
      <c r="U150" s="7"/>
      <c r="V150" s="7"/>
      <c r="W150" s="7"/>
      <c r="X150" s="7"/>
      <c r="Y150" s="4"/>
      <c r="Z150" s="15"/>
      <c r="AB150" s="178">
        <v>142</v>
      </c>
      <c r="AC150" s="180">
        <v>43</v>
      </c>
      <c r="AD150" s="180">
        <v>5</v>
      </c>
      <c r="AE150" s="180">
        <v>1</v>
      </c>
      <c r="AF150" s="180">
        <v>790.84540541963054</v>
      </c>
      <c r="AG150" s="180">
        <v>47</v>
      </c>
      <c r="AH150" s="186">
        <v>14354.15459458037</v>
      </c>
      <c r="AI150" s="180" t="s">
        <v>197</v>
      </c>
      <c r="AJ150" s="4"/>
      <c r="AK150" s="4"/>
      <c r="AL150" s="185">
        <f>AVERAGE($AG$9:AG150)</f>
        <v>46.640845070422536</v>
      </c>
      <c r="AM150" s="168">
        <f>AVERAGE($AH$9:AH150)</f>
        <v>14403.568424037792</v>
      </c>
    </row>
    <row r="151" spans="1:39" ht="18" x14ac:dyDescent="0.55000000000000004">
      <c r="A151" s="4"/>
      <c r="B151" s="178">
        <v>143</v>
      </c>
      <c r="C151" s="180">
        <v>35</v>
      </c>
      <c r="D151" s="180">
        <v>6</v>
      </c>
      <c r="E151" s="180">
        <v>3</v>
      </c>
      <c r="F151" s="180">
        <v>450.48812539539978</v>
      </c>
      <c r="G151" s="180">
        <v>38</v>
      </c>
      <c r="H151" s="186">
        <v>7929.5118746046001</v>
      </c>
      <c r="I151" s="180" t="s">
        <v>197</v>
      </c>
      <c r="J151" s="4"/>
      <c r="K151" s="4"/>
      <c r="L151" s="185">
        <f>AVERAGE($G$9:G151)</f>
        <v>46.454545454545453</v>
      </c>
      <c r="M151" s="168">
        <f>AVERAGE($H$9:H151)</f>
        <v>9705.6511807611805</v>
      </c>
      <c r="N151" s="4"/>
      <c r="O151" s="4"/>
      <c r="P151" s="4"/>
      <c r="Q151" s="4"/>
      <c r="R151" s="4"/>
      <c r="S151" s="4"/>
      <c r="T151" s="4"/>
      <c r="U151" s="4"/>
      <c r="V151" s="4"/>
      <c r="W151" s="4"/>
      <c r="X151" s="4"/>
      <c r="Y151" s="7"/>
      <c r="Z151" s="15"/>
      <c r="AB151" s="178">
        <v>143</v>
      </c>
      <c r="AC151" s="180">
        <v>46</v>
      </c>
      <c r="AD151" s="180">
        <v>5</v>
      </c>
      <c r="AE151" s="180">
        <v>2</v>
      </c>
      <c r="AF151" s="180">
        <v>1056.2672165828462</v>
      </c>
      <c r="AG151" s="180">
        <v>49</v>
      </c>
      <c r="AH151" s="186">
        <v>15108.732783417154</v>
      </c>
      <c r="AI151" s="180" t="s">
        <v>197</v>
      </c>
      <c r="AJ151" s="4"/>
      <c r="AK151" s="4"/>
      <c r="AL151" s="185">
        <f>AVERAGE($AG$9:AG151)</f>
        <v>46.65734265734266</v>
      </c>
      <c r="AM151" s="168">
        <f>AVERAGE($AH$9:AH151)</f>
        <v>14408.499643334151</v>
      </c>
    </row>
    <row r="152" spans="1:39" ht="18" x14ac:dyDescent="0.55000000000000004">
      <c r="A152" s="4"/>
      <c r="B152" s="178">
        <v>144</v>
      </c>
      <c r="C152" s="180">
        <v>38</v>
      </c>
      <c r="D152" s="180">
        <v>4</v>
      </c>
      <c r="E152" s="180">
        <v>4</v>
      </c>
      <c r="F152" s="180">
        <v>987.77227542658102</v>
      </c>
      <c r="G152" s="180">
        <v>38</v>
      </c>
      <c r="H152" s="186">
        <v>7642.2277245734185</v>
      </c>
      <c r="I152" s="180" t="s">
        <v>197</v>
      </c>
      <c r="J152" s="4"/>
      <c r="K152" s="4"/>
      <c r="L152" s="185">
        <f>AVERAGE($G$9:G152)</f>
        <v>46.395833333333336</v>
      </c>
      <c r="M152" s="168">
        <f>AVERAGE($H$9:H152)</f>
        <v>9691.3218512043204</v>
      </c>
      <c r="N152" s="7"/>
      <c r="O152" s="4"/>
      <c r="Z152" s="15"/>
      <c r="AB152" s="178">
        <v>144</v>
      </c>
      <c r="AC152" s="180">
        <v>38</v>
      </c>
      <c r="AD152" s="180">
        <v>8</v>
      </c>
      <c r="AE152" s="180">
        <v>2</v>
      </c>
      <c r="AF152" s="180">
        <v>715.61801944793558</v>
      </c>
      <c r="AG152" s="180">
        <v>44</v>
      </c>
      <c r="AH152" s="186">
        <v>13524.381980552065</v>
      </c>
      <c r="AI152" s="180" t="s">
        <v>197</v>
      </c>
      <c r="AJ152" s="4"/>
      <c r="AK152" s="4"/>
      <c r="AL152" s="185">
        <f>AVERAGE($AG$9:AG152)</f>
        <v>46.638888888888886</v>
      </c>
      <c r="AM152" s="168">
        <f>AVERAGE($AH$9:AH152)</f>
        <v>14402.35993734261</v>
      </c>
    </row>
    <row r="153" spans="1:39" ht="18" x14ac:dyDescent="0.55000000000000004">
      <c r="A153" s="4"/>
      <c r="B153" s="178">
        <v>145</v>
      </c>
      <c r="C153" s="180">
        <v>37</v>
      </c>
      <c r="D153" s="180">
        <v>6</v>
      </c>
      <c r="E153" s="180">
        <v>4</v>
      </c>
      <c r="F153" s="180">
        <v>878.61771647358842</v>
      </c>
      <c r="G153" s="180">
        <v>39</v>
      </c>
      <c r="H153" s="186">
        <v>8036.3822835264118</v>
      </c>
      <c r="I153" s="180" t="s">
        <v>197</v>
      </c>
      <c r="J153" s="4"/>
      <c r="K153" s="4"/>
      <c r="L153" s="185">
        <f>AVERAGE($G$9:G153)</f>
        <v>46.344827586206897</v>
      </c>
      <c r="M153" s="168">
        <f>AVERAGE($H$9:H153)</f>
        <v>9679.9084748755085</v>
      </c>
      <c r="N153" s="4"/>
      <c r="O153" s="4"/>
      <c r="P153" s="4"/>
      <c r="Q153" s="4"/>
      <c r="R153" s="4"/>
      <c r="S153" s="4"/>
      <c r="T153" s="4"/>
      <c r="U153" s="4"/>
      <c r="V153" s="4"/>
      <c r="W153" s="4"/>
      <c r="X153" s="4"/>
      <c r="Y153" s="4"/>
      <c r="Z153" s="15"/>
      <c r="AB153" s="178">
        <v>145</v>
      </c>
      <c r="AC153" s="180">
        <v>47</v>
      </c>
      <c r="AD153" s="180">
        <v>5</v>
      </c>
      <c r="AE153" s="180">
        <v>1</v>
      </c>
      <c r="AF153" s="180">
        <v>636.88548941952388</v>
      </c>
      <c r="AG153" s="180">
        <v>51</v>
      </c>
      <c r="AH153" s="186">
        <v>15598.114510580475</v>
      </c>
      <c r="AI153" s="180" t="s">
        <v>198</v>
      </c>
      <c r="AJ153" s="4"/>
      <c r="AK153" s="4"/>
      <c r="AL153" s="185">
        <f>AVERAGE($AG$9:AG153)</f>
        <v>46.668965517241382</v>
      </c>
      <c r="AM153" s="168">
        <f>AVERAGE($AH$9:AH153)</f>
        <v>14410.606520606319</v>
      </c>
    </row>
    <row r="154" spans="1:39" ht="18" x14ac:dyDescent="0.55000000000000004">
      <c r="A154" s="4"/>
      <c r="B154" s="178">
        <v>146</v>
      </c>
      <c r="C154" s="180">
        <v>49</v>
      </c>
      <c r="D154" s="180">
        <v>4</v>
      </c>
      <c r="E154" s="180">
        <v>4</v>
      </c>
      <c r="F154" s="180">
        <v>895.4684956555484</v>
      </c>
      <c r="G154" s="180">
        <v>49</v>
      </c>
      <c r="H154" s="186">
        <v>10869.531504344452</v>
      </c>
      <c r="I154" s="180" t="s">
        <v>197</v>
      </c>
      <c r="J154" s="4"/>
      <c r="K154" s="4"/>
      <c r="L154" s="185">
        <f>AVERAGE($G$9:G154)</f>
        <v>46.363013698630134</v>
      </c>
      <c r="M154" s="168">
        <f>AVERAGE($H$9:H154)</f>
        <v>9688.0565778170767</v>
      </c>
      <c r="N154" s="7"/>
      <c r="O154" s="4"/>
      <c r="P154" s="7"/>
      <c r="Q154" s="7"/>
      <c r="R154" s="7"/>
      <c r="S154" s="7"/>
      <c r="T154" s="7"/>
      <c r="U154" s="7"/>
      <c r="V154" s="7"/>
      <c r="W154" s="7"/>
      <c r="X154" s="7"/>
      <c r="Y154" s="4"/>
      <c r="Z154" s="15"/>
      <c r="AB154" s="178">
        <v>146</v>
      </c>
      <c r="AC154" s="180">
        <v>32</v>
      </c>
      <c r="AD154" s="180">
        <v>4</v>
      </c>
      <c r="AE154" s="180">
        <v>5</v>
      </c>
      <c r="AF154" s="180">
        <v>894.97309819744487</v>
      </c>
      <c r="AG154" s="180">
        <v>31</v>
      </c>
      <c r="AH154" s="186">
        <v>9090.0269018025556</v>
      </c>
      <c r="AI154" s="180" t="s">
        <v>197</v>
      </c>
      <c r="AJ154" s="4"/>
      <c r="AK154" s="4"/>
      <c r="AL154" s="185">
        <f>AVERAGE($AG$9:AG154)</f>
        <v>46.561643835616437</v>
      </c>
      <c r="AM154" s="168">
        <f>AVERAGE($AH$9:AH154)</f>
        <v>14374.16419445013</v>
      </c>
    </row>
    <row r="155" spans="1:39" ht="18" x14ac:dyDescent="0.55000000000000004">
      <c r="A155" s="4"/>
      <c r="B155" s="178">
        <v>147</v>
      </c>
      <c r="C155" s="180">
        <v>44</v>
      </c>
      <c r="D155" s="180">
        <v>10</v>
      </c>
      <c r="E155" s="180">
        <v>3</v>
      </c>
      <c r="F155" s="180">
        <v>730.60040116923983</v>
      </c>
      <c r="G155" s="180">
        <v>50</v>
      </c>
      <c r="H155" s="186">
        <v>11069.39959883076</v>
      </c>
      <c r="I155" s="180" t="s">
        <v>198</v>
      </c>
      <c r="J155" s="4"/>
      <c r="K155" s="4"/>
      <c r="L155" s="185">
        <f>AVERAGE($G$9:G155)</f>
        <v>46.387755102040813</v>
      </c>
      <c r="M155" s="168">
        <f>AVERAGE($H$9:H155)</f>
        <v>9697.4534691164899</v>
      </c>
      <c r="N155" s="4"/>
      <c r="O155" s="4"/>
      <c r="P155" s="4"/>
      <c r="Q155" s="4"/>
      <c r="R155" s="4"/>
      <c r="S155" s="4"/>
      <c r="T155" s="4"/>
      <c r="U155" s="4"/>
      <c r="V155" s="4"/>
      <c r="W155" s="4"/>
      <c r="X155" s="4"/>
      <c r="Y155" s="7"/>
      <c r="Z155" s="15"/>
      <c r="AB155" s="178">
        <v>147</v>
      </c>
      <c r="AC155" s="180">
        <v>41</v>
      </c>
      <c r="AD155" s="180">
        <v>6</v>
      </c>
      <c r="AE155" s="180">
        <v>2</v>
      </c>
      <c r="AF155" s="180">
        <v>964.1312609678024</v>
      </c>
      <c r="AG155" s="180">
        <v>45</v>
      </c>
      <c r="AH155" s="186">
        <v>13660.868739032197</v>
      </c>
      <c r="AI155" s="180" t="s">
        <v>197</v>
      </c>
      <c r="AJ155" s="4"/>
      <c r="AK155" s="4"/>
      <c r="AL155" s="185">
        <f>AVERAGE($AG$9:AG155)</f>
        <v>46.551020408163268</v>
      </c>
      <c r="AM155" s="168">
        <f>AVERAGE($AH$9:AH155)</f>
        <v>14369.311844413272</v>
      </c>
    </row>
    <row r="156" spans="1:39" ht="18" x14ac:dyDescent="0.55000000000000004">
      <c r="A156" s="4"/>
      <c r="B156" s="178">
        <v>148</v>
      </c>
      <c r="C156" s="180">
        <v>29</v>
      </c>
      <c r="D156" s="180">
        <v>8</v>
      </c>
      <c r="E156" s="180">
        <v>3</v>
      </c>
      <c r="F156" s="180">
        <v>733.76181767256276</v>
      </c>
      <c r="G156" s="180">
        <v>34</v>
      </c>
      <c r="H156" s="186">
        <v>6506.2381823274372</v>
      </c>
      <c r="I156" s="180" t="s">
        <v>197</v>
      </c>
      <c r="J156" s="4"/>
      <c r="K156" s="4"/>
      <c r="L156" s="185">
        <f>AVERAGE($G$9:G156)</f>
        <v>46.304054054054056</v>
      </c>
      <c r="M156" s="168">
        <f>AVERAGE($H$9:H156)</f>
        <v>9675.8912036652127</v>
      </c>
      <c r="N156" s="7"/>
      <c r="O156" s="4"/>
      <c r="Z156" s="15"/>
      <c r="AB156" s="178">
        <v>148</v>
      </c>
      <c r="AC156" s="180">
        <v>54</v>
      </c>
      <c r="AD156" s="180">
        <v>1</v>
      </c>
      <c r="AE156" s="180">
        <v>4</v>
      </c>
      <c r="AF156" s="180">
        <v>978.21671104948734</v>
      </c>
      <c r="AG156" s="180">
        <v>49</v>
      </c>
      <c r="AH156" s="186">
        <v>15686.783288950512</v>
      </c>
      <c r="AI156" s="180" t="s">
        <v>197</v>
      </c>
      <c r="AJ156" s="4"/>
      <c r="AK156" s="4"/>
      <c r="AL156" s="185">
        <f>AVERAGE($AG$9:AG156)</f>
        <v>46.567567567567565</v>
      </c>
      <c r="AM156" s="168">
        <f>AVERAGE($AH$9:AH156)</f>
        <v>14378.213678497985</v>
      </c>
    </row>
    <row r="157" spans="1:39" ht="18" x14ac:dyDescent="0.55000000000000004">
      <c r="A157" s="4"/>
      <c r="B157" s="178">
        <v>149</v>
      </c>
      <c r="C157" s="180">
        <v>41</v>
      </c>
      <c r="D157" s="180">
        <v>6</v>
      </c>
      <c r="E157" s="180">
        <v>0</v>
      </c>
      <c r="F157" s="180">
        <v>462.63258452596818</v>
      </c>
      <c r="G157" s="180">
        <v>47</v>
      </c>
      <c r="H157" s="186">
        <v>9732.3674154740329</v>
      </c>
      <c r="I157" s="180" t="s">
        <v>197</v>
      </c>
      <c r="J157" s="4"/>
      <c r="K157" s="4"/>
      <c r="L157" s="185">
        <f>AVERAGE($G$9:G157)</f>
        <v>46.308724832214764</v>
      </c>
      <c r="M157" s="168">
        <f>AVERAGE($H$9:H157)</f>
        <v>9676.2702386437941</v>
      </c>
      <c r="N157" s="4"/>
      <c r="O157" s="4"/>
      <c r="P157" s="4"/>
      <c r="Q157" s="4"/>
      <c r="R157" s="4"/>
      <c r="S157" s="4"/>
      <c r="T157" s="4"/>
      <c r="U157" s="4"/>
      <c r="V157" s="4"/>
      <c r="W157" s="4"/>
      <c r="X157" s="4"/>
      <c r="Y157" s="4"/>
      <c r="Z157" s="15"/>
      <c r="AB157" s="178">
        <v>149</v>
      </c>
      <c r="AC157" s="180">
        <v>49</v>
      </c>
      <c r="AD157" s="180">
        <v>4</v>
      </c>
      <c r="AE157" s="180">
        <v>3</v>
      </c>
      <c r="AF157" s="180">
        <v>805.31745427562635</v>
      </c>
      <c r="AG157" s="180">
        <v>50</v>
      </c>
      <c r="AH157" s="186">
        <v>15994.682545724374</v>
      </c>
      <c r="AI157" s="180" t="s">
        <v>198</v>
      </c>
      <c r="AJ157" s="4"/>
      <c r="AK157" s="4"/>
      <c r="AL157" s="185">
        <f>AVERAGE($AG$9:AG157)</f>
        <v>46.590604026845639</v>
      </c>
      <c r="AM157" s="168">
        <f>AVERAGE($AH$9:AH157)</f>
        <v>14389.062462841786</v>
      </c>
    </row>
    <row r="158" spans="1:39" ht="18" x14ac:dyDescent="0.55000000000000004">
      <c r="A158" s="4"/>
      <c r="B158" s="178">
        <v>150</v>
      </c>
      <c r="C158" s="180">
        <v>46</v>
      </c>
      <c r="D158" s="180">
        <v>6</v>
      </c>
      <c r="E158" s="180">
        <v>3</v>
      </c>
      <c r="F158" s="180">
        <v>804.85430745603651</v>
      </c>
      <c r="G158" s="180">
        <v>49</v>
      </c>
      <c r="H158" s="186">
        <v>10710.145692543963</v>
      </c>
      <c r="I158" s="180" t="s">
        <v>197</v>
      </c>
      <c r="J158" s="4"/>
      <c r="K158" s="4"/>
      <c r="L158" s="185">
        <f>AVERAGE($G$9:G158)</f>
        <v>46.326666666666668</v>
      </c>
      <c r="M158" s="168">
        <f>AVERAGE($H$9:H158)</f>
        <v>9683.1627416697975</v>
      </c>
      <c r="N158" s="7"/>
      <c r="O158" s="4"/>
      <c r="P158" s="7"/>
      <c r="Q158" s="7"/>
      <c r="R158" s="7"/>
      <c r="S158" s="7"/>
      <c r="T158" s="7"/>
      <c r="U158" s="7"/>
      <c r="V158" s="7"/>
      <c r="W158" s="7"/>
      <c r="X158" s="7"/>
      <c r="Y158" s="4"/>
      <c r="Z158" s="15"/>
      <c r="AB158" s="178">
        <v>150</v>
      </c>
      <c r="AC158" s="180">
        <v>43</v>
      </c>
      <c r="AD158" s="180">
        <v>2</v>
      </c>
      <c r="AE158" s="180">
        <v>2</v>
      </c>
      <c r="AF158" s="180">
        <v>930.35246033026965</v>
      </c>
      <c r="AG158" s="180">
        <v>43</v>
      </c>
      <c r="AH158" s="186">
        <v>12924.647539669731</v>
      </c>
      <c r="AI158" s="180" t="s">
        <v>197</v>
      </c>
      <c r="AJ158" s="4"/>
      <c r="AK158" s="4"/>
      <c r="AL158" s="185">
        <f>AVERAGE($AG$9:AG158)</f>
        <v>46.56666666666667</v>
      </c>
      <c r="AM158" s="168">
        <f>AVERAGE($AH$9:AH158)</f>
        <v>14379.299696687305</v>
      </c>
    </row>
    <row r="159" spans="1:39" ht="18" x14ac:dyDescent="0.55000000000000004">
      <c r="A159" s="4"/>
      <c r="B159" s="178">
        <v>151</v>
      </c>
      <c r="C159" s="180">
        <v>59</v>
      </c>
      <c r="D159" s="180">
        <v>1</v>
      </c>
      <c r="E159" s="180">
        <v>3</v>
      </c>
      <c r="F159" s="180">
        <v>804.29871725886983</v>
      </c>
      <c r="G159" s="180">
        <v>50</v>
      </c>
      <c r="H159" s="186">
        <v>10995.701282741131</v>
      </c>
      <c r="I159" s="180" t="s">
        <v>198</v>
      </c>
      <c r="J159" s="4"/>
      <c r="K159" s="4"/>
      <c r="L159" s="185">
        <f>AVERAGE($G$9:G159)</f>
        <v>46.350993377483441</v>
      </c>
      <c r="M159" s="168">
        <f>AVERAGE($H$9:H159)</f>
        <v>9691.8550498888108</v>
      </c>
      <c r="N159" s="4"/>
      <c r="O159" s="4"/>
      <c r="P159" s="4"/>
      <c r="Q159" s="4"/>
      <c r="R159" s="4"/>
      <c r="S159" s="4"/>
      <c r="T159" s="4"/>
      <c r="U159" s="4"/>
      <c r="V159" s="4"/>
      <c r="W159" s="4"/>
      <c r="X159" s="4"/>
      <c r="Y159" s="7"/>
      <c r="Z159" s="15"/>
      <c r="AB159" s="178">
        <v>151</v>
      </c>
      <c r="AC159" s="180">
        <v>65</v>
      </c>
      <c r="AD159" s="180">
        <v>4</v>
      </c>
      <c r="AE159" s="180">
        <v>2</v>
      </c>
      <c r="AF159" s="180">
        <v>786.33837245008465</v>
      </c>
      <c r="AG159" s="180">
        <v>51</v>
      </c>
      <c r="AH159" s="186">
        <v>15698.661627549915</v>
      </c>
      <c r="AI159" s="180" t="s">
        <v>198</v>
      </c>
      <c r="AJ159" s="4"/>
      <c r="AK159" s="4"/>
      <c r="AL159" s="185">
        <f>AVERAGE($AG$9:AG159)</f>
        <v>46.596026490066222</v>
      </c>
      <c r="AM159" s="168">
        <f>AVERAGE($AH$9:AH159)</f>
        <v>14388.037192918184</v>
      </c>
    </row>
    <row r="160" spans="1:39" ht="18" x14ac:dyDescent="0.55000000000000004">
      <c r="A160" s="4"/>
      <c r="B160" s="178">
        <v>152</v>
      </c>
      <c r="C160" s="180">
        <v>51</v>
      </c>
      <c r="D160" s="180">
        <v>5</v>
      </c>
      <c r="E160" s="180">
        <v>4</v>
      </c>
      <c r="F160" s="180">
        <v>1005.9706501000769</v>
      </c>
      <c r="G160" s="180">
        <v>49</v>
      </c>
      <c r="H160" s="186">
        <v>10759.029349899924</v>
      </c>
      <c r="I160" s="180" t="s">
        <v>197</v>
      </c>
      <c r="J160" s="4"/>
      <c r="K160" s="4"/>
      <c r="L160" s="185">
        <f>AVERAGE($G$9:G160)</f>
        <v>46.368421052631582</v>
      </c>
      <c r="M160" s="168">
        <f>AVERAGE($H$9:H160)</f>
        <v>9698.8759334415154</v>
      </c>
      <c r="N160" s="7"/>
      <c r="O160" s="4"/>
      <c r="Z160" s="15"/>
      <c r="AB160" s="178">
        <v>152</v>
      </c>
      <c r="AC160" s="180">
        <v>49</v>
      </c>
      <c r="AD160" s="180">
        <v>8</v>
      </c>
      <c r="AE160" s="180">
        <v>4</v>
      </c>
      <c r="AF160" s="180">
        <v>851.11731305046544</v>
      </c>
      <c r="AG160" s="180">
        <v>49</v>
      </c>
      <c r="AH160" s="186">
        <v>15813.882686949535</v>
      </c>
      <c r="AI160" s="180" t="s">
        <v>197</v>
      </c>
      <c r="AJ160" s="4"/>
      <c r="AK160" s="4"/>
      <c r="AL160" s="185">
        <f>AVERAGE($AG$9:AG160)</f>
        <v>46.611842105263158</v>
      </c>
      <c r="AM160" s="168">
        <f>AVERAGE($AH$9:AH160)</f>
        <v>14397.417755378916</v>
      </c>
    </row>
    <row r="161" spans="1:39" ht="18" x14ac:dyDescent="0.55000000000000004">
      <c r="A161" s="4"/>
      <c r="B161" s="178">
        <v>153</v>
      </c>
      <c r="C161" s="180">
        <v>40</v>
      </c>
      <c r="D161" s="180">
        <v>4</v>
      </c>
      <c r="E161" s="180">
        <v>5</v>
      </c>
      <c r="F161" s="180">
        <v>727.76144261372201</v>
      </c>
      <c r="G161" s="180">
        <v>39</v>
      </c>
      <c r="H161" s="186">
        <v>8437.2385573862775</v>
      </c>
      <c r="I161" s="180" t="s">
        <v>197</v>
      </c>
      <c r="J161" s="4"/>
      <c r="K161" s="4"/>
      <c r="L161" s="185">
        <f>AVERAGE($G$9:G161)</f>
        <v>46.320261437908499</v>
      </c>
      <c r="M161" s="168">
        <f>AVERAGE($H$9:H161)</f>
        <v>9690.6299375195849</v>
      </c>
      <c r="N161" s="4"/>
      <c r="O161" s="4"/>
      <c r="P161" s="4"/>
      <c r="Q161" s="4"/>
      <c r="R161" s="4"/>
      <c r="S161" s="4"/>
      <c r="T161" s="4"/>
      <c r="U161" s="4"/>
      <c r="V161" s="4"/>
      <c r="W161" s="4"/>
      <c r="X161" s="4"/>
      <c r="Y161" s="4"/>
      <c r="Z161" s="15"/>
      <c r="AB161" s="178">
        <v>153</v>
      </c>
      <c r="AC161" s="180">
        <v>51</v>
      </c>
      <c r="AD161" s="180">
        <v>5</v>
      </c>
      <c r="AE161" s="180">
        <v>0</v>
      </c>
      <c r="AF161" s="180">
        <v>965.1309707963577</v>
      </c>
      <c r="AG161" s="180">
        <v>53</v>
      </c>
      <c r="AH161" s="186">
        <v>14889.869029203643</v>
      </c>
      <c r="AI161" s="180" t="s">
        <v>198</v>
      </c>
      <c r="AJ161" s="4"/>
      <c r="AK161" s="4"/>
      <c r="AL161" s="185">
        <f>AVERAGE($AG$9:AG161)</f>
        <v>46.653594771241828</v>
      </c>
      <c r="AM161" s="168">
        <f>AVERAGE($AH$9:AH161)</f>
        <v>14400.636391155547</v>
      </c>
    </row>
    <row r="162" spans="1:39" ht="18" x14ac:dyDescent="0.55000000000000004">
      <c r="A162" s="4"/>
      <c r="B162" s="178">
        <v>154</v>
      </c>
      <c r="C162" s="180">
        <v>41</v>
      </c>
      <c r="D162" s="180">
        <v>7</v>
      </c>
      <c r="E162" s="180">
        <v>1</v>
      </c>
      <c r="F162" s="180">
        <v>814.17894956079306</v>
      </c>
      <c r="G162" s="180">
        <v>47</v>
      </c>
      <c r="H162" s="186">
        <v>9630.8210504392082</v>
      </c>
      <c r="I162" s="180" t="s">
        <v>197</v>
      </c>
      <c r="J162" s="4"/>
      <c r="K162" s="4"/>
      <c r="L162" s="185">
        <f>AVERAGE($G$9:G162)</f>
        <v>46.324675324675326</v>
      </c>
      <c r="M162" s="168">
        <f>AVERAGE($H$9:H162)</f>
        <v>9690.2415681229595</v>
      </c>
      <c r="N162" s="7"/>
      <c r="O162" s="4"/>
      <c r="P162" s="7"/>
      <c r="Q162" s="7"/>
      <c r="R162" s="7"/>
      <c r="S162" s="7"/>
      <c r="T162" s="7"/>
      <c r="U162" s="7"/>
      <c r="V162" s="7"/>
      <c r="W162" s="7"/>
      <c r="X162" s="7"/>
      <c r="Y162" s="4"/>
      <c r="Z162" s="15"/>
      <c r="AB162" s="178">
        <v>154</v>
      </c>
      <c r="AC162" s="180">
        <v>43</v>
      </c>
      <c r="AD162" s="180">
        <v>5</v>
      </c>
      <c r="AE162" s="180">
        <v>2</v>
      </c>
      <c r="AF162" s="180">
        <v>796.42212899469382</v>
      </c>
      <c r="AG162" s="180">
        <v>46</v>
      </c>
      <c r="AH162" s="186">
        <v>14213.577871005305</v>
      </c>
      <c r="AI162" s="180" t="s">
        <v>197</v>
      </c>
      <c r="AJ162" s="4"/>
      <c r="AK162" s="4"/>
      <c r="AL162" s="185">
        <f>AVERAGE($AG$9:AG162)</f>
        <v>46.649350649350652</v>
      </c>
      <c r="AM162" s="168">
        <f>AVERAGE($AH$9:AH162)</f>
        <v>14399.421725440287</v>
      </c>
    </row>
    <row r="163" spans="1:39" ht="18" x14ac:dyDescent="0.55000000000000004">
      <c r="A163" s="4"/>
      <c r="B163" s="178">
        <v>155</v>
      </c>
      <c r="C163" s="180">
        <v>47</v>
      </c>
      <c r="D163" s="180">
        <v>6</v>
      </c>
      <c r="E163" s="180">
        <v>6</v>
      </c>
      <c r="F163" s="180">
        <v>484.32023441272361</v>
      </c>
      <c r="G163" s="180">
        <v>47</v>
      </c>
      <c r="H163" s="186">
        <v>11210.679765587276</v>
      </c>
      <c r="I163" s="180" t="s">
        <v>197</v>
      </c>
      <c r="J163" s="4"/>
      <c r="K163" s="4"/>
      <c r="L163" s="185">
        <f>AVERAGE($G$9:G163)</f>
        <v>46.329032258064515</v>
      </c>
      <c r="M163" s="168">
        <f>AVERAGE($H$9:H163)</f>
        <v>9700.050846816277</v>
      </c>
      <c r="N163" s="4"/>
      <c r="O163" s="4"/>
      <c r="P163" s="4"/>
      <c r="Q163" s="4"/>
      <c r="R163" s="4"/>
      <c r="S163" s="4"/>
      <c r="T163" s="4"/>
      <c r="U163" s="4"/>
      <c r="V163" s="4"/>
      <c r="W163" s="4"/>
      <c r="X163" s="4"/>
      <c r="Y163" s="7"/>
      <c r="Z163" s="15"/>
      <c r="AB163" s="178">
        <v>155</v>
      </c>
      <c r="AC163" s="180">
        <v>52</v>
      </c>
      <c r="AD163" s="180">
        <v>4</v>
      </c>
      <c r="AE163" s="180">
        <v>4</v>
      </c>
      <c r="AF163" s="180">
        <v>876.29461966579777</v>
      </c>
      <c r="AG163" s="180">
        <v>49</v>
      </c>
      <c r="AH163" s="186">
        <v>15788.705380334202</v>
      </c>
      <c r="AI163" s="180" t="s">
        <v>197</v>
      </c>
      <c r="AJ163" s="4"/>
      <c r="AK163" s="4"/>
      <c r="AL163" s="185">
        <f>AVERAGE($AG$9:AG163)</f>
        <v>46.664516129032258</v>
      </c>
      <c r="AM163" s="168">
        <f>AVERAGE($AH$9:AH163)</f>
        <v>14408.38484579444</v>
      </c>
    </row>
    <row r="164" spans="1:39" ht="18" x14ac:dyDescent="0.55000000000000004">
      <c r="A164" s="4"/>
      <c r="B164" s="178">
        <v>156</v>
      </c>
      <c r="C164" s="180">
        <v>45</v>
      </c>
      <c r="D164" s="180">
        <v>4</v>
      </c>
      <c r="E164" s="180">
        <v>1</v>
      </c>
      <c r="F164" s="180">
        <v>835.5630063306337</v>
      </c>
      <c r="G164" s="180">
        <v>48</v>
      </c>
      <c r="H164" s="186">
        <v>9894.4369936693656</v>
      </c>
      <c r="I164" s="180" t="s">
        <v>197</v>
      </c>
      <c r="J164" s="4"/>
      <c r="K164" s="4"/>
      <c r="L164" s="185">
        <f>AVERAGE($G$9:G164)</f>
        <v>46.339743589743591</v>
      </c>
      <c r="M164" s="168">
        <f>AVERAGE($H$9:H164)</f>
        <v>9701.2969118602068</v>
      </c>
      <c r="N164" s="7"/>
      <c r="O164" s="4"/>
      <c r="Z164" s="15"/>
      <c r="AB164" s="178">
        <v>156</v>
      </c>
      <c r="AC164" s="180">
        <v>50</v>
      </c>
      <c r="AD164" s="180">
        <v>2</v>
      </c>
      <c r="AE164" s="180">
        <v>4</v>
      </c>
      <c r="AF164" s="180">
        <v>673.87524051792718</v>
      </c>
      <c r="AG164" s="180">
        <v>48</v>
      </c>
      <c r="AH164" s="186">
        <v>15606.124759482072</v>
      </c>
      <c r="AI164" s="180" t="s">
        <v>197</v>
      </c>
      <c r="AJ164" s="4"/>
      <c r="AK164" s="4"/>
      <c r="AL164" s="185">
        <f>AVERAGE($AG$9:AG164)</f>
        <v>46.67307692307692</v>
      </c>
      <c r="AM164" s="168">
        <f>AVERAGE($AH$9:AH164)</f>
        <v>14416.062665753978</v>
      </c>
    </row>
    <row r="165" spans="1:39" ht="18" x14ac:dyDescent="0.55000000000000004">
      <c r="A165" s="4"/>
      <c r="B165" s="178">
        <v>157</v>
      </c>
      <c r="C165" s="180">
        <v>54</v>
      </c>
      <c r="D165" s="180">
        <v>3</v>
      </c>
      <c r="E165" s="180">
        <v>2</v>
      </c>
      <c r="F165" s="180">
        <v>897.38271995847583</v>
      </c>
      <c r="G165" s="180">
        <v>51</v>
      </c>
      <c r="H165" s="186">
        <v>10587.617280041524</v>
      </c>
      <c r="I165" s="180" t="s">
        <v>198</v>
      </c>
      <c r="J165" s="4"/>
      <c r="K165" s="4"/>
      <c r="L165" s="185">
        <f>AVERAGE($G$9:G165)</f>
        <v>46.369426751592357</v>
      </c>
      <c r="M165" s="168">
        <f>AVERAGE($H$9:H165)</f>
        <v>9706.9422645237828</v>
      </c>
      <c r="N165" s="4"/>
      <c r="O165" s="4"/>
      <c r="P165" s="4"/>
      <c r="Q165" s="4"/>
      <c r="R165" s="4"/>
      <c r="S165" s="4"/>
      <c r="T165" s="4"/>
      <c r="U165" s="4"/>
      <c r="V165" s="4"/>
      <c r="W165" s="4"/>
      <c r="X165" s="4"/>
      <c r="Y165" s="4"/>
      <c r="Z165" s="15"/>
      <c r="AB165" s="178">
        <v>157</v>
      </c>
      <c r="AC165" s="180">
        <v>51</v>
      </c>
      <c r="AD165" s="180">
        <v>5</v>
      </c>
      <c r="AE165" s="180">
        <v>1</v>
      </c>
      <c r="AF165" s="180">
        <v>575.84694363941583</v>
      </c>
      <c r="AG165" s="180">
        <v>52</v>
      </c>
      <c r="AH165" s="186">
        <v>15594.153056360585</v>
      </c>
      <c r="AI165" s="180" t="s">
        <v>198</v>
      </c>
      <c r="AJ165" s="4"/>
      <c r="AK165" s="4"/>
      <c r="AL165" s="185">
        <f>AVERAGE($AG$9:AG165)</f>
        <v>46.70700636942675</v>
      </c>
      <c r="AM165" s="168">
        <f>AVERAGE($AH$9:AH165)</f>
        <v>14423.566426203703</v>
      </c>
    </row>
    <row r="166" spans="1:39" ht="18" x14ac:dyDescent="0.55000000000000004">
      <c r="A166" s="4"/>
      <c r="B166" s="178">
        <v>158</v>
      </c>
      <c r="C166" s="180">
        <v>47</v>
      </c>
      <c r="D166" s="180">
        <v>4</v>
      </c>
      <c r="E166" s="180">
        <v>3</v>
      </c>
      <c r="F166" s="180">
        <v>870.50780888031659</v>
      </c>
      <c r="G166" s="180">
        <v>48</v>
      </c>
      <c r="H166" s="186">
        <v>10359.492191119683</v>
      </c>
      <c r="I166" s="180" t="s">
        <v>197</v>
      </c>
      <c r="J166" s="4"/>
      <c r="K166" s="4"/>
      <c r="L166" s="185">
        <f>AVERAGE($G$9:G166)</f>
        <v>46.379746835443036</v>
      </c>
      <c r="M166" s="168">
        <f>AVERAGE($H$9:H166)</f>
        <v>9711.072327350339</v>
      </c>
      <c r="N166" s="7"/>
      <c r="O166" s="4"/>
      <c r="P166" s="7"/>
      <c r="Q166" s="7"/>
      <c r="R166" s="7"/>
      <c r="S166" s="7"/>
      <c r="T166" s="7"/>
      <c r="U166" s="7"/>
      <c r="V166" s="7"/>
      <c r="W166" s="7"/>
      <c r="X166" s="7"/>
      <c r="Y166" s="4"/>
      <c r="Z166" s="15"/>
      <c r="AB166" s="178">
        <v>158</v>
      </c>
      <c r="AC166" s="180">
        <v>42</v>
      </c>
      <c r="AD166" s="180">
        <v>5</v>
      </c>
      <c r="AE166" s="180">
        <v>1</v>
      </c>
      <c r="AF166" s="180">
        <v>768.88805525376029</v>
      </c>
      <c r="AG166" s="180">
        <v>46</v>
      </c>
      <c r="AH166" s="186">
        <v>13991.111944746241</v>
      </c>
      <c r="AI166" s="180" t="s">
        <v>197</v>
      </c>
      <c r="AJ166" s="4"/>
      <c r="AK166" s="4"/>
      <c r="AL166" s="185">
        <f>AVERAGE($AG$9:AG166)</f>
        <v>46.702531645569621</v>
      </c>
      <c r="AM166" s="168">
        <f>AVERAGE($AH$9:AH166)</f>
        <v>14420.829372523591</v>
      </c>
    </row>
    <row r="167" spans="1:39" ht="18" x14ac:dyDescent="0.55000000000000004">
      <c r="A167" s="4"/>
      <c r="B167" s="178">
        <v>159</v>
      </c>
      <c r="C167" s="180">
        <v>45</v>
      </c>
      <c r="D167" s="180">
        <v>7</v>
      </c>
      <c r="E167" s="180">
        <v>3</v>
      </c>
      <c r="F167" s="180">
        <v>719.79520528047999</v>
      </c>
      <c r="G167" s="180">
        <v>49</v>
      </c>
      <c r="H167" s="186">
        <v>10795.204794719521</v>
      </c>
      <c r="I167" s="180" t="s">
        <v>197</v>
      </c>
      <c r="J167" s="4"/>
      <c r="K167" s="4"/>
      <c r="L167" s="185">
        <f>AVERAGE($G$9:G167)</f>
        <v>46.39622641509434</v>
      </c>
      <c r="M167" s="168">
        <f>AVERAGE($H$9:H167)</f>
        <v>9717.8907705413403</v>
      </c>
      <c r="N167" s="4"/>
      <c r="O167" s="4"/>
      <c r="P167" s="4"/>
      <c r="Q167" s="4"/>
      <c r="R167" s="4"/>
      <c r="S167" s="4"/>
      <c r="T167" s="4"/>
      <c r="U167" s="4"/>
      <c r="V167" s="4"/>
      <c r="W167" s="4"/>
      <c r="X167" s="4"/>
      <c r="Y167" s="7"/>
      <c r="Z167" s="15"/>
      <c r="AB167" s="178">
        <v>159</v>
      </c>
      <c r="AC167" s="180">
        <v>47</v>
      </c>
      <c r="AD167" s="180">
        <v>9</v>
      </c>
      <c r="AE167" s="180">
        <v>4</v>
      </c>
      <c r="AF167" s="180">
        <v>823.88256438642782</v>
      </c>
      <c r="AG167" s="180">
        <v>49</v>
      </c>
      <c r="AH167" s="186">
        <v>15841.117435613573</v>
      </c>
      <c r="AI167" s="180" t="s">
        <v>197</v>
      </c>
      <c r="AJ167" s="4"/>
      <c r="AK167" s="4"/>
      <c r="AL167" s="185">
        <f>AVERAGE($AG$9:AG167)</f>
        <v>46.716981132075475</v>
      </c>
      <c r="AM167" s="168">
        <f>AVERAGE($AH$9:AH167)</f>
        <v>14429.762001851203</v>
      </c>
    </row>
    <row r="168" spans="1:39" ht="18" x14ac:dyDescent="0.55000000000000004">
      <c r="A168" s="4"/>
      <c r="B168" s="178">
        <v>160</v>
      </c>
      <c r="C168" s="180">
        <v>54</v>
      </c>
      <c r="D168" s="180">
        <v>8</v>
      </c>
      <c r="E168" s="180">
        <v>2</v>
      </c>
      <c r="F168" s="180">
        <v>878.57606411689744</v>
      </c>
      <c r="G168" s="180">
        <v>51</v>
      </c>
      <c r="H168" s="186">
        <v>10606.423935883104</v>
      </c>
      <c r="I168" s="180" t="s">
        <v>198</v>
      </c>
      <c r="J168" s="4"/>
      <c r="K168" s="4"/>
      <c r="L168" s="185">
        <f>AVERAGE($G$9:G168)</f>
        <v>46.424999999999997</v>
      </c>
      <c r="M168" s="168">
        <f>AVERAGE($H$9:H168)</f>
        <v>9723.4441028247275</v>
      </c>
      <c r="N168" s="7"/>
      <c r="O168" s="4"/>
      <c r="Z168" s="15"/>
      <c r="AB168" s="178">
        <v>160</v>
      </c>
      <c r="AC168" s="180">
        <v>45</v>
      </c>
      <c r="AD168" s="180">
        <v>5</v>
      </c>
      <c r="AE168" s="180">
        <v>2</v>
      </c>
      <c r="AF168" s="180">
        <v>1089.7575781474418</v>
      </c>
      <c r="AG168" s="180">
        <v>48</v>
      </c>
      <c r="AH168" s="186">
        <v>14690.242421852559</v>
      </c>
      <c r="AI168" s="180" t="s">
        <v>197</v>
      </c>
      <c r="AJ168" s="4"/>
      <c r="AK168" s="4"/>
      <c r="AL168" s="185">
        <f>AVERAGE($AG$9:AG168)</f>
        <v>46.725000000000001</v>
      </c>
      <c r="AM168" s="168">
        <f>AVERAGE($AH$9:AH168)</f>
        <v>14431.390004476209</v>
      </c>
    </row>
    <row r="169" spans="1:39" ht="18" x14ac:dyDescent="0.55000000000000004">
      <c r="A169" s="4"/>
      <c r="B169" s="178">
        <v>161</v>
      </c>
      <c r="C169" s="180">
        <v>55</v>
      </c>
      <c r="D169" s="180">
        <v>7</v>
      </c>
      <c r="E169" s="180">
        <v>3</v>
      </c>
      <c r="F169" s="180">
        <v>798.88469791064165</v>
      </c>
      <c r="G169" s="180">
        <v>50</v>
      </c>
      <c r="H169" s="186">
        <v>11001.115302089358</v>
      </c>
      <c r="I169" s="180" t="s">
        <v>198</v>
      </c>
      <c r="J169" s="4"/>
      <c r="K169" s="4"/>
      <c r="L169" s="185">
        <f>AVERAGE($G$9:G169)</f>
        <v>46.447204968944099</v>
      </c>
      <c r="M169" s="168">
        <f>AVERAGE($H$9:H169)</f>
        <v>9731.3799487828928</v>
      </c>
      <c r="N169" s="4"/>
      <c r="O169" s="4"/>
      <c r="P169" s="4"/>
      <c r="Q169" s="4"/>
      <c r="R169" s="4"/>
      <c r="S169" s="4"/>
      <c r="T169" s="4"/>
      <c r="U169" s="4"/>
      <c r="V169" s="4"/>
      <c r="W169" s="4"/>
      <c r="X169" s="4"/>
      <c r="Y169" s="4"/>
      <c r="Z169" s="15"/>
      <c r="AB169" s="178">
        <v>161</v>
      </c>
      <c r="AC169" s="180">
        <v>40</v>
      </c>
      <c r="AD169" s="180">
        <v>11</v>
      </c>
      <c r="AE169" s="180">
        <v>0</v>
      </c>
      <c r="AF169" s="180">
        <v>651.08256614134291</v>
      </c>
      <c r="AG169" s="180">
        <v>51</v>
      </c>
      <c r="AH169" s="186">
        <v>15333.917433858656</v>
      </c>
      <c r="AI169" s="180" t="s">
        <v>198</v>
      </c>
      <c r="AJ169" s="4"/>
      <c r="AK169" s="4"/>
      <c r="AL169" s="185">
        <f>AVERAGE($AG$9:AG169)</f>
        <v>46.751552795031053</v>
      </c>
      <c r="AM169" s="168">
        <f>AVERAGE($AH$9:AH169)</f>
        <v>14436.995764907157</v>
      </c>
    </row>
    <row r="170" spans="1:39" ht="18" x14ac:dyDescent="0.55000000000000004">
      <c r="A170" s="4"/>
      <c r="B170" s="178">
        <v>162</v>
      </c>
      <c r="C170" s="180">
        <v>39</v>
      </c>
      <c r="D170" s="180">
        <v>4</v>
      </c>
      <c r="E170" s="180">
        <v>1</v>
      </c>
      <c r="F170" s="180">
        <v>926.11574171344</v>
      </c>
      <c r="G170" s="180">
        <v>42</v>
      </c>
      <c r="H170" s="186">
        <v>8093.88425828656</v>
      </c>
      <c r="I170" s="180" t="s">
        <v>197</v>
      </c>
      <c r="J170" s="4"/>
      <c r="K170" s="4"/>
      <c r="L170" s="185">
        <f>AVERAGE($G$9:G170)</f>
        <v>46.419753086419753</v>
      </c>
      <c r="M170" s="168">
        <f>AVERAGE($H$9:H170)</f>
        <v>9721.2719506934081</v>
      </c>
      <c r="N170" s="7"/>
      <c r="O170" s="4"/>
      <c r="P170" s="7"/>
      <c r="Q170" s="7"/>
      <c r="R170" s="7"/>
      <c r="S170" s="7"/>
      <c r="T170" s="7"/>
      <c r="U170" s="7"/>
      <c r="V170" s="7"/>
      <c r="W170" s="7"/>
      <c r="X170" s="7"/>
      <c r="Y170" s="4"/>
      <c r="Z170" s="15"/>
      <c r="AB170" s="178">
        <v>162</v>
      </c>
      <c r="AC170" s="180">
        <v>52</v>
      </c>
      <c r="AD170" s="180">
        <v>7</v>
      </c>
      <c r="AE170" s="180">
        <v>1</v>
      </c>
      <c r="AF170" s="180">
        <v>773.170464527391</v>
      </c>
      <c r="AG170" s="180">
        <v>52</v>
      </c>
      <c r="AH170" s="186">
        <v>15396.829535472609</v>
      </c>
      <c r="AI170" s="180" t="s">
        <v>198</v>
      </c>
      <c r="AJ170" s="4"/>
      <c r="AK170" s="4"/>
      <c r="AL170" s="185">
        <f>AVERAGE($AG$9:AG170)</f>
        <v>46.783950617283949</v>
      </c>
      <c r="AM170" s="168">
        <f>AVERAGE($AH$9:AH170)</f>
        <v>14442.920664725463</v>
      </c>
    </row>
    <row r="171" spans="1:39" ht="18" x14ac:dyDescent="0.55000000000000004">
      <c r="A171" s="4"/>
      <c r="B171" s="178">
        <v>163</v>
      </c>
      <c r="C171" s="180">
        <v>43</v>
      </c>
      <c r="D171" s="180">
        <v>5</v>
      </c>
      <c r="E171" s="180">
        <v>2</v>
      </c>
      <c r="F171" s="180">
        <v>654.9022549792744</v>
      </c>
      <c r="G171" s="180">
        <v>46</v>
      </c>
      <c r="H171" s="186">
        <v>9755.0977450207247</v>
      </c>
      <c r="I171" s="180" t="s">
        <v>197</v>
      </c>
      <c r="J171" s="4"/>
      <c r="K171" s="4"/>
      <c r="L171" s="185">
        <f>AVERAGE($G$9:G171)</f>
        <v>46.417177914110432</v>
      </c>
      <c r="M171" s="168">
        <f>AVERAGE($H$9:H171)</f>
        <v>9721.4794709040052</v>
      </c>
      <c r="N171" s="4"/>
      <c r="O171" s="4"/>
      <c r="P171" s="4"/>
      <c r="Q171" s="4"/>
      <c r="R171" s="4"/>
      <c r="S171" s="4"/>
      <c r="T171" s="4"/>
      <c r="U171" s="4"/>
      <c r="V171" s="4"/>
      <c r="W171" s="4"/>
      <c r="X171" s="4"/>
      <c r="Y171" s="7"/>
      <c r="Z171" s="15"/>
      <c r="AB171" s="178">
        <v>163</v>
      </c>
      <c r="AC171" s="180">
        <v>39</v>
      </c>
      <c r="AD171" s="180">
        <v>4</v>
      </c>
      <c r="AE171" s="180">
        <v>6</v>
      </c>
      <c r="AF171" s="180">
        <v>669.04859360063006</v>
      </c>
      <c r="AG171" s="180">
        <v>37</v>
      </c>
      <c r="AH171" s="186">
        <v>11875.95140639937</v>
      </c>
      <c r="AI171" s="180" t="s">
        <v>197</v>
      </c>
      <c r="AJ171" s="4"/>
      <c r="AK171" s="4"/>
      <c r="AL171" s="185">
        <f>AVERAGE($AG$9:AG171)</f>
        <v>46.723926380368098</v>
      </c>
      <c r="AM171" s="168">
        <f>AVERAGE($AH$9:AH171)</f>
        <v>14427.172387067019</v>
      </c>
    </row>
    <row r="172" spans="1:39" ht="18" x14ac:dyDescent="0.55000000000000004">
      <c r="A172" s="4"/>
      <c r="B172" s="178">
        <v>164</v>
      </c>
      <c r="C172" s="180">
        <v>38</v>
      </c>
      <c r="D172" s="180">
        <v>10</v>
      </c>
      <c r="E172" s="180">
        <v>7</v>
      </c>
      <c r="F172" s="180">
        <v>702.21027990071798</v>
      </c>
      <c r="G172" s="180">
        <v>41</v>
      </c>
      <c r="H172" s="186">
        <v>9532.7897200992811</v>
      </c>
      <c r="I172" s="180" t="s">
        <v>197</v>
      </c>
      <c r="J172" s="4"/>
      <c r="K172" s="4"/>
      <c r="L172" s="185">
        <f>AVERAGE($G$9:G172)</f>
        <v>46.384146341463413</v>
      </c>
      <c r="M172" s="168">
        <f>AVERAGE($H$9:H172)</f>
        <v>9720.328923643001</v>
      </c>
      <c r="N172" s="7"/>
      <c r="O172" s="4"/>
      <c r="Z172" s="15"/>
      <c r="AB172" s="178">
        <v>164</v>
      </c>
      <c r="AC172" s="180">
        <v>52</v>
      </c>
      <c r="AD172" s="180">
        <v>7</v>
      </c>
      <c r="AE172" s="180">
        <v>2</v>
      </c>
      <c r="AF172" s="180">
        <v>476.65359229008197</v>
      </c>
      <c r="AG172" s="180">
        <v>51</v>
      </c>
      <c r="AH172" s="186">
        <v>16008.346407709918</v>
      </c>
      <c r="AI172" s="180" t="s">
        <v>198</v>
      </c>
      <c r="AJ172" s="4"/>
      <c r="AK172" s="4"/>
      <c r="AL172" s="185">
        <f>AVERAGE($AG$9:AG172)</f>
        <v>46.75</v>
      </c>
      <c r="AM172" s="168">
        <f>AVERAGE($AH$9:AH172)</f>
        <v>14436.813692070942</v>
      </c>
    </row>
    <row r="173" spans="1:39" ht="18" x14ac:dyDescent="0.55000000000000004">
      <c r="A173" s="4"/>
      <c r="B173" s="178">
        <v>165</v>
      </c>
      <c r="C173" s="180">
        <v>55</v>
      </c>
      <c r="D173" s="180">
        <v>4</v>
      </c>
      <c r="E173" s="180">
        <v>1</v>
      </c>
      <c r="F173" s="180">
        <v>462.82553907433049</v>
      </c>
      <c r="G173" s="180">
        <v>52</v>
      </c>
      <c r="H173" s="186">
        <v>10707.174460925669</v>
      </c>
      <c r="I173" s="180" t="s">
        <v>198</v>
      </c>
      <c r="J173" s="4"/>
      <c r="K173" s="4"/>
      <c r="L173" s="185">
        <f>AVERAGE($G$9:G173)</f>
        <v>46.418181818181822</v>
      </c>
      <c r="M173" s="168">
        <f>AVERAGE($H$9:H173)</f>
        <v>9726.3098056871368</v>
      </c>
      <c r="N173" s="4"/>
      <c r="O173" s="4"/>
      <c r="P173" s="4"/>
      <c r="Q173" s="4"/>
      <c r="R173" s="4"/>
      <c r="S173" s="4"/>
      <c r="T173" s="4"/>
      <c r="U173" s="4"/>
      <c r="V173" s="4"/>
      <c r="W173" s="4"/>
      <c r="X173" s="4"/>
      <c r="Y173" s="4"/>
      <c r="Z173" s="15"/>
      <c r="AB173" s="178">
        <v>165</v>
      </c>
      <c r="AC173" s="180">
        <v>43</v>
      </c>
      <c r="AD173" s="180">
        <v>6</v>
      </c>
      <c r="AE173" s="180">
        <v>0</v>
      </c>
      <c r="AF173" s="180">
        <v>841.31330164692031</v>
      </c>
      <c r="AG173" s="180">
        <v>49</v>
      </c>
      <c r="AH173" s="186">
        <v>14823.68669835308</v>
      </c>
      <c r="AI173" s="180" t="s">
        <v>197</v>
      </c>
      <c r="AJ173" s="4"/>
      <c r="AK173" s="4"/>
      <c r="AL173" s="185">
        <f>AVERAGE($AG$9:AG173)</f>
        <v>46.763636363636365</v>
      </c>
      <c r="AM173" s="168">
        <f>AVERAGE($AH$9:AH173)</f>
        <v>14439.158376957499</v>
      </c>
    </row>
    <row r="174" spans="1:39" ht="18" x14ac:dyDescent="0.55000000000000004">
      <c r="A174" s="4"/>
      <c r="B174" s="178">
        <v>166</v>
      </c>
      <c r="C174" s="180">
        <v>43</v>
      </c>
      <c r="D174" s="180">
        <v>2</v>
      </c>
      <c r="E174" s="180">
        <v>1</v>
      </c>
      <c r="F174" s="180">
        <v>662.12275963566265</v>
      </c>
      <c r="G174" s="180">
        <v>44</v>
      </c>
      <c r="H174" s="186">
        <v>8927.8772403643379</v>
      </c>
      <c r="I174" s="180" t="s">
        <v>197</v>
      </c>
      <c r="J174" s="4"/>
      <c r="K174" s="4"/>
      <c r="L174" s="185">
        <f>AVERAGE($G$9:G174)</f>
        <v>46.403614457831324</v>
      </c>
      <c r="M174" s="168">
        <f>AVERAGE($H$9:H174)</f>
        <v>9721.499970956278</v>
      </c>
      <c r="N174" s="7"/>
      <c r="O174" s="4"/>
      <c r="P174" s="7"/>
      <c r="Q174" s="7"/>
      <c r="R174" s="7"/>
      <c r="S174" s="7"/>
      <c r="T174" s="7"/>
      <c r="U174" s="7"/>
      <c r="V174" s="7"/>
      <c r="W174" s="7"/>
      <c r="X174" s="7"/>
      <c r="Y174" s="4"/>
      <c r="Z174" s="15"/>
      <c r="AB174" s="178">
        <v>166</v>
      </c>
      <c r="AC174" s="180">
        <v>43</v>
      </c>
      <c r="AD174" s="180">
        <v>7</v>
      </c>
      <c r="AE174" s="180">
        <v>4</v>
      </c>
      <c r="AF174" s="180">
        <v>1054.392472502672</v>
      </c>
      <c r="AG174" s="180">
        <v>46</v>
      </c>
      <c r="AH174" s="186">
        <v>14455.607527497328</v>
      </c>
      <c r="AI174" s="180" t="s">
        <v>197</v>
      </c>
      <c r="AJ174" s="4"/>
      <c r="AK174" s="4"/>
      <c r="AL174" s="185">
        <f>AVERAGE($AG$9:AG174)</f>
        <v>46.75903614457831</v>
      </c>
      <c r="AM174" s="168">
        <f>AVERAGE($AH$9:AH174)</f>
        <v>14439.257468225811</v>
      </c>
    </row>
    <row r="175" spans="1:39" ht="18" x14ac:dyDescent="0.55000000000000004">
      <c r="A175" s="4"/>
      <c r="B175" s="178">
        <v>167</v>
      </c>
      <c r="C175" s="180">
        <v>52</v>
      </c>
      <c r="D175" s="180">
        <v>6</v>
      </c>
      <c r="E175" s="180">
        <v>3</v>
      </c>
      <c r="F175" s="180">
        <v>969.46858775559645</v>
      </c>
      <c r="G175" s="180">
        <v>50</v>
      </c>
      <c r="H175" s="186">
        <v>10830.531412244403</v>
      </c>
      <c r="I175" s="180" t="s">
        <v>198</v>
      </c>
      <c r="J175" s="4"/>
      <c r="K175" s="4"/>
      <c r="L175" s="185">
        <f>AVERAGE($G$9:G175)</f>
        <v>46.425149700598801</v>
      </c>
      <c r="M175" s="168">
        <f>AVERAGE($H$9:H175)</f>
        <v>9728.140877790338</v>
      </c>
      <c r="N175" s="4"/>
      <c r="O175" s="4"/>
      <c r="P175" s="4"/>
      <c r="Q175" s="4"/>
      <c r="R175" s="4"/>
      <c r="S175" s="4"/>
      <c r="T175" s="4"/>
      <c r="U175" s="4"/>
      <c r="V175" s="4"/>
      <c r="W175" s="4"/>
      <c r="X175" s="4"/>
      <c r="Y175" s="7"/>
      <c r="Z175" s="15"/>
      <c r="AB175" s="178">
        <v>167</v>
      </c>
      <c r="AC175" s="180">
        <v>30</v>
      </c>
      <c r="AD175" s="180">
        <v>8</v>
      </c>
      <c r="AE175" s="180">
        <v>4</v>
      </c>
      <c r="AF175" s="180">
        <v>613.13630871606097</v>
      </c>
      <c r="AG175" s="180">
        <v>34</v>
      </c>
      <c r="AH175" s="186">
        <v>10276.863691283939</v>
      </c>
      <c r="AI175" s="180" t="s">
        <v>197</v>
      </c>
      <c r="AJ175" s="4"/>
      <c r="AK175" s="4"/>
      <c r="AL175" s="185">
        <f>AVERAGE($AG$9:AG175)</f>
        <v>46.682634730538922</v>
      </c>
      <c r="AM175" s="168">
        <f>AVERAGE($AH$9:AH175)</f>
        <v>14414.332954591428</v>
      </c>
    </row>
    <row r="176" spans="1:39" ht="18" x14ac:dyDescent="0.55000000000000004">
      <c r="A176" s="4"/>
      <c r="B176" s="178">
        <v>168</v>
      </c>
      <c r="C176" s="180">
        <v>41</v>
      </c>
      <c r="D176" s="180">
        <v>6</v>
      </c>
      <c r="E176" s="180">
        <v>2</v>
      </c>
      <c r="F176" s="180">
        <v>543.37136657114047</v>
      </c>
      <c r="G176" s="180">
        <v>45</v>
      </c>
      <c r="H176" s="186">
        <v>9581.6286334288598</v>
      </c>
      <c r="I176" s="180" t="s">
        <v>197</v>
      </c>
      <c r="J176" s="4"/>
      <c r="K176" s="4"/>
      <c r="L176" s="185">
        <f>AVERAGE($G$9:G176)</f>
        <v>46.416666666666664</v>
      </c>
      <c r="M176" s="168">
        <f>AVERAGE($H$9:H176)</f>
        <v>9727.2687810977095</v>
      </c>
      <c r="N176" s="7"/>
      <c r="O176" s="4"/>
      <c r="Z176" s="15"/>
      <c r="AB176" s="178">
        <v>168</v>
      </c>
      <c r="AC176" s="180">
        <v>47</v>
      </c>
      <c r="AD176" s="180">
        <v>5</v>
      </c>
      <c r="AE176" s="180">
        <v>2</v>
      </c>
      <c r="AF176" s="180">
        <v>631.3033042725408</v>
      </c>
      <c r="AG176" s="180">
        <v>50</v>
      </c>
      <c r="AH176" s="186">
        <v>15918.69669572746</v>
      </c>
      <c r="AI176" s="180" t="s">
        <v>198</v>
      </c>
      <c r="AJ176" s="4"/>
      <c r="AK176" s="4"/>
      <c r="AL176" s="185">
        <f>AVERAGE($AG$9:AG176)</f>
        <v>46.702380952380949</v>
      </c>
      <c r="AM176" s="168">
        <f>AVERAGE($AH$9:AH176)</f>
        <v>14423.287500669618</v>
      </c>
    </row>
    <row r="177" spans="1:39" ht="18" x14ac:dyDescent="0.55000000000000004">
      <c r="A177" s="4"/>
      <c r="B177" s="178">
        <v>169</v>
      </c>
      <c r="C177" s="180">
        <v>42</v>
      </c>
      <c r="D177" s="180">
        <v>5</v>
      </c>
      <c r="E177" s="180">
        <v>3</v>
      </c>
      <c r="F177" s="180">
        <v>733.54597451302141</v>
      </c>
      <c r="G177" s="180">
        <v>44</v>
      </c>
      <c r="H177" s="186">
        <v>9356.4540254869789</v>
      </c>
      <c r="I177" s="180" t="s">
        <v>197</v>
      </c>
      <c r="J177" s="4"/>
      <c r="K177" s="4"/>
      <c r="L177" s="185">
        <f>AVERAGE($G$9:G177)</f>
        <v>46.402366863905328</v>
      </c>
      <c r="M177" s="168">
        <f>AVERAGE($H$9:H177)</f>
        <v>9725.074610946167</v>
      </c>
      <c r="N177" s="4"/>
      <c r="O177" s="4"/>
      <c r="P177" s="4"/>
      <c r="Q177" s="4"/>
      <c r="R177" s="4"/>
      <c r="S177" s="4"/>
      <c r="T177" s="4"/>
      <c r="U177" s="4"/>
      <c r="V177" s="4"/>
      <c r="W177" s="4"/>
      <c r="X177" s="4"/>
      <c r="Y177" s="4"/>
      <c r="Z177" s="15"/>
      <c r="AB177" s="178">
        <v>169</v>
      </c>
      <c r="AC177" s="180">
        <v>34</v>
      </c>
      <c r="AD177" s="180">
        <v>9</v>
      </c>
      <c r="AE177" s="180">
        <v>4</v>
      </c>
      <c r="AF177" s="180">
        <v>1141.6628257573143</v>
      </c>
      <c r="AG177" s="180">
        <v>39</v>
      </c>
      <c r="AH177" s="186">
        <v>11673.337174242686</v>
      </c>
      <c r="AI177" s="180" t="s">
        <v>197</v>
      </c>
      <c r="AJ177" s="4"/>
      <c r="AK177" s="4"/>
      <c r="AL177" s="185">
        <f>AVERAGE($AG$9:AG177)</f>
        <v>46.65680473372781</v>
      </c>
      <c r="AM177" s="168">
        <f>AVERAGE($AH$9:AH177)</f>
        <v>14407.015605246974</v>
      </c>
    </row>
    <row r="178" spans="1:39" ht="18" x14ac:dyDescent="0.55000000000000004">
      <c r="A178" s="4"/>
      <c r="B178" s="178">
        <v>170</v>
      </c>
      <c r="C178" s="180">
        <v>42</v>
      </c>
      <c r="D178" s="180">
        <v>10</v>
      </c>
      <c r="E178" s="180">
        <v>4</v>
      </c>
      <c r="F178" s="180">
        <v>920.29321226175034</v>
      </c>
      <c r="G178" s="180">
        <v>48</v>
      </c>
      <c r="H178" s="186">
        <v>10559.706787738251</v>
      </c>
      <c r="I178" s="180" t="s">
        <v>197</v>
      </c>
      <c r="J178" s="4"/>
      <c r="K178" s="4"/>
      <c r="L178" s="185">
        <f>AVERAGE($G$9:G178)</f>
        <v>46.411764705882355</v>
      </c>
      <c r="M178" s="168">
        <f>AVERAGE($H$9:H178)</f>
        <v>9729.9842119861205</v>
      </c>
      <c r="N178" s="7"/>
      <c r="O178" s="4"/>
      <c r="P178" s="7"/>
      <c r="Q178" s="7"/>
      <c r="R178" s="7"/>
      <c r="S178" s="7"/>
      <c r="T178" s="7"/>
      <c r="U178" s="7"/>
      <c r="V178" s="7"/>
      <c r="W178" s="7"/>
      <c r="X178" s="7"/>
      <c r="Y178" s="4"/>
      <c r="Z178" s="15"/>
      <c r="AB178" s="178">
        <v>170</v>
      </c>
      <c r="AC178" s="180">
        <v>54</v>
      </c>
      <c r="AD178" s="180">
        <v>8</v>
      </c>
      <c r="AE178" s="180">
        <v>2</v>
      </c>
      <c r="AF178" s="180">
        <v>926.3734699672259</v>
      </c>
      <c r="AG178" s="180">
        <v>51</v>
      </c>
      <c r="AH178" s="186">
        <v>15558.626530032774</v>
      </c>
      <c r="AI178" s="180" t="s">
        <v>198</v>
      </c>
      <c r="AJ178" s="4"/>
      <c r="AK178" s="4"/>
      <c r="AL178" s="185">
        <f>AVERAGE($AG$9:AG178)</f>
        <v>46.682352941176468</v>
      </c>
      <c r="AM178" s="168">
        <f>AVERAGE($AH$9:AH178)</f>
        <v>14413.789787157477</v>
      </c>
    </row>
    <row r="179" spans="1:39" ht="18" x14ac:dyDescent="0.55000000000000004">
      <c r="A179" s="4"/>
      <c r="B179" s="178">
        <v>171</v>
      </c>
      <c r="C179" s="180">
        <v>40</v>
      </c>
      <c r="D179" s="180">
        <v>4</v>
      </c>
      <c r="E179" s="180">
        <v>5</v>
      </c>
      <c r="F179" s="180">
        <v>595.70173017771367</v>
      </c>
      <c r="G179" s="180">
        <v>39</v>
      </c>
      <c r="H179" s="186">
        <v>8569.2982698222859</v>
      </c>
      <c r="I179" s="180" t="s">
        <v>197</v>
      </c>
      <c r="J179" s="4"/>
      <c r="K179" s="4"/>
      <c r="L179" s="185">
        <f>AVERAGE($G$9:G179)</f>
        <v>46.368421052631582</v>
      </c>
      <c r="M179" s="168">
        <f>AVERAGE($H$9:H179)</f>
        <v>9723.1965748974435</v>
      </c>
      <c r="N179" s="4"/>
      <c r="O179" s="4"/>
      <c r="P179" s="4"/>
      <c r="Q179" s="4"/>
      <c r="R179" s="4"/>
      <c r="S179" s="4"/>
      <c r="T179" s="4"/>
      <c r="U179" s="4"/>
      <c r="V179" s="4"/>
      <c r="W179" s="4"/>
      <c r="X179" s="4"/>
      <c r="Y179" s="7"/>
      <c r="Z179" s="15"/>
      <c r="AB179" s="178">
        <v>171</v>
      </c>
      <c r="AC179" s="180">
        <v>51</v>
      </c>
      <c r="AD179" s="180">
        <v>3</v>
      </c>
      <c r="AE179" s="180">
        <v>4</v>
      </c>
      <c r="AF179" s="180">
        <v>668.73392925536177</v>
      </c>
      <c r="AG179" s="180">
        <v>49</v>
      </c>
      <c r="AH179" s="186">
        <v>15996.266070744638</v>
      </c>
      <c r="AI179" s="180" t="s">
        <v>197</v>
      </c>
      <c r="AJ179" s="4"/>
      <c r="AK179" s="4"/>
      <c r="AL179" s="185">
        <f>AVERAGE($AG$9:AG179)</f>
        <v>46.695906432748536</v>
      </c>
      <c r="AM179" s="168">
        <f>AVERAGE($AH$9:AH179)</f>
        <v>14423.044034429915</v>
      </c>
    </row>
    <row r="180" spans="1:39" ht="18" x14ac:dyDescent="0.55000000000000004">
      <c r="A180" s="4"/>
      <c r="B180" s="178">
        <v>172</v>
      </c>
      <c r="C180" s="180">
        <v>59</v>
      </c>
      <c r="D180" s="180">
        <v>9</v>
      </c>
      <c r="E180" s="180">
        <v>2</v>
      </c>
      <c r="F180" s="180">
        <v>487.93727706467917</v>
      </c>
      <c r="G180" s="180">
        <v>51</v>
      </c>
      <c r="H180" s="186">
        <v>10997.062722935321</v>
      </c>
      <c r="I180" s="180" t="s">
        <v>198</v>
      </c>
      <c r="J180" s="4"/>
      <c r="K180" s="4"/>
      <c r="L180" s="185">
        <f>AVERAGE($G$9:G180)</f>
        <v>46.395348837209305</v>
      </c>
      <c r="M180" s="168">
        <f>AVERAGE($H$9:H180)</f>
        <v>9730.6027734325471</v>
      </c>
      <c r="N180" s="7"/>
      <c r="O180" s="4"/>
      <c r="Z180" s="15"/>
      <c r="AB180" s="178">
        <v>172</v>
      </c>
      <c r="AC180" s="180">
        <v>43</v>
      </c>
      <c r="AD180" s="180">
        <v>7</v>
      </c>
      <c r="AE180" s="180">
        <v>2</v>
      </c>
      <c r="AF180" s="180">
        <v>507.26303356663504</v>
      </c>
      <c r="AG180" s="180">
        <v>48</v>
      </c>
      <c r="AH180" s="186">
        <v>15272.736966433364</v>
      </c>
      <c r="AI180" s="180" t="s">
        <v>197</v>
      </c>
      <c r="AJ180" s="4"/>
      <c r="AK180" s="4"/>
      <c r="AL180" s="185">
        <f>AVERAGE($AG$9:AG180)</f>
        <v>46.703488372093027</v>
      </c>
      <c r="AM180" s="168">
        <f>AVERAGE($AH$9:AH180)</f>
        <v>14427.984109615983</v>
      </c>
    </row>
    <row r="181" spans="1:39" ht="18" x14ac:dyDescent="0.55000000000000004">
      <c r="A181" s="4"/>
      <c r="B181" s="178">
        <v>173</v>
      </c>
      <c r="C181" s="180">
        <v>41</v>
      </c>
      <c r="D181" s="180">
        <v>8</v>
      </c>
      <c r="E181" s="180">
        <v>3</v>
      </c>
      <c r="F181" s="180">
        <v>774.99687889613688</v>
      </c>
      <c r="G181" s="180">
        <v>46</v>
      </c>
      <c r="H181" s="186">
        <v>9885.0031211038622</v>
      </c>
      <c r="I181" s="180" t="s">
        <v>197</v>
      </c>
      <c r="J181" s="4"/>
      <c r="K181" s="4"/>
      <c r="L181" s="185">
        <f>AVERAGE($G$9:G181)</f>
        <v>46.393063583815028</v>
      </c>
      <c r="M181" s="168">
        <f>AVERAGE($H$9:H181)</f>
        <v>9731.4952609913398</v>
      </c>
      <c r="N181" s="4"/>
      <c r="O181" s="4"/>
      <c r="P181" s="4"/>
      <c r="Q181" s="4"/>
      <c r="R181" s="4"/>
      <c r="S181" s="4"/>
      <c r="T181" s="4"/>
      <c r="U181" s="4"/>
      <c r="V181" s="4"/>
      <c r="W181" s="4"/>
      <c r="X181" s="4"/>
      <c r="Y181" s="4"/>
      <c r="Z181" s="15"/>
      <c r="AB181" s="178">
        <v>173</v>
      </c>
      <c r="AC181" s="180">
        <v>43</v>
      </c>
      <c r="AD181" s="180">
        <v>4</v>
      </c>
      <c r="AE181" s="180">
        <v>3</v>
      </c>
      <c r="AF181" s="180">
        <v>1105.8330864006159</v>
      </c>
      <c r="AG181" s="180">
        <v>44</v>
      </c>
      <c r="AH181" s="186">
        <v>13384.166913599383</v>
      </c>
      <c r="AI181" s="180" t="s">
        <v>197</v>
      </c>
      <c r="AJ181" s="4"/>
      <c r="AK181" s="4"/>
      <c r="AL181" s="185">
        <f>AVERAGE($AG$9:AG181)</f>
        <v>46.687861271676297</v>
      </c>
      <c r="AM181" s="168">
        <f>AVERAGE($AH$9:AH181)</f>
        <v>14421.950484205481</v>
      </c>
    </row>
    <row r="182" spans="1:39" ht="18" x14ac:dyDescent="0.55000000000000004">
      <c r="A182" s="4"/>
      <c r="B182" s="178">
        <v>174</v>
      </c>
      <c r="C182" s="180">
        <v>47</v>
      </c>
      <c r="D182" s="180">
        <v>8</v>
      </c>
      <c r="E182" s="180">
        <v>4</v>
      </c>
      <c r="F182" s="180">
        <v>620.28616027744511</v>
      </c>
      <c r="G182" s="180">
        <v>49</v>
      </c>
      <c r="H182" s="186">
        <v>11144.713839722555</v>
      </c>
      <c r="I182" s="180" t="s">
        <v>197</v>
      </c>
      <c r="J182" s="4"/>
      <c r="K182" s="4"/>
      <c r="L182" s="185">
        <f>AVERAGE($G$9:G182)</f>
        <v>46.408045977011497</v>
      </c>
      <c r="M182" s="168">
        <f>AVERAGE($H$9:H182)</f>
        <v>9739.6172068461183</v>
      </c>
      <c r="N182" s="7"/>
      <c r="O182" s="4"/>
      <c r="P182" s="7"/>
      <c r="Q182" s="7"/>
      <c r="R182" s="7"/>
      <c r="S182" s="7"/>
      <c r="T182" s="7"/>
      <c r="U182" s="7"/>
      <c r="V182" s="7"/>
      <c r="W182" s="7"/>
      <c r="X182" s="7"/>
      <c r="Y182" s="4"/>
      <c r="Z182" s="15"/>
      <c r="AB182" s="178">
        <v>174</v>
      </c>
      <c r="AC182" s="180">
        <v>46</v>
      </c>
      <c r="AD182" s="180">
        <v>4</v>
      </c>
      <c r="AE182" s="180">
        <v>1</v>
      </c>
      <c r="AF182" s="180">
        <v>856.58748433143523</v>
      </c>
      <c r="AG182" s="180">
        <v>49</v>
      </c>
      <c r="AH182" s="186">
        <v>15058.412515668566</v>
      </c>
      <c r="AI182" s="180" t="s">
        <v>197</v>
      </c>
      <c r="AJ182" s="4"/>
      <c r="AK182" s="4"/>
      <c r="AL182" s="185">
        <f>AVERAGE($AG$9:AG182)</f>
        <v>46.701149425287355</v>
      </c>
      <c r="AM182" s="168">
        <f>AVERAGE($AH$9:AH182)</f>
        <v>14425.608311972512</v>
      </c>
    </row>
    <row r="183" spans="1:39" ht="18" x14ac:dyDescent="0.55000000000000004">
      <c r="A183" s="4"/>
      <c r="B183" s="178">
        <v>175</v>
      </c>
      <c r="C183" s="180">
        <v>55</v>
      </c>
      <c r="D183" s="180">
        <v>3</v>
      </c>
      <c r="E183" s="180">
        <v>3</v>
      </c>
      <c r="F183" s="180">
        <v>787.34285182180247</v>
      </c>
      <c r="G183" s="180">
        <v>50</v>
      </c>
      <c r="H183" s="186">
        <v>11012.657148178198</v>
      </c>
      <c r="I183" s="180" t="s">
        <v>198</v>
      </c>
      <c r="J183" s="4"/>
      <c r="K183" s="4"/>
      <c r="L183" s="185">
        <f>AVERAGE($G$9:G183)</f>
        <v>46.428571428571431</v>
      </c>
      <c r="M183" s="168">
        <f>AVERAGE($H$9:H183)</f>
        <v>9746.891720796586</v>
      </c>
      <c r="N183" s="4"/>
      <c r="O183" s="4"/>
      <c r="P183" s="4"/>
      <c r="Q183" s="4"/>
      <c r="R183" s="4"/>
      <c r="S183" s="4"/>
      <c r="T183" s="4"/>
      <c r="U183" s="4"/>
      <c r="V183" s="4"/>
      <c r="W183" s="4"/>
      <c r="X183" s="4"/>
      <c r="Y183" s="7"/>
      <c r="Z183" s="15"/>
      <c r="AB183" s="178">
        <v>175</v>
      </c>
      <c r="AC183" s="180">
        <v>33</v>
      </c>
      <c r="AD183" s="180">
        <v>9</v>
      </c>
      <c r="AE183" s="180">
        <v>6</v>
      </c>
      <c r="AF183" s="180">
        <v>760.86504792958533</v>
      </c>
      <c r="AG183" s="180">
        <v>36</v>
      </c>
      <c r="AH183" s="186">
        <v>11399.134952070413</v>
      </c>
      <c r="AI183" s="180" t="s">
        <v>197</v>
      </c>
      <c r="AJ183" s="4"/>
      <c r="AK183" s="4"/>
      <c r="AL183" s="185">
        <f>AVERAGE($AG$9:AG183)</f>
        <v>46.64</v>
      </c>
      <c r="AM183" s="168">
        <f>AVERAGE($AH$9:AH183)</f>
        <v>14408.314178487355</v>
      </c>
    </row>
    <row r="184" spans="1:39" ht="18" x14ac:dyDescent="0.55000000000000004">
      <c r="A184" s="4"/>
      <c r="B184" s="178">
        <v>176</v>
      </c>
      <c r="C184" s="180">
        <v>43</v>
      </c>
      <c r="D184" s="180">
        <v>8</v>
      </c>
      <c r="E184" s="180">
        <v>3</v>
      </c>
      <c r="F184" s="180">
        <v>635.8790338847582</v>
      </c>
      <c r="G184" s="180">
        <v>48</v>
      </c>
      <c r="H184" s="186">
        <v>10594.120966115242</v>
      </c>
      <c r="I184" s="180" t="s">
        <v>197</v>
      </c>
      <c r="J184" s="4"/>
      <c r="K184" s="4"/>
      <c r="L184" s="185">
        <f>AVERAGE($G$9:G184)</f>
        <v>46.4375</v>
      </c>
      <c r="M184" s="168">
        <f>AVERAGE($H$9:H184)</f>
        <v>9751.7055233268056</v>
      </c>
      <c r="N184" s="7"/>
      <c r="O184" s="4"/>
      <c r="Z184" s="15"/>
      <c r="AB184" s="178">
        <v>176</v>
      </c>
      <c r="AC184" s="180">
        <v>44</v>
      </c>
      <c r="AD184" s="180">
        <v>2</v>
      </c>
      <c r="AE184" s="180">
        <v>2</v>
      </c>
      <c r="AF184" s="180">
        <v>684.16720753359277</v>
      </c>
      <c r="AG184" s="180">
        <v>44</v>
      </c>
      <c r="AH184" s="186">
        <v>13555.832792466408</v>
      </c>
      <c r="AI184" s="180" t="s">
        <v>197</v>
      </c>
      <c r="AJ184" s="4"/>
      <c r="AK184" s="4"/>
      <c r="AL184" s="185">
        <f>AVERAGE($AG$9:AG184)</f>
        <v>46.625</v>
      </c>
      <c r="AM184" s="168">
        <f>AVERAGE($AH$9:AH184)</f>
        <v>14403.4705342486</v>
      </c>
    </row>
    <row r="185" spans="1:39" ht="18" x14ac:dyDescent="0.55000000000000004">
      <c r="A185" s="4"/>
      <c r="B185" s="178">
        <v>177</v>
      </c>
      <c r="C185" s="180">
        <v>43</v>
      </c>
      <c r="D185" s="180">
        <v>4</v>
      </c>
      <c r="E185" s="180">
        <v>2</v>
      </c>
      <c r="F185" s="180">
        <v>914.88778121115877</v>
      </c>
      <c r="G185" s="180">
        <v>45</v>
      </c>
      <c r="H185" s="186">
        <v>9210.1122187888413</v>
      </c>
      <c r="I185" s="180" t="s">
        <v>197</v>
      </c>
      <c r="J185" s="4"/>
      <c r="K185" s="4"/>
      <c r="L185" s="185">
        <f>AVERAGE($G$9:G185)</f>
        <v>46.429378531073446</v>
      </c>
      <c r="M185" s="168">
        <f>AVERAGE($H$9:H185)</f>
        <v>9748.6456741486254</v>
      </c>
      <c r="N185" s="4"/>
      <c r="O185" s="4"/>
      <c r="P185" s="4"/>
      <c r="Q185" s="4"/>
      <c r="R185" s="4"/>
      <c r="S185" s="4"/>
      <c r="T185" s="4"/>
      <c r="U185" s="4"/>
      <c r="V185" s="4"/>
      <c r="W185" s="4"/>
      <c r="X185" s="4"/>
      <c r="Y185" s="4"/>
      <c r="Z185" s="15"/>
      <c r="AB185" s="178">
        <v>177</v>
      </c>
      <c r="AC185" s="180">
        <v>46</v>
      </c>
      <c r="AD185" s="180">
        <v>7</v>
      </c>
      <c r="AE185" s="180">
        <v>1</v>
      </c>
      <c r="AF185" s="180">
        <v>939.23328739584258</v>
      </c>
      <c r="AG185" s="180">
        <v>52</v>
      </c>
      <c r="AH185" s="186">
        <v>15230.766712604158</v>
      </c>
      <c r="AI185" s="180" t="s">
        <v>198</v>
      </c>
      <c r="AJ185" s="4"/>
      <c r="AK185" s="4"/>
      <c r="AL185" s="185">
        <f>AVERAGE($AG$9:AG185)</f>
        <v>46.655367231638415</v>
      </c>
      <c r="AM185" s="168">
        <f>AVERAGE($AH$9:AH185)</f>
        <v>14408.144523956824</v>
      </c>
    </row>
    <row r="186" spans="1:39" ht="18" x14ac:dyDescent="0.55000000000000004">
      <c r="A186" s="4"/>
      <c r="B186" s="178">
        <v>178</v>
      </c>
      <c r="C186" s="180">
        <v>50</v>
      </c>
      <c r="D186" s="180">
        <v>7</v>
      </c>
      <c r="E186" s="180">
        <v>1</v>
      </c>
      <c r="F186" s="180">
        <v>613.02815372393854</v>
      </c>
      <c r="G186" s="180">
        <v>52</v>
      </c>
      <c r="H186" s="186">
        <v>10556.971846276061</v>
      </c>
      <c r="I186" s="180" t="s">
        <v>198</v>
      </c>
      <c r="J186" s="4"/>
      <c r="K186" s="4"/>
      <c r="L186" s="185">
        <f>AVERAGE($G$9:G186)</f>
        <v>46.460674157303373</v>
      </c>
      <c r="M186" s="168">
        <f>AVERAGE($H$9:H186)</f>
        <v>9753.1868324190036</v>
      </c>
      <c r="N186" s="7"/>
      <c r="O186" s="4"/>
      <c r="P186" s="7"/>
      <c r="Q186" s="7"/>
      <c r="R186" s="7"/>
      <c r="S186" s="7"/>
      <c r="T186" s="7"/>
      <c r="U186" s="7"/>
      <c r="V186" s="7"/>
      <c r="W186" s="7"/>
      <c r="X186" s="7"/>
      <c r="Y186" s="4"/>
      <c r="Z186" s="15"/>
      <c r="AB186" s="178">
        <v>178</v>
      </c>
      <c r="AC186" s="180">
        <v>41</v>
      </c>
      <c r="AD186" s="180">
        <v>2</v>
      </c>
      <c r="AE186" s="180">
        <v>0</v>
      </c>
      <c r="AF186" s="180">
        <v>945.55382957629286</v>
      </c>
      <c r="AG186" s="180">
        <v>43</v>
      </c>
      <c r="AH186" s="186">
        <v>12409.446170423707</v>
      </c>
      <c r="AI186" s="180" t="s">
        <v>197</v>
      </c>
      <c r="AJ186" s="4"/>
      <c r="AK186" s="4"/>
      <c r="AL186" s="185">
        <f>AVERAGE($AG$9:AG186)</f>
        <v>46.634831460674157</v>
      </c>
      <c r="AM186" s="168">
        <f>AVERAGE($AH$9:AH186)</f>
        <v>14396.915881521243</v>
      </c>
    </row>
    <row r="187" spans="1:39" ht="18" x14ac:dyDescent="0.55000000000000004">
      <c r="A187" s="4"/>
      <c r="B187" s="178">
        <v>179</v>
      </c>
      <c r="C187" s="180">
        <v>46</v>
      </c>
      <c r="D187" s="180">
        <v>6</v>
      </c>
      <c r="E187" s="180">
        <v>4</v>
      </c>
      <c r="F187" s="180">
        <v>951.73379627184045</v>
      </c>
      <c r="G187" s="180">
        <v>48</v>
      </c>
      <c r="H187" s="186">
        <v>10528.266203728159</v>
      </c>
      <c r="I187" s="180" t="s">
        <v>197</v>
      </c>
      <c r="J187" s="4"/>
      <c r="K187" s="4"/>
      <c r="L187" s="185">
        <f>AVERAGE($G$9:G187)</f>
        <v>46.469273743016757</v>
      </c>
      <c r="M187" s="168">
        <f>AVERAGE($H$9:H187)</f>
        <v>9757.5168847726873</v>
      </c>
      <c r="N187" s="4"/>
      <c r="O187" s="4"/>
      <c r="P187" s="4"/>
      <c r="Q187" s="4"/>
      <c r="R187" s="4"/>
      <c r="S187" s="4"/>
      <c r="T187" s="4"/>
      <c r="U187" s="4"/>
      <c r="V187" s="4"/>
      <c r="W187" s="4"/>
      <c r="X187" s="4"/>
      <c r="Y187" s="7"/>
      <c r="Z187" s="15"/>
      <c r="AB187" s="178">
        <v>179</v>
      </c>
      <c r="AC187" s="180">
        <v>51</v>
      </c>
      <c r="AD187" s="180">
        <v>6</v>
      </c>
      <c r="AE187" s="180">
        <v>2</v>
      </c>
      <c r="AF187" s="180">
        <v>898.13724327245109</v>
      </c>
      <c r="AG187" s="180">
        <v>51</v>
      </c>
      <c r="AH187" s="186">
        <v>15586.862756727549</v>
      </c>
      <c r="AI187" s="180" t="s">
        <v>198</v>
      </c>
      <c r="AJ187" s="4"/>
      <c r="AK187" s="4"/>
      <c r="AL187" s="185">
        <f>AVERAGE($AG$9:AG187)</f>
        <v>46.659217877094974</v>
      </c>
      <c r="AM187" s="168">
        <f>AVERAGE($AH$9:AH187)</f>
        <v>14403.563629427425</v>
      </c>
    </row>
    <row r="188" spans="1:39" ht="18" x14ac:dyDescent="0.55000000000000004">
      <c r="A188" s="4"/>
      <c r="B188" s="178">
        <v>180</v>
      </c>
      <c r="C188" s="180">
        <v>39</v>
      </c>
      <c r="D188" s="180">
        <v>5</v>
      </c>
      <c r="E188" s="180">
        <v>1</v>
      </c>
      <c r="F188" s="180">
        <v>741.4901097584584</v>
      </c>
      <c r="G188" s="180">
        <v>43</v>
      </c>
      <c r="H188" s="186">
        <v>8563.5098902415411</v>
      </c>
      <c r="I188" s="180" t="s">
        <v>197</v>
      </c>
      <c r="J188" s="4"/>
      <c r="K188" s="4"/>
      <c r="L188" s="185">
        <f>AVERAGE($G$9:G188)</f>
        <v>46.45</v>
      </c>
      <c r="M188" s="168">
        <f>AVERAGE($H$9:H188)</f>
        <v>9750.8835125808473</v>
      </c>
      <c r="N188" s="7"/>
      <c r="O188" s="4"/>
      <c r="Z188" s="15"/>
      <c r="AB188" s="178">
        <v>180</v>
      </c>
      <c r="AC188" s="180">
        <v>46</v>
      </c>
      <c r="AD188" s="180">
        <v>6</v>
      </c>
      <c r="AE188" s="180">
        <v>4</v>
      </c>
      <c r="AF188" s="180">
        <v>983.39757810989033</v>
      </c>
      <c r="AG188" s="180">
        <v>48</v>
      </c>
      <c r="AH188" s="186">
        <v>15296.602421890109</v>
      </c>
      <c r="AI188" s="180" t="s">
        <v>197</v>
      </c>
      <c r="AJ188" s="4"/>
      <c r="AK188" s="4"/>
      <c r="AL188" s="185">
        <f>AVERAGE($AG$9:AG188)</f>
        <v>46.666666666666664</v>
      </c>
      <c r="AM188" s="168">
        <f>AVERAGE($AH$9:AH188)</f>
        <v>14408.524956052217</v>
      </c>
    </row>
    <row r="189" spans="1:39" ht="18" x14ac:dyDescent="0.55000000000000004">
      <c r="A189" s="4"/>
      <c r="B189" s="178">
        <v>181</v>
      </c>
      <c r="C189" s="180">
        <v>47</v>
      </c>
      <c r="D189" s="180">
        <v>7</v>
      </c>
      <c r="E189" s="180">
        <v>3</v>
      </c>
      <c r="F189" s="180">
        <v>988.42475546934315</v>
      </c>
      <c r="G189" s="180">
        <v>50</v>
      </c>
      <c r="H189" s="186">
        <v>10811.575244530657</v>
      </c>
      <c r="I189" s="180" t="s">
        <v>198</v>
      </c>
      <c r="J189" s="4"/>
      <c r="K189" s="4"/>
      <c r="L189" s="185">
        <f>AVERAGE($G$9:G189)</f>
        <v>46.469613259668506</v>
      </c>
      <c r="M189" s="168">
        <f>AVERAGE($H$9:H189)</f>
        <v>9756.7436878954868</v>
      </c>
      <c r="N189" s="4"/>
      <c r="O189" s="4"/>
      <c r="P189" s="4"/>
      <c r="Q189" s="4"/>
      <c r="R189" s="4"/>
      <c r="S189" s="4"/>
      <c r="T189" s="4"/>
      <c r="U189" s="4"/>
      <c r="V189" s="4"/>
      <c r="W189" s="4"/>
      <c r="X189" s="4"/>
      <c r="Y189" s="4"/>
      <c r="Z189" s="15"/>
      <c r="AB189" s="178">
        <v>181</v>
      </c>
      <c r="AC189" s="180">
        <v>46</v>
      </c>
      <c r="AD189" s="180">
        <v>7</v>
      </c>
      <c r="AE189" s="180">
        <v>2</v>
      </c>
      <c r="AF189" s="180">
        <v>680.96354604292162</v>
      </c>
      <c r="AG189" s="180">
        <v>51</v>
      </c>
      <c r="AH189" s="186">
        <v>15804.036453957078</v>
      </c>
      <c r="AI189" s="180" t="s">
        <v>198</v>
      </c>
      <c r="AJ189" s="4"/>
      <c r="AK189" s="4"/>
      <c r="AL189" s="185">
        <f>AVERAGE($AG$9:AG189)</f>
        <v>46.690607734806633</v>
      </c>
      <c r="AM189" s="168">
        <f>AVERAGE($AH$9:AH189)</f>
        <v>14416.234964327936</v>
      </c>
    </row>
    <row r="190" spans="1:39" ht="18" x14ac:dyDescent="0.55000000000000004">
      <c r="A190" s="4"/>
      <c r="B190" s="178">
        <v>182</v>
      </c>
      <c r="C190" s="180">
        <v>39</v>
      </c>
      <c r="D190" s="180">
        <v>10</v>
      </c>
      <c r="E190" s="180">
        <v>0</v>
      </c>
      <c r="F190" s="180">
        <v>863.56297210459456</v>
      </c>
      <c r="G190" s="180">
        <v>49</v>
      </c>
      <c r="H190" s="186">
        <v>9901.4370278954048</v>
      </c>
      <c r="I190" s="180" t="s">
        <v>197</v>
      </c>
      <c r="J190" s="4"/>
      <c r="K190" s="4"/>
      <c r="L190" s="185">
        <f>AVERAGE($G$9:G190)</f>
        <v>46.483516483516482</v>
      </c>
      <c r="M190" s="168">
        <f>AVERAGE($H$9:H190)</f>
        <v>9757.5387062471345</v>
      </c>
      <c r="N190" s="7"/>
      <c r="O190" s="4"/>
      <c r="P190" s="7"/>
      <c r="Q190" s="7"/>
      <c r="R190" s="7"/>
      <c r="S190" s="7"/>
      <c r="T190" s="7"/>
      <c r="U190" s="7"/>
      <c r="V190" s="7"/>
      <c r="W190" s="7"/>
      <c r="X190" s="7"/>
      <c r="Y190" s="4"/>
      <c r="Z190" s="15"/>
      <c r="AB190" s="178">
        <v>182</v>
      </c>
      <c r="AC190" s="180">
        <v>46</v>
      </c>
      <c r="AD190" s="180">
        <v>5</v>
      </c>
      <c r="AE190" s="180">
        <v>0</v>
      </c>
      <c r="AF190" s="180">
        <v>770.14209501545588</v>
      </c>
      <c r="AG190" s="180">
        <v>51</v>
      </c>
      <c r="AH190" s="186">
        <v>15214.857904984543</v>
      </c>
      <c r="AI190" s="180" t="s">
        <v>198</v>
      </c>
      <c r="AJ190" s="4"/>
      <c r="AK190" s="4"/>
      <c r="AL190" s="185">
        <f>AVERAGE($AG$9:AG190)</f>
        <v>46.714285714285715</v>
      </c>
      <c r="AM190" s="168">
        <f>AVERAGE($AH$9:AH190)</f>
        <v>14420.623002463411</v>
      </c>
    </row>
    <row r="191" spans="1:39" ht="18" x14ac:dyDescent="0.55000000000000004">
      <c r="A191" s="4"/>
      <c r="B191" s="178">
        <v>183</v>
      </c>
      <c r="C191" s="180">
        <v>48</v>
      </c>
      <c r="D191" s="180">
        <v>3</v>
      </c>
      <c r="E191" s="180">
        <v>5</v>
      </c>
      <c r="F191" s="180">
        <v>829.93609152905765</v>
      </c>
      <c r="G191" s="180">
        <v>46</v>
      </c>
      <c r="H191" s="186">
        <v>10330.063908470942</v>
      </c>
      <c r="I191" s="180" t="s">
        <v>197</v>
      </c>
      <c r="J191" s="4"/>
      <c r="K191" s="4"/>
      <c r="L191" s="185">
        <f>AVERAGE($G$9:G191)</f>
        <v>46.480874316939889</v>
      </c>
      <c r="M191" s="168">
        <f>AVERAGE($H$9:H191)</f>
        <v>9760.6672592647519</v>
      </c>
      <c r="N191" s="4"/>
      <c r="O191" s="4"/>
      <c r="P191" s="4"/>
      <c r="Q191" s="4"/>
      <c r="R191" s="4"/>
      <c r="S191" s="4"/>
      <c r="T191" s="4"/>
      <c r="U191" s="4"/>
      <c r="V191" s="4"/>
      <c r="W191" s="4"/>
      <c r="X191" s="4"/>
      <c r="Y191" s="7"/>
      <c r="Z191" s="15"/>
      <c r="AB191" s="178">
        <v>183</v>
      </c>
      <c r="AC191" s="180">
        <v>51</v>
      </c>
      <c r="AD191" s="180">
        <v>5</v>
      </c>
      <c r="AE191" s="180">
        <v>4</v>
      </c>
      <c r="AF191" s="180">
        <v>518.17265572918598</v>
      </c>
      <c r="AG191" s="180">
        <v>49</v>
      </c>
      <c r="AH191" s="186">
        <v>16146.827344270814</v>
      </c>
      <c r="AI191" s="180" t="s">
        <v>197</v>
      </c>
      <c r="AJ191" s="4"/>
      <c r="AK191" s="4"/>
      <c r="AL191" s="185">
        <f>AVERAGE($AG$9:AG191)</f>
        <v>46.72677595628415</v>
      </c>
      <c r="AM191" s="168">
        <f>AVERAGE($AH$9:AH191)</f>
        <v>14430.055813074381</v>
      </c>
    </row>
    <row r="192" spans="1:39" ht="18" x14ac:dyDescent="0.55000000000000004">
      <c r="A192" s="4"/>
      <c r="B192" s="178">
        <v>184</v>
      </c>
      <c r="C192" s="180">
        <v>42</v>
      </c>
      <c r="D192" s="180">
        <v>8</v>
      </c>
      <c r="E192" s="180">
        <v>1</v>
      </c>
      <c r="F192" s="180">
        <v>861.59368786318305</v>
      </c>
      <c r="G192" s="180">
        <v>49</v>
      </c>
      <c r="H192" s="186">
        <v>10153.406312136816</v>
      </c>
      <c r="I192" s="180" t="s">
        <v>197</v>
      </c>
      <c r="J192" s="4"/>
      <c r="K192" s="4"/>
      <c r="L192" s="185">
        <f>AVERAGE($G$9:G192)</f>
        <v>46.494565217391305</v>
      </c>
      <c r="M192" s="168">
        <f>AVERAGE($H$9:H192)</f>
        <v>9762.8017106390562</v>
      </c>
      <c r="N192" s="7"/>
      <c r="O192" s="4"/>
      <c r="Z192" s="15"/>
      <c r="AB192" s="178">
        <v>184</v>
      </c>
      <c r="AC192" s="180">
        <v>54</v>
      </c>
      <c r="AD192" s="180">
        <v>2</v>
      </c>
      <c r="AE192" s="180">
        <v>5</v>
      </c>
      <c r="AF192" s="180">
        <v>740.26239074686612</v>
      </c>
      <c r="AG192" s="180">
        <v>48</v>
      </c>
      <c r="AH192" s="186">
        <v>15789.737609253134</v>
      </c>
      <c r="AI192" s="180" t="s">
        <v>197</v>
      </c>
      <c r="AJ192" s="4"/>
      <c r="AK192" s="4"/>
      <c r="AL192" s="185">
        <f>AVERAGE($AG$9:AG192)</f>
        <v>46.733695652173914</v>
      </c>
      <c r="AM192" s="168">
        <f>AVERAGE($AH$9:AH192)</f>
        <v>14437.445388053615</v>
      </c>
    </row>
    <row r="193" spans="1:39" ht="18" x14ac:dyDescent="0.55000000000000004">
      <c r="A193" s="4"/>
      <c r="B193" s="178">
        <v>185</v>
      </c>
      <c r="C193" s="180">
        <v>45</v>
      </c>
      <c r="D193" s="180">
        <v>10</v>
      </c>
      <c r="E193" s="180">
        <v>2</v>
      </c>
      <c r="F193" s="180">
        <v>541.30845799254632</v>
      </c>
      <c r="G193" s="180">
        <v>51</v>
      </c>
      <c r="H193" s="186">
        <v>10943.691542007455</v>
      </c>
      <c r="I193" s="180" t="s">
        <v>198</v>
      </c>
      <c r="J193" s="4"/>
      <c r="K193" s="4"/>
      <c r="L193" s="185">
        <f>AVERAGE($G$9:G193)</f>
        <v>46.518918918918921</v>
      </c>
      <c r="M193" s="168">
        <f>AVERAGE($H$9:H193)</f>
        <v>9769.1848989167247</v>
      </c>
      <c r="N193" s="4"/>
      <c r="O193" s="4"/>
      <c r="P193" s="4"/>
      <c r="Q193" s="4"/>
      <c r="R193" s="4"/>
      <c r="S193" s="4"/>
      <c r="T193" s="4"/>
      <c r="U193" s="4"/>
      <c r="V193" s="4"/>
      <c r="W193" s="4"/>
      <c r="X193" s="4"/>
      <c r="Y193" s="4"/>
      <c r="Z193" s="15"/>
      <c r="AB193" s="178">
        <v>185</v>
      </c>
      <c r="AC193" s="180">
        <v>41</v>
      </c>
      <c r="AD193" s="180">
        <v>9</v>
      </c>
      <c r="AE193" s="180">
        <v>2</v>
      </c>
      <c r="AF193" s="180">
        <v>889.47822828097242</v>
      </c>
      <c r="AG193" s="180">
        <v>48</v>
      </c>
      <c r="AH193" s="186">
        <v>14890.521771719028</v>
      </c>
      <c r="AI193" s="180" t="s">
        <v>197</v>
      </c>
      <c r="AJ193" s="4"/>
      <c r="AK193" s="4"/>
      <c r="AL193" s="185">
        <f>AVERAGE($AG$9:AG193)</f>
        <v>46.740540540540543</v>
      </c>
      <c r="AM193" s="168">
        <f>AVERAGE($AH$9:AH193)</f>
        <v>14439.894449586942</v>
      </c>
    </row>
    <row r="194" spans="1:39" ht="18" x14ac:dyDescent="0.55000000000000004">
      <c r="A194" s="4"/>
      <c r="B194" s="178">
        <v>186</v>
      </c>
      <c r="C194" s="180">
        <v>44</v>
      </c>
      <c r="D194" s="180">
        <v>7</v>
      </c>
      <c r="E194" s="180">
        <v>2</v>
      </c>
      <c r="F194" s="180">
        <v>653.65784130869088</v>
      </c>
      <c r="G194" s="180">
        <v>49</v>
      </c>
      <c r="H194" s="186">
        <v>10611.34215869131</v>
      </c>
      <c r="I194" s="180" t="s">
        <v>197</v>
      </c>
      <c r="J194" s="4"/>
      <c r="K194" s="4"/>
      <c r="L194" s="185">
        <f>AVERAGE($G$9:G194)</f>
        <v>46.532258064516128</v>
      </c>
      <c r="M194" s="168">
        <f>AVERAGE($H$9:H194)</f>
        <v>9773.7126261198118</v>
      </c>
      <c r="N194" s="7"/>
      <c r="O194" s="4"/>
      <c r="P194" s="7"/>
      <c r="Q194" s="7"/>
      <c r="R194" s="7"/>
      <c r="S194" s="7"/>
      <c r="T194" s="7"/>
      <c r="U194" s="7"/>
      <c r="V194" s="7"/>
      <c r="W194" s="7"/>
      <c r="X194" s="7"/>
      <c r="Y194" s="4"/>
      <c r="Z194" s="15"/>
      <c r="AB194" s="178">
        <v>186</v>
      </c>
      <c r="AC194" s="180">
        <v>41</v>
      </c>
      <c r="AD194" s="180">
        <v>4</v>
      </c>
      <c r="AE194" s="180">
        <v>1</v>
      </c>
      <c r="AF194" s="180">
        <v>879.69186379770224</v>
      </c>
      <c r="AG194" s="180">
        <v>44</v>
      </c>
      <c r="AH194" s="186">
        <v>13110.308136202297</v>
      </c>
      <c r="AI194" s="180" t="s">
        <v>197</v>
      </c>
      <c r="AJ194" s="4"/>
      <c r="AK194" s="4"/>
      <c r="AL194" s="185">
        <f>AVERAGE($AG$9:AG194)</f>
        <v>46.725806451612904</v>
      </c>
      <c r="AM194" s="168">
        <f>AVERAGE($AH$9:AH194)</f>
        <v>14432.746136074122</v>
      </c>
    </row>
    <row r="195" spans="1:39" ht="18" x14ac:dyDescent="0.55000000000000004">
      <c r="A195" s="4"/>
      <c r="B195" s="178">
        <v>187</v>
      </c>
      <c r="C195" s="180">
        <v>36</v>
      </c>
      <c r="D195" s="180">
        <v>7</v>
      </c>
      <c r="E195" s="180">
        <v>1</v>
      </c>
      <c r="F195" s="180">
        <v>787.08920858976353</v>
      </c>
      <c r="G195" s="180">
        <v>42</v>
      </c>
      <c r="H195" s="186">
        <v>8232.9107914102369</v>
      </c>
      <c r="I195" s="180" t="s">
        <v>197</v>
      </c>
      <c r="J195" s="4"/>
      <c r="K195" s="4"/>
      <c r="L195" s="185">
        <f>AVERAGE($G$9:G195)</f>
        <v>46.508021390374331</v>
      </c>
      <c r="M195" s="168">
        <f>AVERAGE($H$9:H195)</f>
        <v>9765.4730441160173</v>
      </c>
      <c r="N195" s="4"/>
      <c r="O195" s="4"/>
      <c r="P195" s="4"/>
      <c r="Q195" s="4"/>
      <c r="R195" s="4"/>
      <c r="S195" s="4"/>
      <c r="T195" s="4"/>
      <c r="U195" s="4"/>
      <c r="V195" s="4"/>
      <c r="W195" s="4"/>
      <c r="X195" s="4"/>
      <c r="Y195" s="7"/>
      <c r="Z195" s="15"/>
      <c r="AB195" s="178">
        <v>187</v>
      </c>
      <c r="AC195" s="180">
        <v>50</v>
      </c>
      <c r="AD195" s="180">
        <v>6</v>
      </c>
      <c r="AE195" s="180">
        <v>4</v>
      </c>
      <c r="AF195" s="180">
        <v>614.26411978585645</v>
      </c>
      <c r="AG195" s="180">
        <v>49</v>
      </c>
      <c r="AH195" s="186">
        <v>16050.735880214143</v>
      </c>
      <c r="AI195" s="180" t="s">
        <v>197</v>
      </c>
      <c r="AJ195" s="4"/>
      <c r="AK195" s="4"/>
      <c r="AL195" s="185">
        <f>AVERAGE($AG$9:AG195)</f>
        <v>46.737967914438499</v>
      </c>
      <c r="AM195" s="168">
        <f>AVERAGE($AH$9:AH195)</f>
        <v>14441.398487647064</v>
      </c>
    </row>
    <row r="196" spans="1:39" ht="18" x14ac:dyDescent="0.55000000000000004">
      <c r="A196" s="4"/>
      <c r="B196" s="178">
        <v>188</v>
      </c>
      <c r="C196" s="180">
        <v>42</v>
      </c>
      <c r="D196" s="180">
        <v>8</v>
      </c>
      <c r="E196" s="180">
        <v>1</v>
      </c>
      <c r="F196" s="180">
        <v>852.05514902727214</v>
      </c>
      <c r="G196" s="180">
        <v>49</v>
      </c>
      <c r="H196" s="186">
        <v>10162.944850972728</v>
      </c>
      <c r="I196" s="180" t="s">
        <v>197</v>
      </c>
      <c r="J196" s="4"/>
      <c r="K196" s="4"/>
      <c r="L196" s="185">
        <f>AVERAGE($G$9:G196)</f>
        <v>46.521276595744681</v>
      </c>
      <c r="M196" s="168">
        <f>AVERAGE($H$9:H196)</f>
        <v>9767.5872558546162</v>
      </c>
      <c r="N196" s="7"/>
      <c r="O196" s="4"/>
      <c r="Z196" s="15"/>
      <c r="AB196" s="178">
        <v>188</v>
      </c>
      <c r="AC196" s="180">
        <v>38</v>
      </c>
      <c r="AD196" s="180">
        <v>7</v>
      </c>
      <c r="AE196" s="180">
        <v>4</v>
      </c>
      <c r="AF196" s="180">
        <v>632.31587404690129</v>
      </c>
      <c r="AG196" s="180">
        <v>41</v>
      </c>
      <c r="AH196" s="186">
        <v>12952.684125953099</v>
      </c>
      <c r="AI196" s="180" t="s">
        <v>197</v>
      </c>
      <c r="AJ196" s="4"/>
      <c r="AK196" s="4"/>
      <c r="AL196" s="185">
        <f>AVERAGE($AG$9:AG196)</f>
        <v>46.707446808510639</v>
      </c>
      <c r="AM196" s="168">
        <f>AVERAGE($AH$9:AH196)</f>
        <v>14433.479794233797</v>
      </c>
    </row>
    <row r="197" spans="1:39" ht="18" x14ac:dyDescent="0.55000000000000004">
      <c r="A197" s="4"/>
      <c r="B197" s="178">
        <v>189</v>
      </c>
      <c r="C197" s="180">
        <v>53</v>
      </c>
      <c r="D197" s="180">
        <v>5</v>
      </c>
      <c r="E197" s="180">
        <v>4</v>
      </c>
      <c r="F197" s="180">
        <v>889.42841021147262</v>
      </c>
      <c r="G197" s="180">
        <v>49</v>
      </c>
      <c r="H197" s="186">
        <v>10875.571589788527</v>
      </c>
      <c r="I197" s="180" t="s">
        <v>197</v>
      </c>
      <c r="J197" s="4"/>
      <c r="K197" s="4"/>
      <c r="L197" s="185">
        <f>AVERAGE($G$9:G197)</f>
        <v>46.534391534391531</v>
      </c>
      <c r="M197" s="168">
        <f>AVERAGE($H$9:H197)</f>
        <v>9773.4496068278113</v>
      </c>
      <c r="N197" s="4"/>
      <c r="O197" s="4"/>
      <c r="P197" s="4"/>
      <c r="Q197" s="4"/>
      <c r="R197" s="4"/>
      <c r="S197" s="4"/>
      <c r="T197" s="4"/>
      <c r="U197" s="4"/>
      <c r="V197" s="4"/>
      <c r="W197" s="4"/>
      <c r="X197" s="4"/>
      <c r="Y197" s="4"/>
      <c r="Z197" s="15"/>
      <c r="AB197" s="178">
        <v>189</v>
      </c>
      <c r="AC197" s="180">
        <v>50</v>
      </c>
      <c r="AD197" s="180">
        <v>6</v>
      </c>
      <c r="AE197" s="180">
        <v>2</v>
      </c>
      <c r="AF197" s="180">
        <v>441.60220592965345</v>
      </c>
      <c r="AG197" s="180">
        <v>51</v>
      </c>
      <c r="AH197" s="186">
        <v>16043.397794070346</v>
      </c>
      <c r="AI197" s="180" t="s">
        <v>198</v>
      </c>
      <c r="AJ197" s="4"/>
      <c r="AK197" s="4"/>
      <c r="AL197" s="185">
        <f>AVERAGE($AG$9:AG197)</f>
        <v>46.730158730158728</v>
      </c>
      <c r="AM197" s="168">
        <f>AVERAGE($AH$9:AH197)</f>
        <v>14441.997878889017</v>
      </c>
    </row>
    <row r="198" spans="1:39" ht="18" x14ac:dyDescent="0.55000000000000004">
      <c r="A198" s="4"/>
      <c r="B198" s="178">
        <v>190</v>
      </c>
      <c r="C198" s="180">
        <v>44</v>
      </c>
      <c r="D198" s="180">
        <v>5</v>
      </c>
      <c r="E198" s="180">
        <v>2</v>
      </c>
      <c r="F198" s="180">
        <v>984.56444180889719</v>
      </c>
      <c r="G198" s="180">
        <v>47</v>
      </c>
      <c r="H198" s="186">
        <v>9710.4355581911041</v>
      </c>
      <c r="I198" s="180" t="s">
        <v>197</v>
      </c>
      <c r="J198" s="4"/>
      <c r="K198" s="4"/>
      <c r="L198" s="185">
        <f>AVERAGE($G$9:G198)</f>
        <v>46.536842105263155</v>
      </c>
      <c r="M198" s="168">
        <f>AVERAGE($H$9:H198)</f>
        <v>9773.1179539402492</v>
      </c>
      <c r="N198" s="7"/>
      <c r="O198" s="4"/>
      <c r="P198" s="7"/>
      <c r="Q198" s="7"/>
      <c r="R198" s="7"/>
      <c r="S198" s="7"/>
      <c r="T198" s="7"/>
      <c r="U198" s="7"/>
      <c r="V198" s="7"/>
      <c r="W198" s="7"/>
      <c r="X198" s="7"/>
      <c r="Y198" s="4"/>
      <c r="Z198" s="15"/>
      <c r="AB198" s="178">
        <v>190</v>
      </c>
      <c r="AC198" s="180">
        <v>47</v>
      </c>
      <c r="AD198" s="180">
        <v>8</v>
      </c>
      <c r="AE198" s="180">
        <v>2</v>
      </c>
      <c r="AF198" s="180">
        <v>970.2743153357095</v>
      </c>
      <c r="AG198" s="180">
        <v>51</v>
      </c>
      <c r="AH198" s="186">
        <v>15514.72568466429</v>
      </c>
      <c r="AI198" s="180" t="s">
        <v>198</v>
      </c>
      <c r="AJ198" s="4"/>
      <c r="AK198" s="4"/>
      <c r="AL198" s="185">
        <f>AVERAGE($AG$9:AG198)</f>
        <v>46.752631578947366</v>
      </c>
      <c r="AM198" s="168">
        <f>AVERAGE($AH$9:AH198)</f>
        <v>14447.643814708885</v>
      </c>
    </row>
    <row r="199" spans="1:39" ht="18" x14ac:dyDescent="0.55000000000000004">
      <c r="A199" s="4"/>
      <c r="B199" s="178">
        <v>191</v>
      </c>
      <c r="C199" s="180">
        <v>54</v>
      </c>
      <c r="D199" s="180">
        <v>3</v>
      </c>
      <c r="E199" s="180">
        <v>1</v>
      </c>
      <c r="F199" s="180">
        <v>573.22260543845641</v>
      </c>
      <c r="G199" s="180">
        <v>52</v>
      </c>
      <c r="H199" s="186">
        <v>10596.777394561544</v>
      </c>
      <c r="I199" s="180" t="s">
        <v>198</v>
      </c>
      <c r="J199" s="4"/>
      <c r="K199" s="4"/>
      <c r="L199" s="185">
        <f>AVERAGE($G$9:G199)</f>
        <v>46.565445026178011</v>
      </c>
      <c r="M199" s="168">
        <f>AVERAGE($H$9:H199)</f>
        <v>9777.4303070325077</v>
      </c>
      <c r="N199" s="4"/>
      <c r="O199" s="4"/>
      <c r="P199" s="4"/>
      <c r="Q199" s="4"/>
      <c r="R199" s="4"/>
      <c r="S199" s="4"/>
      <c r="T199" s="4"/>
      <c r="U199" s="4"/>
      <c r="V199" s="4"/>
      <c r="W199" s="4"/>
      <c r="X199" s="4"/>
      <c r="Y199" s="7"/>
      <c r="Z199" s="15"/>
      <c r="AB199" s="178">
        <v>191</v>
      </c>
      <c r="AC199" s="180">
        <v>47</v>
      </c>
      <c r="AD199" s="180">
        <v>6</v>
      </c>
      <c r="AE199" s="180">
        <v>1</v>
      </c>
      <c r="AF199" s="180">
        <v>852.23389851787886</v>
      </c>
      <c r="AG199" s="180">
        <v>52</v>
      </c>
      <c r="AH199" s="186">
        <v>15317.766101482121</v>
      </c>
      <c r="AI199" s="180" t="s">
        <v>198</v>
      </c>
      <c r="AJ199" s="4"/>
      <c r="AK199" s="4"/>
      <c r="AL199" s="185">
        <f>AVERAGE($AG$9:AG199)</f>
        <v>46.780104712041883</v>
      </c>
      <c r="AM199" s="168">
        <f>AVERAGE($AH$9:AH199)</f>
        <v>14452.199428775762</v>
      </c>
    </row>
    <row r="200" spans="1:39" ht="18" x14ac:dyDescent="0.55000000000000004">
      <c r="A200" s="4"/>
      <c r="B200" s="178">
        <v>192</v>
      </c>
      <c r="C200" s="180">
        <v>53</v>
      </c>
      <c r="D200" s="180">
        <v>4</v>
      </c>
      <c r="E200" s="180">
        <v>5</v>
      </c>
      <c r="F200" s="180">
        <v>861.95349869310087</v>
      </c>
      <c r="G200" s="180">
        <v>48</v>
      </c>
      <c r="H200" s="186">
        <v>10868.046501306899</v>
      </c>
      <c r="I200" s="180" t="s">
        <v>197</v>
      </c>
      <c r="J200" s="4"/>
      <c r="K200" s="4"/>
      <c r="L200" s="185">
        <f>AVERAGE($G$9:G200)</f>
        <v>46.572916666666664</v>
      </c>
      <c r="M200" s="168">
        <f>AVERAGE($H$9:H200)</f>
        <v>9783.1105997110189</v>
      </c>
      <c r="N200" s="7"/>
      <c r="O200" s="4"/>
      <c r="Z200" s="15"/>
      <c r="AB200" s="178">
        <v>192</v>
      </c>
      <c r="AC200" s="180">
        <v>52</v>
      </c>
      <c r="AD200" s="180">
        <v>8</v>
      </c>
      <c r="AE200" s="180">
        <v>3</v>
      </c>
      <c r="AF200" s="180">
        <v>827.78180620433943</v>
      </c>
      <c r="AG200" s="180">
        <v>50</v>
      </c>
      <c r="AH200" s="186">
        <v>15972.218193795659</v>
      </c>
      <c r="AI200" s="180" t="s">
        <v>198</v>
      </c>
      <c r="AJ200" s="4"/>
      <c r="AK200" s="4"/>
      <c r="AL200" s="185">
        <f>AVERAGE($AG$9:AG200)</f>
        <v>46.796875</v>
      </c>
      <c r="AM200" s="168">
        <f>AVERAGE($AH$9:AH200)</f>
        <v>14460.116193176907</v>
      </c>
    </row>
    <row r="201" spans="1:39" ht="18" x14ac:dyDescent="0.55000000000000004">
      <c r="A201" s="4"/>
      <c r="B201" s="178">
        <v>193</v>
      </c>
      <c r="C201" s="180">
        <v>39</v>
      </c>
      <c r="D201" s="180">
        <v>7</v>
      </c>
      <c r="E201" s="180">
        <v>2</v>
      </c>
      <c r="F201" s="180">
        <v>665.23464449954827</v>
      </c>
      <c r="G201" s="180">
        <v>44</v>
      </c>
      <c r="H201" s="186">
        <v>9174.7653555004508</v>
      </c>
      <c r="I201" s="180" t="s">
        <v>197</v>
      </c>
      <c r="J201" s="4"/>
      <c r="K201" s="4"/>
      <c r="L201" s="185">
        <f>AVERAGE($G$9:G201)</f>
        <v>46.559585492227981</v>
      </c>
      <c r="M201" s="168">
        <f>AVERAGE($H$9:H201)</f>
        <v>9779.9585518135555</v>
      </c>
      <c r="N201" s="4"/>
      <c r="O201" s="4"/>
      <c r="P201" s="4"/>
      <c r="Q201" s="4"/>
      <c r="R201" s="4"/>
      <c r="S201" s="4"/>
      <c r="T201" s="4"/>
      <c r="U201" s="4"/>
      <c r="V201" s="4"/>
      <c r="W201" s="4"/>
      <c r="X201" s="4"/>
      <c r="Y201" s="4"/>
      <c r="Z201" s="15"/>
      <c r="AB201" s="178">
        <v>193</v>
      </c>
      <c r="AC201" s="180">
        <v>50</v>
      </c>
      <c r="AD201" s="180">
        <v>6</v>
      </c>
      <c r="AE201" s="180">
        <v>2</v>
      </c>
      <c r="AF201" s="180">
        <v>1208.5669072332846</v>
      </c>
      <c r="AG201" s="180">
        <v>51</v>
      </c>
      <c r="AH201" s="186">
        <v>15276.433092766714</v>
      </c>
      <c r="AI201" s="180" t="s">
        <v>198</v>
      </c>
      <c r="AJ201" s="4"/>
      <c r="AK201" s="4"/>
      <c r="AL201" s="185">
        <f>AVERAGE($AG$9:AG201)</f>
        <v>46.818652849740936</v>
      </c>
      <c r="AM201" s="168">
        <f>AVERAGE($AH$9:AH201)</f>
        <v>14464.345814418306</v>
      </c>
    </row>
    <row r="202" spans="1:39" ht="18" x14ac:dyDescent="0.55000000000000004">
      <c r="A202" s="4"/>
      <c r="B202" s="178">
        <v>194</v>
      </c>
      <c r="C202" s="180">
        <v>56</v>
      </c>
      <c r="D202" s="180">
        <v>4</v>
      </c>
      <c r="E202" s="180">
        <v>1</v>
      </c>
      <c r="F202" s="180">
        <v>781.38565093683235</v>
      </c>
      <c r="G202" s="180">
        <v>52</v>
      </c>
      <c r="H202" s="186">
        <v>10388.614349063168</v>
      </c>
      <c r="I202" s="180" t="s">
        <v>198</v>
      </c>
      <c r="J202" s="4"/>
      <c r="K202" s="4"/>
      <c r="L202" s="185">
        <f>AVERAGE($G$9:G202)</f>
        <v>46.587628865979383</v>
      </c>
      <c r="M202" s="168">
        <f>AVERAGE($H$9:H202)</f>
        <v>9783.0959528303065</v>
      </c>
      <c r="N202" s="7"/>
      <c r="O202" s="4"/>
      <c r="P202" s="7"/>
      <c r="Q202" s="7"/>
      <c r="R202" s="7"/>
      <c r="S202" s="7"/>
      <c r="T202" s="7"/>
      <c r="U202" s="7"/>
      <c r="V202" s="7"/>
      <c r="W202" s="7"/>
      <c r="X202" s="7"/>
      <c r="Y202" s="4"/>
      <c r="Z202" s="15"/>
      <c r="AB202" s="178">
        <v>194</v>
      </c>
      <c r="AC202" s="180">
        <v>62</v>
      </c>
      <c r="AD202" s="180">
        <v>7</v>
      </c>
      <c r="AE202" s="180">
        <v>2</v>
      </c>
      <c r="AF202" s="180">
        <v>925.90612732851048</v>
      </c>
      <c r="AG202" s="180">
        <v>51</v>
      </c>
      <c r="AH202" s="186">
        <v>15559.093872671488</v>
      </c>
      <c r="AI202" s="180" t="s">
        <v>198</v>
      </c>
      <c r="AJ202" s="4"/>
      <c r="AK202" s="4"/>
      <c r="AL202" s="185">
        <f>AVERAGE($AG$9:AG202)</f>
        <v>46.840206185567013</v>
      </c>
      <c r="AM202" s="168">
        <f>AVERAGE($AH$9:AH202)</f>
        <v>14469.988845646414</v>
      </c>
    </row>
    <row r="203" spans="1:39" ht="18" x14ac:dyDescent="0.55000000000000004">
      <c r="A203" s="4"/>
      <c r="B203" s="178">
        <v>195</v>
      </c>
      <c r="C203" s="180">
        <v>51</v>
      </c>
      <c r="D203" s="180">
        <v>4</v>
      </c>
      <c r="E203" s="180">
        <v>4</v>
      </c>
      <c r="F203" s="180">
        <v>760.09366562545529</v>
      </c>
      <c r="G203" s="180">
        <v>49</v>
      </c>
      <c r="H203" s="186">
        <v>11004.906334374544</v>
      </c>
      <c r="I203" s="180" t="s">
        <v>197</v>
      </c>
      <c r="J203" s="4"/>
      <c r="K203" s="4"/>
      <c r="L203" s="185">
        <f>AVERAGE($G$9:G203)</f>
        <v>46.6</v>
      </c>
      <c r="M203" s="168">
        <f>AVERAGE($H$9:H203)</f>
        <v>9789.3616470946363</v>
      </c>
      <c r="N203" s="4"/>
      <c r="O203" s="4"/>
      <c r="P203" s="4"/>
      <c r="Q203" s="4"/>
      <c r="R203" s="4"/>
      <c r="S203" s="4"/>
      <c r="T203" s="4"/>
      <c r="U203" s="4"/>
      <c r="V203" s="4"/>
      <c r="W203" s="4"/>
      <c r="X203" s="4"/>
      <c r="Y203" s="7"/>
      <c r="Z203" s="15"/>
      <c r="AB203" s="178">
        <v>195</v>
      </c>
      <c r="AC203" s="180">
        <v>45</v>
      </c>
      <c r="AD203" s="180">
        <v>7</v>
      </c>
      <c r="AE203" s="180">
        <v>0</v>
      </c>
      <c r="AF203" s="180">
        <v>1119.364921285932</v>
      </c>
      <c r="AG203" s="180">
        <v>52</v>
      </c>
      <c r="AH203" s="186">
        <v>14800.635078714069</v>
      </c>
      <c r="AI203" s="180" t="s">
        <v>198</v>
      </c>
      <c r="AJ203" s="4"/>
      <c r="AK203" s="4"/>
      <c r="AL203" s="185">
        <f>AVERAGE($AG$9:AG203)</f>
        <v>46.866666666666667</v>
      </c>
      <c r="AM203" s="168">
        <f>AVERAGE($AH$9:AH203)</f>
        <v>14471.684467354455</v>
      </c>
    </row>
    <row r="204" spans="1:39" ht="18" x14ac:dyDescent="0.55000000000000004">
      <c r="A204" s="4"/>
      <c r="B204" s="178">
        <v>196</v>
      </c>
      <c r="C204" s="180">
        <v>48</v>
      </c>
      <c r="D204" s="180">
        <v>3</v>
      </c>
      <c r="E204" s="180">
        <v>3</v>
      </c>
      <c r="F204" s="180">
        <v>647.77971470619855</v>
      </c>
      <c r="G204" s="180">
        <v>48</v>
      </c>
      <c r="H204" s="186">
        <v>10582.220285293803</v>
      </c>
      <c r="I204" s="180" t="s">
        <v>197</v>
      </c>
      <c r="J204" s="4"/>
      <c r="K204" s="4"/>
      <c r="L204" s="185">
        <f>AVERAGE($G$9:G204)</f>
        <v>46.607142857142854</v>
      </c>
      <c r="M204" s="168">
        <f>AVERAGE($H$9:H204)</f>
        <v>9793.406844228306</v>
      </c>
      <c r="N204" s="7"/>
      <c r="O204" s="4"/>
      <c r="Z204" s="15"/>
      <c r="AB204" s="178">
        <v>196</v>
      </c>
      <c r="AC204" s="180">
        <v>43</v>
      </c>
      <c r="AD204" s="180">
        <v>8</v>
      </c>
      <c r="AE204" s="180">
        <v>4</v>
      </c>
      <c r="AF204" s="180">
        <v>332.96492043537035</v>
      </c>
      <c r="AG204" s="180">
        <v>47</v>
      </c>
      <c r="AH204" s="186">
        <v>15562.03507956463</v>
      </c>
      <c r="AI204" s="180" t="s">
        <v>197</v>
      </c>
      <c r="AJ204" s="4"/>
      <c r="AK204" s="4"/>
      <c r="AL204" s="185">
        <f>AVERAGE($AG$9:AG204)</f>
        <v>46.867346938775512</v>
      </c>
      <c r="AM204" s="168">
        <f>AVERAGE($AH$9:AH204)</f>
        <v>14477.247480682057</v>
      </c>
    </row>
    <row r="205" spans="1:39" ht="18" x14ac:dyDescent="0.55000000000000004">
      <c r="A205" s="4"/>
      <c r="B205" s="178">
        <v>197</v>
      </c>
      <c r="C205" s="180">
        <v>43</v>
      </c>
      <c r="D205" s="180">
        <v>6</v>
      </c>
      <c r="E205" s="180">
        <v>2</v>
      </c>
      <c r="F205" s="180">
        <v>732.45889275364539</v>
      </c>
      <c r="G205" s="180">
        <v>47</v>
      </c>
      <c r="H205" s="186">
        <v>9962.5411072463539</v>
      </c>
      <c r="I205" s="180" t="s">
        <v>197</v>
      </c>
      <c r="J205" s="4"/>
      <c r="K205" s="4"/>
      <c r="L205" s="185">
        <f>AVERAGE($G$9:G205)</f>
        <v>46.609137055837564</v>
      </c>
      <c r="M205" s="168">
        <f>AVERAGE($H$9:H205)</f>
        <v>9794.2653937867726</v>
      </c>
      <c r="N205" s="4"/>
      <c r="O205" s="4"/>
      <c r="P205" s="4"/>
      <c r="Q205" s="4"/>
      <c r="R205" s="4"/>
      <c r="S205" s="4"/>
      <c r="T205" s="4"/>
      <c r="U205" s="4"/>
      <c r="V205" s="4"/>
      <c r="W205" s="4"/>
      <c r="X205" s="4"/>
      <c r="Y205" s="4"/>
      <c r="Z205" s="15"/>
      <c r="AB205" s="178">
        <v>197</v>
      </c>
      <c r="AC205" s="180">
        <v>39</v>
      </c>
      <c r="AD205" s="180">
        <v>6</v>
      </c>
      <c r="AE205" s="180">
        <v>2</v>
      </c>
      <c r="AF205" s="180">
        <v>840.41142400495937</v>
      </c>
      <c r="AG205" s="180">
        <v>43</v>
      </c>
      <c r="AH205" s="186">
        <v>13014.58857599504</v>
      </c>
      <c r="AI205" s="180" t="s">
        <v>197</v>
      </c>
      <c r="AJ205" s="4"/>
      <c r="AK205" s="4"/>
      <c r="AL205" s="185">
        <f>AVERAGE($AG$9:AG205)</f>
        <v>46.847715736040612</v>
      </c>
      <c r="AM205" s="168">
        <f>AVERAGE($AH$9:AH205)</f>
        <v>14469.822816191259</v>
      </c>
    </row>
    <row r="206" spans="1:39" ht="18" x14ac:dyDescent="0.55000000000000004">
      <c r="A206" s="4"/>
      <c r="B206" s="178">
        <v>198</v>
      </c>
      <c r="C206" s="180">
        <v>49</v>
      </c>
      <c r="D206" s="180">
        <v>4</v>
      </c>
      <c r="E206" s="180">
        <v>1</v>
      </c>
      <c r="F206" s="180">
        <v>719.46122404500852</v>
      </c>
      <c r="G206" s="180">
        <v>52</v>
      </c>
      <c r="H206" s="186">
        <v>10450.538775954992</v>
      </c>
      <c r="I206" s="180" t="s">
        <v>198</v>
      </c>
      <c r="J206" s="4"/>
      <c r="K206" s="4"/>
      <c r="L206" s="185">
        <f>AVERAGE($G$9:G206)</f>
        <v>46.636363636363633</v>
      </c>
      <c r="M206" s="168">
        <f>AVERAGE($H$9:H206)</f>
        <v>9797.5799058179255</v>
      </c>
      <c r="N206" s="7"/>
      <c r="O206" s="4"/>
      <c r="P206" s="7"/>
      <c r="Q206" s="7"/>
      <c r="R206" s="7"/>
      <c r="S206" s="7"/>
      <c r="T206" s="7"/>
      <c r="U206" s="7"/>
      <c r="V206" s="7"/>
      <c r="W206" s="7"/>
      <c r="X206" s="7"/>
      <c r="Y206" s="4"/>
      <c r="Z206" s="15"/>
      <c r="AB206" s="178">
        <v>198</v>
      </c>
      <c r="AC206" s="180">
        <v>44</v>
      </c>
      <c r="AD206" s="180">
        <v>6</v>
      </c>
      <c r="AE206" s="180">
        <v>2</v>
      </c>
      <c r="AF206" s="180">
        <v>841.44398632111802</v>
      </c>
      <c r="AG206" s="180">
        <v>48</v>
      </c>
      <c r="AH206" s="186">
        <v>14938.556013678881</v>
      </c>
      <c r="AI206" s="180" t="s">
        <v>197</v>
      </c>
      <c r="AJ206" s="4"/>
      <c r="AK206" s="4"/>
      <c r="AL206" s="185">
        <f>AVERAGE($AG$9:AG206)</f>
        <v>46.853535353535356</v>
      </c>
      <c r="AM206" s="168">
        <f>AVERAGE($AH$9:AH206)</f>
        <v>14472.190155572509</v>
      </c>
    </row>
    <row r="207" spans="1:39" ht="18" x14ac:dyDescent="0.55000000000000004">
      <c r="A207" s="4"/>
      <c r="B207" s="178">
        <v>199</v>
      </c>
      <c r="C207" s="180">
        <v>44</v>
      </c>
      <c r="D207" s="180">
        <v>3</v>
      </c>
      <c r="E207" s="180">
        <v>4</v>
      </c>
      <c r="F207" s="180">
        <v>681.38966011748084</v>
      </c>
      <c r="G207" s="180">
        <v>43</v>
      </c>
      <c r="H207" s="186">
        <v>9373.610339882518</v>
      </c>
      <c r="I207" s="180" t="s">
        <v>197</v>
      </c>
      <c r="J207" s="4"/>
      <c r="K207" s="4"/>
      <c r="L207" s="185">
        <f>AVERAGE($G$9:G207)</f>
        <v>46.618090452261306</v>
      </c>
      <c r="M207" s="168">
        <f>AVERAGE($H$9:H207)</f>
        <v>9795.4494054865918</v>
      </c>
      <c r="N207" s="4"/>
      <c r="O207" s="4"/>
      <c r="P207" s="4"/>
      <c r="Q207" s="4"/>
      <c r="R207" s="4"/>
      <c r="S207" s="4"/>
      <c r="T207" s="4"/>
      <c r="U207" s="4"/>
      <c r="V207" s="4"/>
      <c r="W207" s="4"/>
      <c r="X207" s="4"/>
      <c r="Y207" s="7"/>
      <c r="Z207" s="15"/>
      <c r="AB207" s="178">
        <v>199</v>
      </c>
      <c r="AC207" s="180">
        <v>42</v>
      </c>
      <c r="AD207" s="180">
        <v>3</v>
      </c>
      <c r="AE207" s="180">
        <v>2</v>
      </c>
      <c r="AF207" s="180">
        <v>650.77237285989838</v>
      </c>
      <c r="AG207" s="180">
        <v>43</v>
      </c>
      <c r="AH207" s="186">
        <v>13204.227627140102</v>
      </c>
      <c r="AI207" s="180" t="s">
        <v>197</v>
      </c>
      <c r="AJ207" s="4"/>
      <c r="AK207" s="4"/>
      <c r="AL207" s="185">
        <f>AVERAGE($AG$9:AG207)</f>
        <v>46.834170854271356</v>
      </c>
      <c r="AM207" s="168">
        <f>AVERAGE($AH$9:AH207)</f>
        <v>14465.818484575362</v>
      </c>
    </row>
    <row r="208" spans="1:39" ht="18" x14ac:dyDescent="0.55000000000000004">
      <c r="A208" s="4"/>
      <c r="B208" s="178">
        <v>200</v>
      </c>
      <c r="C208" s="180">
        <v>49</v>
      </c>
      <c r="D208" s="180">
        <v>4</v>
      </c>
      <c r="E208" s="180">
        <v>2</v>
      </c>
      <c r="F208" s="180">
        <v>810.49577392141794</v>
      </c>
      <c r="G208" s="180">
        <v>51</v>
      </c>
      <c r="H208" s="186">
        <v>10674.504226078581</v>
      </c>
      <c r="I208" s="180" t="s">
        <v>198</v>
      </c>
      <c r="J208" s="4"/>
      <c r="K208" s="4"/>
      <c r="L208" s="185">
        <f>AVERAGE($G$9:G208)</f>
        <v>46.64</v>
      </c>
      <c r="M208" s="168">
        <f>AVERAGE($H$9:H208)</f>
        <v>9799.8446795895525</v>
      </c>
      <c r="N208" s="7"/>
      <c r="O208" s="4"/>
      <c r="Z208" s="15"/>
      <c r="AB208" s="178">
        <v>200</v>
      </c>
      <c r="AC208" s="180">
        <v>45</v>
      </c>
      <c r="AD208" s="180">
        <v>7</v>
      </c>
      <c r="AE208" s="180">
        <v>7</v>
      </c>
      <c r="AF208" s="180">
        <v>779.33135577011285</v>
      </c>
      <c r="AG208" s="180">
        <v>45</v>
      </c>
      <c r="AH208" s="186">
        <v>15095.668644229887</v>
      </c>
      <c r="AI208" s="180" t="s">
        <v>197</v>
      </c>
      <c r="AJ208" s="4"/>
      <c r="AK208" s="4"/>
      <c r="AL208" s="185">
        <f>AVERAGE($AG$9:AG208)</f>
        <v>46.825000000000003</v>
      </c>
      <c r="AM208" s="168">
        <f>AVERAGE($AH$9:AH208)</f>
        <v>14468.967735373633</v>
      </c>
    </row>
    <row r="209" spans="1:39" ht="18" x14ac:dyDescent="0.55000000000000004">
      <c r="A209" s="4"/>
      <c r="B209" s="178">
        <v>201</v>
      </c>
      <c r="C209" s="180">
        <v>40</v>
      </c>
      <c r="D209" s="180">
        <v>4</v>
      </c>
      <c r="E209" s="180">
        <v>1</v>
      </c>
      <c r="F209" s="180">
        <v>868.82738817990116</v>
      </c>
      <c r="G209" s="180">
        <v>43</v>
      </c>
      <c r="H209" s="186">
        <v>8436.1726118200986</v>
      </c>
      <c r="I209" s="180" t="s">
        <v>197</v>
      </c>
      <c r="J209" s="4"/>
      <c r="K209" s="4"/>
      <c r="L209" s="185">
        <f>AVERAGE($G$9:G209)</f>
        <v>46.621890547263682</v>
      </c>
      <c r="M209" s="168">
        <f>AVERAGE($H$9:H209)</f>
        <v>9793.0602414414443</v>
      </c>
      <c r="N209" s="4"/>
      <c r="O209" s="4"/>
      <c r="P209" s="4"/>
      <c r="Q209" s="4"/>
      <c r="R209" s="4"/>
      <c r="S209" s="4"/>
      <c r="T209" s="4"/>
      <c r="U209" s="4"/>
      <c r="V209" s="4"/>
      <c r="W209" s="4"/>
      <c r="X209" s="4"/>
      <c r="Y209" s="4"/>
      <c r="Z209" s="15"/>
      <c r="AB209" s="178">
        <v>201</v>
      </c>
      <c r="AC209" s="180">
        <v>39</v>
      </c>
      <c r="AD209" s="180">
        <v>4</v>
      </c>
      <c r="AE209" s="180">
        <v>8</v>
      </c>
      <c r="AF209" s="180">
        <v>646.39605231789278</v>
      </c>
      <c r="AG209" s="180">
        <v>35</v>
      </c>
      <c r="AH209" s="186">
        <v>11628.603947682106</v>
      </c>
      <c r="AI209" s="180" t="s">
        <v>197</v>
      </c>
      <c r="AJ209" s="4"/>
      <c r="AK209" s="4"/>
      <c r="AL209" s="185">
        <f>AVERAGE($AG$9:AG209)</f>
        <v>46.766169154228855</v>
      </c>
      <c r="AM209" s="168">
        <f>AVERAGE($AH$9:AH209)</f>
        <v>14454.836572250792</v>
      </c>
    </row>
    <row r="210" spans="1:39" ht="18" x14ac:dyDescent="0.55000000000000004">
      <c r="A210" s="4"/>
      <c r="B210" s="178">
        <v>202</v>
      </c>
      <c r="C210" s="180">
        <v>41</v>
      </c>
      <c r="D210" s="180">
        <v>5</v>
      </c>
      <c r="E210" s="180">
        <v>2</v>
      </c>
      <c r="F210" s="180">
        <v>844.55323526461814</v>
      </c>
      <c r="G210" s="180">
        <v>44</v>
      </c>
      <c r="H210" s="186">
        <v>8995.4467647353813</v>
      </c>
      <c r="I210" s="180" t="s">
        <v>197</v>
      </c>
      <c r="J210" s="4"/>
      <c r="K210" s="4"/>
      <c r="L210" s="185">
        <f>AVERAGE($G$9:G210)</f>
        <v>46.60891089108911</v>
      </c>
      <c r="M210" s="168">
        <f>AVERAGE($H$9:H210)</f>
        <v>9789.1116598735935</v>
      </c>
      <c r="N210" s="7"/>
      <c r="O210" s="4"/>
      <c r="P210" s="7"/>
      <c r="Q210" s="7"/>
      <c r="R210" s="7"/>
      <c r="S210" s="7"/>
      <c r="T210" s="7"/>
      <c r="U210" s="7"/>
      <c r="V210" s="7"/>
      <c r="W210" s="7"/>
      <c r="X210" s="7"/>
      <c r="Y210" s="4"/>
      <c r="Z210" s="15"/>
      <c r="AB210" s="178">
        <v>202</v>
      </c>
      <c r="AC210" s="180">
        <v>50</v>
      </c>
      <c r="AD210" s="180">
        <v>5</v>
      </c>
      <c r="AE210" s="180">
        <v>2</v>
      </c>
      <c r="AF210" s="180">
        <v>654.86158815769397</v>
      </c>
      <c r="AG210" s="180">
        <v>51</v>
      </c>
      <c r="AH210" s="186">
        <v>15830.138411842305</v>
      </c>
      <c r="AI210" s="180" t="s">
        <v>198</v>
      </c>
      <c r="AJ210" s="4"/>
      <c r="AK210" s="4"/>
      <c r="AL210" s="185">
        <f>AVERAGE($AG$9:AG210)</f>
        <v>46.787128712871286</v>
      </c>
      <c r="AM210" s="168">
        <f>AVERAGE($AH$9:AH210)</f>
        <v>14461.644997199264</v>
      </c>
    </row>
    <row r="211" spans="1:39" ht="18" x14ac:dyDescent="0.55000000000000004">
      <c r="A211" s="4"/>
      <c r="B211" s="178">
        <v>203</v>
      </c>
      <c r="C211" s="180">
        <v>41</v>
      </c>
      <c r="D211" s="180">
        <v>5</v>
      </c>
      <c r="E211" s="180">
        <v>3</v>
      </c>
      <c r="F211" s="180">
        <v>697.28745884213572</v>
      </c>
      <c r="G211" s="180">
        <v>43</v>
      </c>
      <c r="H211" s="186">
        <v>9107.7125411578636</v>
      </c>
      <c r="I211" s="180" t="s">
        <v>197</v>
      </c>
      <c r="J211" s="4"/>
      <c r="K211" s="4"/>
      <c r="L211" s="185">
        <f>AVERAGE($G$9:G211)</f>
        <v>46.591133004926107</v>
      </c>
      <c r="M211" s="168">
        <f>AVERAGE($H$9:H211)</f>
        <v>9785.75501396859</v>
      </c>
      <c r="N211" s="4"/>
      <c r="O211" s="4"/>
      <c r="P211" s="4"/>
      <c r="Q211" s="4"/>
      <c r="R211" s="4"/>
      <c r="S211" s="4"/>
      <c r="T211" s="4"/>
      <c r="U211" s="4"/>
      <c r="V211" s="4"/>
      <c r="W211" s="4"/>
      <c r="X211" s="4"/>
      <c r="Y211" s="7"/>
      <c r="Z211" s="15"/>
      <c r="AB211" s="178">
        <v>203</v>
      </c>
      <c r="AC211" s="180">
        <v>42</v>
      </c>
      <c r="AD211" s="180">
        <v>10</v>
      </c>
      <c r="AE211" s="180">
        <v>1</v>
      </c>
      <c r="AF211" s="180">
        <v>758.36777626236608</v>
      </c>
      <c r="AG211" s="180">
        <v>51</v>
      </c>
      <c r="AH211" s="186">
        <v>15476.632223737633</v>
      </c>
      <c r="AI211" s="180" t="s">
        <v>198</v>
      </c>
      <c r="AJ211" s="4"/>
      <c r="AK211" s="4"/>
      <c r="AL211" s="185">
        <f>AVERAGE($AG$9:AG211)</f>
        <v>46.807881773399018</v>
      </c>
      <c r="AM211" s="168">
        <f>AVERAGE($AH$9:AH211)</f>
        <v>14466.644934275806</v>
      </c>
    </row>
    <row r="212" spans="1:39" ht="18" x14ac:dyDescent="0.55000000000000004">
      <c r="A212" s="4"/>
      <c r="B212" s="178">
        <v>204</v>
      </c>
      <c r="C212" s="180">
        <v>45</v>
      </c>
      <c r="D212" s="180">
        <v>7</v>
      </c>
      <c r="E212" s="180">
        <v>3</v>
      </c>
      <c r="F212" s="180">
        <v>879.82967612350819</v>
      </c>
      <c r="G212" s="180">
        <v>49</v>
      </c>
      <c r="H212" s="186">
        <v>10635.170323876493</v>
      </c>
      <c r="I212" s="180" t="s">
        <v>197</v>
      </c>
      <c r="J212" s="4"/>
      <c r="K212" s="4"/>
      <c r="L212" s="185">
        <f>AVERAGE($G$9:G212)</f>
        <v>46.602941176470587</v>
      </c>
      <c r="M212" s="168">
        <f>AVERAGE($H$9:H212)</f>
        <v>9789.9188145073531</v>
      </c>
      <c r="N212" s="7"/>
      <c r="O212" s="4"/>
      <c r="Z212" s="15"/>
      <c r="AB212" s="178">
        <v>204</v>
      </c>
      <c r="AC212" s="180">
        <v>38</v>
      </c>
      <c r="AD212" s="180">
        <v>7</v>
      </c>
      <c r="AE212" s="180">
        <v>2</v>
      </c>
      <c r="AF212" s="180">
        <v>1064.4229263204961</v>
      </c>
      <c r="AG212" s="180">
        <v>43</v>
      </c>
      <c r="AH212" s="186">
        <v>12790.577073679504</v>
      </c>
      <c r="AI212" s="180" t="s">
        <v>197</v>
      </c>
      <c r="AJ212" s="4"/>
      <c r="AK212" s="4"/>
      <c r="AL212" s="185">
        <f>AVERAGE($AG$9:AG212)</f>
        <v>46.78921568627451</v>
      </c>
      <c r="AM212" s="168">
        <f>AVERAGE($AH$9:AH212)</f>
        <v>14458.428915351315</v>
      </c>
    </row>
    <row r="213" spans="1:39" ht="18" x14ac:dyDescent="0.55000000000000004">
      <c r="A213" s="4"/>
      <c r="B213" s="178">
        <v>205</v>
      </c>
      <c r="C213" s="180">
        <v>42</v>
      </c>
      <c r="D213" s="180">
        <v>9</v>
      </c>
      <c r="E213" s="180">
        <v>0</v>
      </c>
      <c r="F213" s="180">
        <v>707.9080636594208</v>
      </c>
      <c r="G213" s="180">
        <v>51</v>
      </c>
      <c r="H213" s="186">
        <v>10277.091936340579</v>
      </c>
      <c r="I213" s="180" t="s">
        <v>198</v>
      </c>
      <c r="J213" s="4"/>
      <c r="K213" s="4"/>
      <c r="L213" s="185">
        <f>AVERAGE($G$9:G213)</f>
        <v>46.62439024390244</v>
      </c>
      <c r="M213" s="168">
        <f>AVERAGE($H$9:H213)</f>
        <v>9792.2952687601974</v>
      </c>
      <c r="N213" s="4"/>
      <c r="O213" s="4"/>
      <c r="P213" s="4"/>
      <c r="Q213" s="4"/>
      <c r="R213" s="4"/>
      <c r="S213" s="4"/>
      <c r="T213" s="4"/>
      <c r="U213" s="4"/>
      <c r="V213" s="4"/>
      <c r="W213" s="4"/>
      <c r="X213" s="4"/>
      <c r="Y213" s="4"/>
      <c r="Z213" s="15"/>
      <c r="AB213" s="178">
        <v>205</v>
      </c>
      <c r="AC213" s="180">
        <v>53</v>
      </c>
      <c r="AD213" s="180">
        <v>8</v>
      </c>
      <c r="AE213" s="180">
        <v>4</v>
      </c>
      <c r="AF213" s="180">
        <v>724.58628036624816</v>
      </c>
      <c r="AG213" s="180">
        <v>49</v>
      </c>
      <c r="AH213" s="186">
        <v>15940.413719633751</v>
      </c>
      <c r="AI213" s="180" t="s">
        <v>197</v>
      </c>
      <c r="AJ213" s="4"/>
      <c r="AK213" s="4"/>
      <c r="AL213" s="185">
        <f>AVERAGE($AG$9:AG213)</f>
        <v>46.8</v>
      </c>
      <c r="AM213" s="168">
        <f>AVERAGE($AH$9:AH213)</f>
        <v>14465.658109518545</v>
      </c>
    </row>
    <row r="214" spans="1:39" ht="18" x14ac:dyDescent="0.55000000000000004">
      <c r="A214" s="4"/>
      <c r="B214" s="178">
        <v>206</v>
      </c>
      <c r="C214" s="180">
        <v>51</v>
      </c>
      <c r="D214" s="180">
        <v>5</v>
      </c>
      <c r="E214" s="180">
        <v>3</v>
      </c>
      <c r="F214" s="180">
        <v>776.76523471604935</v>
      </c>
      <c r="G214" s="180">
        <v>50</v>
      </c>
      <c r="H214" s="186">
        <v>11023.234765283951</v>
      </c>
      <c r="I214" s="180" t="s">
        <v>198</v>
      </c>
      <c r="J214" s="4"/>
      <c r="K214" s="4"/>
      <c r="L214" s="185">
        <f>AVERAGE($G$9:G214)</f>
        <v>46.640776699029125</v>
      </c>
      <c r="M214" s="168">
        <f>AVERAGE($H$9:H214)</f>
        <v>9798.2707032093422</v>
      </c>
      <c r="N214" s="7"/>
      <c r="O214" s="4"/>
      <c r="P214" s="7"/>
      <c r="Q214" s="7"/>
      <c r="R214" s="7"/>
      <c r="S214" s="7"/>
      <c r="T214" s="7"/>
      <c r="U214" s="7"/>
      <c r="V214" s="7"/>
      <c r="W214" s="7"/>
      <c r="X214" s="7"/>
      <c r="Y214" s="4"/>
      <c r="Z214" s="15"/>
      <c r="AB214" s="178">
        <v>206</v>
      </c>
      <c r="AC214" s="180">
        <v>48</v>
      </c>
      <c r="AD214" s="180">
        <v>5</v>
      </c>
      <c r="AE214" s="180">
        <v>0</v>
      </c>
      <c r="AF214" s="180">
        <v>462.07234620239922</v>
      </c>
      <c r="AG214" s="180">
        <v>53</v>
      </c>
      <c r="AH214" s="186">
        <v>15392.9276537976</v>
      </c>
      <c r="AI214" s="180" t="s">
        <v>198</v>
      </c>
      <c r="AJ214" s="4"/>
      <c r="AK214" s="4"/>
      <c r="AL214" s="185">
        <f>AVERAGE($AG$9:AG214)</f>
        <v>46.83009708737864</v>
      </c>
      <c r="AM214" s="168">
        <f>AVERAGE($AH$9:AH214)</f>
        <v>14470.159417985918</v>
      </c>
    </row>
    <row r="215" spans="1:39" ht="18" x14ac:dyDescent="0.55000000000000004">
      <c r="A215" s="4"/>
      <c r="B215" s="178">
        <v>207</v>
      </c>
      <c r="C215" s="180">
        <v>49</v>
      </c>
      <c r="D215" s="180">
        <v>5</v>
      </c>
      <c r="E215" s="180">
        <v>3</v>
      </c>
      <c r="F215" s="180">
        <v>902.08289229142918</v>
      </c>
      <c r="G215" s="180">
        <v>50</v>
      </c>
      <c r="H215" s="186">
        <v>10897.91710770857</v>
      </c>
      <c r="I215" s="180" t="s">
        <v>198</v>
      </c>
      <c r="J215" s="4"/>
      <c r="K215" s="4"/>
      <c r="L215" s="185">
        <f>AVERAGE($G$9:G215)</f>
        <v>46.657004830917877</v>
      </c>
      <c r="M215" s="168">
        <f>AVERAGE($H$9:H215)</f>
        <v>9803.583004680353</v>
      </c>
      <c r="N215" s="4"/>
      <c r="O215" s="4"/>
      <c r="P215" s="4"/>
      <c r="Q215" s="4"/>
      <c r="R215" s="4"/>
      <c r="S215" s="4"/>
      <c r="T215" s="4"/>
      <c r="U215" s="4"/>
      <c r="V215" s="4"/>
      <c r="W215" s="4"/>
      <c r="X215" s="4"/>
      <c r="Y215" s="7"/>
      <c r="Z215" s="15"/>
      <c r="AB215" s="178">
        <v>207</v>
      </c>
      <c r="AC215" s="180">
        <v>49</v>
      </c>
      <c r="AD215" s="180">
        <v>11</v>
      </c>
      <c r="AE215" s="180">
        <v>2</v>
      </c>
      <c r="AF215" s="180">
        <v>702.22076256236721</v>
      </c>
      <c r="AG215" s="180">
        <v>51</v>
      </c>
      <c r="AH215" s="186">
        <v>15782.779237437633</v>
      </c>
      <c r="AI215" s="180" t="s">
        <v>198</v>
      </c>
      <c r="AJ215" s="4"/>
      <c r="AK215" s="4"/>
      <c r="AL215" s="185">
        <f>AVERAGE($AG$9:AG215)</f>
        <v>46.850241545893716</v>
      </c>
      <c r="AM215" s="168">
        <f>AVERAGE($AH$9:AH215)</f>
        <v>14476.500576533994</v>
      </c>
    </row>
    <row r="216" spans="1:39" ht="18" x14ac:dyDescent="0.55000000000000004">
      <c r="A216" s="4"/>
      <c r="B216" s="178">
        <v>208</v>
      </c>
      <c r="C216" s="180">
        <v>42</v>
      </c>
      <c r="D216" s="180">
        <v>8</v>
      </c>
      <c r="E216" s="180">
        <v>2</v>
      </c>
      <c r="F216" s="180">
        <v>850.54518844960637</v>
      </c>
      <c r="G216" s="180">
        <v>48</v>
      </c>
      <c r="H216" s="186">
        <v>10129.454811550393</v>
      </c>
      <c r="I216" s="180" t="s">
        <v>197</v>
      </c>
      <c r="J216" s="4"/>
      <c r="K216" s="4"/>
      <c r="L216" s="185">
        <f>AVERAGE($G$9:G216)</f>
        <v>46.66346153846154</v>
      </c>
      <c r="M216" s="168">
        <f>AVERAGE($H$9:H216)</f>
        <v>9805.1496960595359</v>
      </c>
      <c r="N216" s="7"/>
      <c r="O216" s="4"/>
      <c r="Z216" s="15"/>
      <c r="AB216" s="178">
        <v>208</v>
      </c>
      <c r="AC216" s="180">
        <v>45</v>
      </c>
      <c r="AD216" s="180">
        <v>6</v>
      </c>
      <c r="AE216" s="180">
        <v>4</v>
      </c>
      <c r="AF216" s="180">
        <v>786.15739712627339</v>
      </c>
      <c r="AG216" s="180">
        <v>47</v>
      </c>
      <c r="AH216" s="186">
        <v>15108.842602873727</v>
      </c>
      <c r="AI216" s="180" t="s">
        <v>197</v>
      </c>
      <c r="AJ216" s="4"/>
      <c r="AK216" s="4"/>
      <c r="AL216" s="185">
        <f>AVERAGE($AG$9:AG216)</f>
        <v>46.85096153846154</v>
      </c>
      <c r="AM216" s="168">
        <f>AVERAGE($AH$9:AH216)</f>
        <v>14479.540682429857</v>
      </c>
    </row>
    <row r="217" spans="1:39" ht="18" x14ac:dyDescent="0.55000000000000004">
      <c r="A217" s="4"/>
      <c r="B217" s="178">
        <v>209</v>
      </c>
      <c r="C217" s="180">
        <v>35</v>
      </c>
      <c r="D217" s="180">
        <v>8</v>
      </c>
      <c r="E217" s="180">
        <v>2</v>
      </c>
      <c r="F217" s="180">
        <v>869.59520682586174</v>
      </c>
      <c r="G217" s="180">
        <v>41</v>
      </c>
      <c r="H217" s="186">
        <v>8115.4047931741379</v>
      </c>
      <c r="I217" s="180" t="s">
        <v>197</v>
      </c>
      <c r="J217" s="4"/>
      <c r="K217" s="4"/>
      <c r="L217" s="185">
        <f>AVERAGE($G$9:G217)</f>
        <v>46.636363636363633</v>
      </c>
      <c r="M217" s="168">
        <f>AVERAGE($H$9:H217)</f>
        <v>9797.0647922179796</v>
      </c>
      <c r="N217" s="4"/>
      <c r="O217" s="4"/>
      <c r="P217" s="4"/>
      <c r="Q217" s="4"/>
      <c r="R217" s="4"/>
      <c r="S217" s="4"/>
      <c r="T217" s="4"/>
      <c r="U217" s="4"/>
      <c r="V217" s="4"/>
      <c r="W217" s="4"/>
      <c r="X217" s="4"/>
      <c r="Y217" s="4"/>
      <c r="Z217" s="15"/>
      <c r="AB217" s="178">
        <v>209</v>
      </c>
      <c r="AC217" s="180">
        <v>42</v>
      </c>
      <c r="AD217" s="180">
        <v>10</v>
      </c>
      <c r="AE217" s="180">
        <v>3</v>
      </c>
      <c r="AF217" s="180">
        <v>741.0544060487108</v>
      </c>
      <c r="AG217" s="180">
        <v>49</v>
      </c>
      <c r="AH217" s="186">
        <v>15673.945593951288</v>
      </c>
      <c r="AI217" s="180" t="s">
        <v>197</v>
      </c>
      <c r="AJ217" s="4"/>
      <c r="AK217" s="4"/>
      <c r="AL217" s="185">
        <f>AVERAGE($AG$9:AG217)</f>
        <v>46.861244019138759</v>
      </c>
      <c r="AM217" s="168">
        <f>AVERAGE($AH$9:AH217)</f>
        <v>14485.255538465844</v>
      </c>
    </row>
    <row r="218" spans="1:39" ht="18" x14ac:dyDescent="0.55000000000000004">
      <c r="A218" s="4"/>
      <c r="B218" s="178">
        <v>210</v>
      </c>
      <c r="C218" s="180">
        <v>40</v>
      </c>
      <c r="D218" s="180">
        <v>7</v>
      </c>
      <c r="E218" s="180">
        <v>1</v>
      </c>
      <c r="F218" s="180">
        <v>746.48802005530183</v>
      </c>
      <c r="G218" s="180">
        <v>46</v>
      </c>
      <c r="H218" s="186">
        <v>9413.5119799446984</v>
      </c>
      <c r="I218" s="180" t="s">
        <v>197</v>
      </c>
      <c r="J218" s="4"/>
      <c r="K218" s="4"/>
      <c r="L218" s="185">
        <f>AVERAGE($G$9:G218)</f>
        <v>46.633333333333333</v>
      </c>
      <c r="M218" s="168">
        <f>AVERAGE($H$9:H218)</f>
        <v>9795.2383502547746</v>
      </c>
      <c r="N218" s="7"/>
      <c r="O218" s="4"/>
      <c r="P218" s="7"/>
      <c r="Q218" s="7"/>
      <c r="R218" s="7"/>
      <c r="S218" s="7"/>
      <c r="T218" s="7"/>
      <c r="U218" s="7"/>
      <c r="V218" s="7"/>
      <c r="W218" s="7"/>
      <c r="X218" s="7"/>
      <c r="Y218" s="4"/>
      <c r="Z218" s="15"/>
      <c r="AB218" s="178">
        <v>210</v>
      </c>
      <c r="AC218" s="180">
        <v>38</v>
      </c>
      <c r="AD218" s="180">
        <v>5</v>
      </c>
      <c r="AE218" s="180">
        <v>6</v>
      </c>
      <c r="AF218" s="180">
        <v>991.14698312780479</v>
      </c>
      <c r="AG218" s="180">
        <v>37</v>
      </c>
      <c r="AH218" s="186">
        <v>11553.853016872195</v>
      </c>
      <c r="AI218" s="180" t="s">
        <v>197</v>
      </c>
      <c r="AJ218" s="4"/>
      <c r="AK218" s="4"/>
      <c r="AL218" s="185">
        <f>AVERAGE($AG$9:AG218)</f>
        <v>46.814285714285717</v>
      </c>
      <c r="AM218" s="168">
        <f>AVERAGE($AH$9:AH218)</f>
        <v>14471.296478839209</v>
      </c>
    </row>
    <row r="219" spans="1:39" ht="18" x14ac:dyDescent="0.55000000000000004">
      <c r="A219" s="4"/>
      <c r="B219" s="178">
        <v>211</v>
      </c>
      <c r="C219" s="180">
        <v>57</v>
      </c>
      <c r="D219" s="180">
        <v>6</v>
      </c>
      <c r="E219" s="180">
        <v>2</v>
      </c>
      <c r="F219" s="180">
        <v>1064.5252865533043</v>
      </c>
      <c r="G219" s="180">
        <v>51</v>
      </c>
      <c r="H219" s="186">
        <v>10420.474713446696</v>
      </c>
      <c r="I219" s="180" t="s">
        <v>198</v>
      </c>
      <c r="J219" s="4"/>
      <c r="K219" s="4"/>
      <c r="L219" s="185">
        <f>AVERAGE($G$9:G219)</f>
        <v>46.654028436018955</v>
      </c>
      <c r="M219" s="168">
        <f>AVERAGE($H$9:H219)</f>
        <v>9798.2015557675331</v>
      </c>
      <c r="N219" s="4"/>
      <c r="O219" s="4"/>
      <c r="P219" s="4"/>
      <c r="Q219" s="4"/>
      <c r="R219" s="4"/>
      <c r="S219" s="4"/>
      <c r="T219" s="4"/>
      <c r="U219" s="4"/>
      <c r="V219" s="4"/>
      <c r="W219" s="4"/>
      <c r="X219" s="4"/>
      <c r="Y219" s="7"/>
      <c r="Z219" s="15"/>
      <c r="AB219" s="178">
        <v>211</v>
      </c>
      <c r="AC219" s="180">
        <v>46</v>
      </c>
      <c r="AD219" s="180">
        <v>3</v>
      </c>
      <c r="AE219" s="180">
        <v>1</v>
      </c>
      <c r="AF219" s="180">
        <v>745.93822764805691</v>
      </c>
      <c r="AG219" s="180">
        <v>48</v>
      </c>
      <c r="AH219" s="186">
        <v>14784.061772351943</v>
      </c>
      <c r="AI219" s="180" t="s">
        <v>197</v>
      </c>
      <c r="AJ219" s="4"/>
      <c r="AK219" s="4"/>
      <c r="AL219" s="185">
        <f>AVERAGE($AG$9:AG219)</f>
        <v>46.81990521327014</v>
      </c>
      <c r="AM219" s="168">
        <f>AVERAGE($AH$9:AH219)</f>
        <v>14472.778778808464</v>
      </c>
    </row>
    <row r="220" spans="1:39" ht="18" x14ac:dyDescent="0.55000000000000004">
      <c r="A220" s="4"/>
      <c r="B220" s="178">
        <v>212</v>
      </c>
      <c r="C220" s="180">
        <v>49</v>
      </c>
      <c r="D220" s="180">
        <v>5</v>
      </c>
      <c r="E220" s="180">
        <v>2</v>
      </c>
      <c r="F220" s="180">
        <v>733.74882329356149</v>
      </c>
      <c r="G220" s="180">
        <v>51</v>
      </c>
      <c r="H220" s="186">
        <v>10751.251176706439</v>
      </c>
      <c r="I220" s="180" t="s">
        <v>198</v>
      </c>
      <c r="J220" s="4"/>
      <c r="K220" s="4"/>
      <c r="L220" s="185">
        <f>AVERAGE($G$9:G220)</f>
        <v>46.674528301886795</v>
      </c>
      <c r="M220" s="168">
        <f>AVERAGE($H$9:H220)</f>
        <v>9802.6970728474334</v>
      </c>
      <c r="N220" s="7"/>
      <c r="O220" s="4"/>
      <c r="Z220" s="15"/>
      <c r="AB220" s="178">
        <v>212</v>
      </c>
      <c r="AC220" s="180">
        <v>50</v>
      </c>
      <c r="AD220" s="180">
        <v>7</v>
      </c>
      <c r="AE220" s="180">
        <v>2</v>
      </c>
      <c r="AF220" s="180">
        <v>462.25168906043217</v>
      </c>
      <c r="AG220" s="180">
        <v>51</v>
      </c>
      <c r="AH220" s="186">
        <v>16022.748310939569</v>
      </c>
      <c r="AI220" s="180" t="s">
        <v>198</v>
      </c>
      <c r="AJ220" s="4"/>
      <c r="AK220" s="4"/>
      <c r="AL220" s="185">
        <f>AVERAGE($AG$9:AG220)</f>
        <v>46.839622641509436</v>
      </c>
      <c r="AM220" s="168">
        <f>AVERAGE($AH$9:AH220)</f>
        <v>14480.089955846819</v>
      </c>
    </row>
    <row r="221" spans="1:39" ht="18" x14ac:dyDescent="0.55000000000000004">
      <c r="A221" s="4"/>
      <c r="B221" s="178">
        <v>213</v>
      </c>
      <c r="C221" s="180">
        <v>43</v>
      </c>
      <c r="D221" s="180">
        <v>5</v>
      </c>
      <c r="E221" s="180">
        <v>4</v>
      </c>
      <c r="F221" s="180">
        <v>873.31358833952731</v>
      </c>
      <c r="G221" s="180">
        <v>44</v>
      </c>
      <c r="H221" s="186">
        <v>9466.6864116604738</v>
      </c>
      <c r="I221" s="180" t="s">
        <v>197</v>
      </c>
      <c r="J221" s="4"/>
      <c r="K221" s="4"/>
      <c r="L221" s="185">
        <f>AVERAGE($G$9:G221)</f>
        <v>46.661971830985912</v>
      </c>
      <c r="M221" s="168">
        <f>AVERAGE($H$9:H221)</f>
        <v>9801.1195580061794</v>
      </c>
      <c r="N221" s="4"/>
      <c r="O221" s="4"/>
      <c r="P221" s="4"/>
      <c r="Q221" s="4"/>
      <c r="R221" s="4"/>
      <c r="S221" s="4"/>
      <c r="T221" s="4"/>
      <c r="U221" s="4"/>
      <c r="V221" s="4"/>
      <c r="W221" s="4"/>
      <c r="X221" s="4"/>
      <c r="Y221" s="4"/>
      <c r="Z221" s="15"/>
      <c r="AB221" s="178">
        <v>213</v>
      </c>
      <c r="AC221" s="180">
        <v>48</v>
      </c>
      <c r="AD221" s="180">
        <v>6</v>
      </c>
      <c r="AE221" s="180">
        <v>1</v>
      </c>
      <c r="AF221" s="180">
        <v>671.43347813008597</v>
      </c>
      <c r="AG221" s="180">
        <v>52</v>
      </c>
      <c r="AH221" s="186">
        <v>15498.566521869914</v>
      </c>
      <c r="AI221" s="180" t="s">
        <v>198</v>
      </c>
      <c r="AJ221" s="4"/>
      <c r="AK221" s="4"/>
      <c r="AL221" s="185">
        <f>AVERAGE($AG$9:AG221)</f>
        <v>46.863849765258216</v>
      </c>
      <c r="AM221" s="168">
        <f>AVERAGE($AH$9:AH221)</f>
        <v>14484.871535968992</v>
      </c>
    </row>
    <row r="222" spans="1:39" ht="18" x14ac:dyDescent="0.55000000000000004">
      <c r="A222" s="4"/>
      <c r="B222" s="178">
        <v>214</v>
      </c>
      <c r="C222" s="180">
        <v>47</v>
      </c>
      <c r="D222" s="180">
        <v>5</v>
      </c>
      <c r="E222" s="180">
        <v>1</v>
      </c>
      <c r="F222" s="180">
        <v>506.42594770888957</v>
      </c>
      <c r="G222" s="180">
        <v>51</v>
      </c>
      <c r="H222" s="186">
        <v>10728.574052291111</v>
      </c>
      <c r="I222" s="180" t="s">
        <v>198</v>
      </c>
      <c r="J222" s="4"/>
      <c r="K222" s="4"/>
      <c r="L222" s="185">
        <f>AVERAGE($G$9:G222)</f>
        <v>46.682242990654203</v>
      </c>
      <c r="M222" s="168">
        <f>AVERAGE($H$9:H222)</f>
        <v>9805.4534575121834</v>
      </c>
      <c r="N222" s="7"/>
      <c r="O222" s="4"/>
      <c r="P222" s="7"/>
      <c r="Q222" s="7"/>
      <c r="R222" s="7"/>
      <c r="S222" s="7"/>
      <c r="T222" s="7"/>
      <c r="U222" s="7"/>
      <c r="V222" s="7"/>
      <c r="W222" s="7"/>
      <c r="X222" s="7"/>
      <c r="Y222" s="4"/>
      <c r="Z222" s="15"/>
      <c r="AB222" s="178">
        <v>214</v>
      </c>
      <c r="AC222" s="180">
        <v>36</v>
      </c>
      <c r="AD222" s="180">
        <v>4</v>
      </c>
      <c r="AE222" s="180">
        <v>2</v>
      </c>
      <c r="AF222" s="180">
        <v>764.64364298506575</v>
      </c>
      <c r="AG222" s="180">
        <v>38</v>
      </c>
      <c r="AH222" s="186">
        <v>11165.356357014934</v>
      </c>
      <c r="AI222" s="180" t="s">
        <v>197</v>
      </c>
      <c r="AJ222" s="4"/>
      <c r="AK222" s="4"/>
      <c r="AL222" s="185">
        <f>AVERAGE($AG$9:AG222)</f>
        <v>46.822429906542055</v>
      </c>
      <c r="AM222" s="168">
        <f>AVERAGE($AH$9:AH222)</f>
        <v>14469.359782796309</v>
      </c>
    </row>
    <row r="223" spans="1:39" ht="18" x14ac:dyDescent="0.55000000000000004">
      <c r="A223" s="4"/>
      <c r="B223" s="178">
        <v>215</v>
      </c>
      <c r="C223" s="180">
        <v>43</v>
      </c>
      <c r="D223" s="180">
        <v>8</v>
      </c>
      <c r="E223" s="180">
        <v>3</v>
      </c>
      <c r="F223" s="180">
        <v>734.33489718491717</v>
      </c>
      <c r="G223" s="180">
        <v>48</v>
      </c>
      <c r="H223" s="186">
        <v>10495.665102815083</v>
      </c>
      <c r="I223" s="180" t="s">
        <v>197</v>
      </c>
      <c r="J223" s="4"/>
      <c r="K223" s="4"/>
      <c r="L223" s="185">
        <f>AVERAGE($G$9:G223)</f>
        <v>46.688372093023254</v>
      </c>
      <c r="M223" s="168">
        <f>AVERAGE($H$9:H223)</f>
        <v>9808.6637442345236</v>
      </c>
      <c r="N223" s="4"/>
      <c r="O223" s="4"/>
      <c r="P223" s="4"/>
      <c r="Q223" s="4"/>
      <c r="R223" s="4"/>
      <c r="S223" s="4"/>
      <c r="T223" s="4"/>
      <c r="U223" s="4"/>
      <c r="V223" s="4"/>
      <c r="W223" s="4"/>
      <c r="X223" s="4"/>
      <c r="Y223" s="7"/>
      <c r="Z223" s="15"/>
      <c r="AB223" s="178">
        <v>215</v>
      </c>
      <c r="AC223" s="180">
        <v>51</v>
      </c>
      <c r="AD223" s="180">
        <v>7</v>
      </c>
      <c r="AE223" s="180">
        <v>2</v>
      </c>
      <c r="AF223" s="180">
        <v>607.78805551455457</v>
      </c>
      <c r="AG223" s="180">
        <v>51</v>
      </c>
      <c r="AH223" s="186">
        <v>15877.211944485445</v>
      </c>
      <c r="AI223" s="180" t="s">
        <v>198</v>
      </c>
      <c r="AJ223" s="4"/>
      <c r="AK223" s="4"/>
      <c r="AL223" s="185">
        <f>AVERAGE($AG$9:AG223)</f>
        <v>46.841860465116277</v>
      </c>
      <c r="AM223" s="168">
        <f>AVERAGE($AH$9:AH223)</f>
        <v>14475.907932385562</v>
      </c>
    </row>
    <row r="224" spans="1:39" ht="18" x14ac:dyDescent="0.55000000000000004">
      <c r="A224" s="4"/>
      <c r="B224" s="178">
        <v>216</v>
      </c>
      <c r="C224" s="180">
        <v>45</v>
      </c>
      <c r="D224" s="180">
        <v>3</v>
      </c>
      <c r="E224" s="180">
        <v>2</v>
      </c>
      <c r="F224" s="180">
        <v>835.72831479462036</v>
      </c>
      <c r="G224" s="180">
        <v>46</v>
      </c>
      <c r="H224" s="186">
        <v>9574.27168520538</v>
      </c>
      <c r="I224" s="180" t="s">
        <v>197</v>
      </c>
      <c r="J224" s="4"/>
      <c r="K224" s="4"/>
      <c r="L224" s="185">
        <f>AVERAGE($G$9:G224)</f>
        <v>46.685185185185183</v>
      </c>
      <c r="M224" s="168">
        <f>AVERAGE($H$9:H224)</f>
        <v>9807.5785958130928</v>
      </c>
      <c r="N224" s="7"/>
      <c r="O224" s="4"/>
      <c r="Z224" s="15"/>
      <c r="AB224" s="178">
        <v>216</v>
      </c>
      <c r="AC224" s="180">
        <v>36</v>
      </c>
      <c r="AD224" s="180">
        <v>6</v>
      </c>
      <c r="AE224" s="180">
        <v>2</v>
      </c>
      <c r="AF224" s="180">
        <v>959.85829740519569</v>
      </c>
      <c r="AG224" s="180">
        <v>40</v>
      </c>
      <c r="AH224" s="186">
        <v>11740.141702594803</v>
      </c>
      <c r="AI224" s="180" t="s">
        <v>197</v>
      </c>
      <c r="AJ224" s="4"/>
      <c r="AK224" s="4"/>
      <c r="AL224" s="185">
        <f>AVERAGE($AG$9:AG224)</f>
        <v>46.810185185185183</v>
      </c>
      <c r="AM224" s="168">
        <f>AVERAGE($AH$9:AH224)</f>
        <v>14463.242347988382</v>
      </c>
    </row>
    <row r="225" spans="1:39" ht="18" x14ac:dyDescent="0.55000000000000004">
      <c r="A225" s="4"/>
      <c r="B225" s="178">
        <v>217</v>
      </c>
      <c r="C225" s="180">
        <v>44</v>
      </c>
      <c r="D225" s="180">
        <v>7</v>
      </c>
      <c r="E225" s="180">
        <v>3</v>
      </c>
      <c r="F225" s="180">
        <v>882.06105333252094</v>
      </c>
      <c r="G225" s="180">
        <v>48</v>
      </c>
      <c r="H225" s="186">
        <v>10347.93894666748</v>
      </c>
      <c r="I225" s="180" t="s">
        <v>197</v>
      </c>
      <c r="J225" s="4"/>
      <c r="K225" s="4"/>
      <c r="L225" s="185">
        <f>AVERAGE($G$9:G225)</f>
        <v>46.691244239631338</v>
      </c>
      <c r="M225" s="168">
        <f>AVERAGE($H$9:H225)</f>
        <v>9810.0687356787803</v>
      </c>
      <c r="N225" s="4"/>
      <c r="O225" s="4"/>
      <c r="P225" s="4"/>
      <c r="Q225" s="4"/>
      <c r="R225" s="4"/>
      <c r="S225" s="4"/>
      <c r="T225" s="4"/>
      <c r="U225" s="4"/>
      <c r="V225" s="4"/>
      <c r="W225" s="4"/>
      <c r="X225" s="4"/>
      <c r="Y225" s="4"/>
      <c r="Z225" s="15"/>
      <c r="AB225" s="178">
        <v>217</v>
      </c>
      <c r="AC225" s="180">
        <v>50</v>
      </c>
      <c r="AD225" s="180">
        <v>3</v>
      </c>
      <c r="AE225" s="180">
        <v>6</v>
      </c>
      <c r="AF225" s="180">
        <v>741.97473818413334</v>
      </c>
      <c r="AG225" s="180">
        <v>47</v>
      </c>
      <c r="AH225" s="186">
        <v>15653.025261815867</v>
      </c>
      <c r="AI225" s="180" t="s">
        <v>197</v>
      </c>
      <c r="AJ225" s="4"/>
      <c r="AK225" s="4"/>
      <c r="AL225" s="185">
        <f>AVERAGE($AG$9:AG225)</f>
        <v>46.8110599078341</v>
      </c>
      <c r="AM225" s="168">
        <f>AVERAGE($AH$9:AH225)</f>
        <v>14468.725218559015</v>
      </c>
    </row>
    <row r="226" spans="1:39" ht="18" x14ac:dyDescent="0.55000000000000004">
      <c r="A226" s="4"/>
      <c r="B226" s="178">
        <v>218</v>
      </c>
      <c r="C226" s="180">
        <v>44</v>
      </c>
      <c r="D226" s="180">
        <v>4</v>
      </c>
      <c r="E226" s="180">
        <v>1</v>
      </c>
      <c r="F226" s="180">
        <v>633.63911611029016</v>
      </c>
      <c r="G226" s="180">
        <v>47</v>
      </c>
      <c r="H226" s="186">
        <v>9811.3608838897089</v>
      </c>
      <c r="I226" s="180" t="s">
        <v>197</v>
      </c>
      <c r="J226" s="4"/>
      <c r="K226" s="4"/>
      <c r="L226" s="185">
        <f>AVERAGE($G$9:G226)</f>
        <v>46.692660550458719</v>
      </c>
      <c r="M226" s="168">
        <f>AVERAGE($H$9:H226)</f>
        <v>9810.0746629641526</v>
      </c>
      <c r="N226" s="7"/>
      <c r="O226" s="4"/>
      <c r="P226" s="7"/>
      <c r="Q226" s="7"/>
      <c r="R226" s="7"/>
      <c r="S226" s="7"/>
      <c r="T226" s="7"/>
      <c r="U226" s="7"/>
      <c r="V226" s="7"/>
      <c r="W226" s="7"/>
      <c r="X226" s="7"/>
      <c r="Y226" s="4"/>
      <c r="Z226" s="15"/>
      <c r="AB226" s="178">
        <v>218</v>
      </c>
      <c r="AC226" s="180">
        <v>50</v>
      </c>
      <c r="AD226" s="180">
        <v>5</v>
      </c>
      <c r="AE226" s="180">
        <v>1</v>
      </c>
      <c r="AF226" s="180">
        <v>779.00333561463776</v>
      </c>
      <c r="AG226" s="180">
        <v>52</v>
      </c>
      <c r="AH226" s="186">
        <v>15390.996664385362</v>
      </c>
      <c r="AI226" s="180" t="s">
        <v>198</v>
      </c>
      <c r="AJ226" s="4"/>
      <c r="AK226" s="4"/>
      <c r="AL226" s="185">
        <f>AVERAGE($AG$9:AG226)</f>
        <v>46.834862385321102</v>
      </c>
      <c r="AM226" s="168">
        <f>AVERAGE($AH$9:AH226)</f>
        <v>14472.95582152152</v>
      </c>
    </row>
    <row r="227" spans="1:39" ht="18" x14ac:dyDescent="0.55000000000000004">
      <c r="A227" s="4"/>
      <c r="B227" s="178">
        <v>219</v>
      </c>
      <c r="C227" s="180">
        <v>52</v>
      </c>
      <c r="D227" s="180">
        <v>3</v>
      </c>
      <c r="E227" s="180">
        <v>4</v>
      </c>
      <c r="F227" s="180">
        <v>917.97416174515547</v>
      </c>
      <c r="G227" s="180">
        <v>49</v>
      </c>
      <c r="H227" s="186">
        <v>10847.025838254845</v>
      </c>
      <c r="I227" s="180" t="s">
        <v>197</v>
      </c>
      <c r="J227" s="4"/>
      <c r="K227" s="4"/>
      <c r="L227" s="185">
        <f>AVERAGE($G$9:G227)</f>
        <v>46.703196347031962</v>
      </c>
      <c r="M227" s="168">
        <f>AVERAGE($H$9:H227)</f>
        <v>9814.8095998376266</v>
      </c>
      <c r="N227" s="4"/>
      <c r="O227" s="4"/>
      <c r="P227" s="4"/>
      <c r="Q227" s="4"/>
      <c r="R227" s="4"/>
      <c r="S227" s="4"/>
      <c r="T227" s="4"/>
      <c r="U227" s="4"/>
      <c r="V227" s="4"/>
      <c r="W227" s="4"/>
      <c r="X227" s="4"/>
      <c r="Y227" s="7"/>
      <c r="Z227" s="15"/>
      <c r="AB227" s="178">
        <v>219</v>
      </c>
      <c r="AC227" s="180">
        <v>41</v>
      </c>
      <c r="AD227" s="180">
        <v>11</v>
      </c>
      <c r="AE227" s="180">
        <v>4</v>
      </c>
      <c r="AF227" s="180">
        <v>715.1789917249132</v>
      </c>
      <c r="AG227" s="180">
        <v>48</v>
      </c>
      <c r="AH227" s="186">
        <v>15564.821008275087</v>
      </c>
      <c r="AI227" s="180" t="s">
        <v>197</v>
      </c>
      <c r="AJ227" s="4"/>
      <c r="AK227" s="4"/>
      <c r="AL227" s="185">
        <f>AVERAGE($AG$9:AG227)</f>
        <v>46.840182648401829</v>
      </c>
      <c r="AM227" s="168">
        <f>AVERAGE($AH$9:AH227)</f>
        <v>14477.941507305784</v>
      </c>
    </row>
    <row r="228" spans="1:39" ht="18" x14ac:dyDescent="0.55000000000000004">
      <c r="A228" s="4"/>
      <c r="B228" s="178">
        <v>220</v>
      </c>
      <c r="C228" s="180">
        <v>39</v>
      </c>
      <c r="D228" s="180">
        <v>6</v>
      </c>
      <c r="E228" s="180">
        <v>4</v>
      </c>
      <c r="F228" s="180">
        <v>886.63466244844756</v>
      </c>
      <c r="G228" s="180">
        <v>41</v>
      </c>
      <c r="H228" s="186">
        <v>8598.3653375515532</v>
      </c>
      <c r="I228" s="180" t="s">
        <v>197</v>
      </c>
      <c r="J228" s="4"/>
      <c r="K228" s="4"/>
      <c r="L228" s="185">
        <f>AVERAGE($G$9:G228)</f>
        <v>46.677272727272729</v>
      </c>
      <c r="M228" s="168">
        <f>AVERAGE($H$9:H228)</f>
        <v>9809.280307736326</v>
      </c>
      <c r="N228" s="7"/>
      <c r="O228" s="4"/>
      <c r="Z228" s="15"/>
      <c r="AB228" s="178">
        <v>220</v>
      </c>
      <c r="AC228" s="180">
        <v>44</v>
      </c>
      <c r="AD228" s="180">
        <v>7</v>
      </c>
      <c r="AE228" s="180">
        <v>3</v>
      </c>
      <c r="AF228" s="180">
        <v>970.3450802563824</v>
      </c>
      <c r="AG228" s="180">
        <v>48</v>
      </c>
      <c r="AH228" s="186">
        <v>15059.654919743618</v>
      </c>
      <c r="AI228" s="180" t="s">
        <v>197</v>
      </c>
      <c r="AJ228" s="4"/>
      <c r="AK228" s="4"/>
      <c r="AL228" s="185">
        <f>AVERAGE($AG$9:AG228)</f>
        <v>46.845454545454544</v>
      </c>
      <c r="AM228" s="168">
        <f>AVERAGE($AH$9:AH228)</f>
        <v>14480.5856591805</v>
      </c>
    </row>
    <row r="229" spans="1:39" ht="18" x14ac:dyDescent="0.55000000000000004">
      <c r="A229" s="4"/>
      <c r="B229" s="178">
        <v>221</v>
      </c>
      <c r="C229" s="180">
        <v>50</v>
      </c>
      <c r="D229" s="180">
        <v>6</v>
      </c>
      <c r="E229" s="180">
        <v>1</v>
      </c>
      <c r="F229" s="180">
        <v>676.9528619250234</v>
      </c>
      <c r="G229" s="180">
        <v>52</v>
      </c>
      <c r="H229" s="186">
        <v>10493.047138074977</v>
      </c>
      <c r="I229" s="180" t="s">
        <v>198</v>
      </c>
      <c r="J229" s="4"/>
      <c r="K229" s="4"/>
      <c r="L229" s="185">
        <f>AVERAGE($G$9:G229)</f>
        <v>46.701357466063349</v>
      </c>
      <c r="M229" s="168">
        <f>AVERAGE($H$9:H229)</f>
        <v>9812.3742752944199</v>
      </c>
      <c r="N229" s="4"/>
      <c r="O229" s="4"/>
      <c r="P229" s="4"/>
      <c r="Q229" s="4"/>
      <c r="R229" s="4"/>
      <c r="S229" s="4"/>
      <c r="T229" s="4"/>
      <c r="U229" s="4"/>
      <c r="V229" s="4"/>
      <c r="W229" s="4"/>
      <c r="X229" s="4"/>
      <c r="Y229" s="4"/>
      <c r="Z229" s="15"/>
      <c r="AB229" s="178">
        <v>221</v>
      </c>
      <c r="AC229" s="180">
        <v>46</v>
      </c>
      <c r="AD229" s="180">
        <v>5</v>
      </c>
      <c r="AE229" s="180">
        <v>7</v>
      </c>
      <c r="AF229" s="180">
        <v>777.17090616345308</v>
      </c>
      <c r="AG229" s="180">
        <v>44</v>
      </c>
      <c r="AH229" s="186">
        <v>14712.829093836546</v>
      </c>
      <c r="AI229" s="180" t="s">
        <v>197</v>
      </c>
      <c r="AJ229" s="4"/>
      <c r="AK229" s="4"/>
      <c r="AL229" s="185">
        <f>AVERAGE($AG$9:AG229)</f>
        <v>46.832579185520359</v>
      </c>
      <c r="AM229" s="168">
        <f>AVERAGE($AH$9:AH229)</f>
        <v>14481.636534450439</v>
      </c>
    </row>
    <row r="230" spans="1:39" ht="18" x14ac:dyDescent="0.55000000000000004">
      <c r="A230" s="4"/>
      <c r="B230" s="178">
        <v>222</v>
      </c>
      <c r="C230" s="180">
        <v>47</v>
      </c>
      <c r="D230" s="180">
        <v>18</v>
      </c>
      <c r="E230" s="180">
        <v>4</v>
      </c>
      <c r="F230" s="180">
        <v>271.11141778572255</v>
      </c>
      <c r="G230" s="180">
        <v>49</v>
      </c>
      <c r="H230" s="186">
        <v>11493.888582214277</v>
      </c>
      <c r="I230" s="180" t="s">
        <v>197</v>
      </c>
      <c r="J230" s="4"/>
      <c r="K230" s="4"/>
      <c r="L230" s="185">
        <f>AVERAGE($G$9:G230)</f>
        <v>46.711711711711715</v>
      </c>
      <c r="M230" s="168">
        <f>AVERAGE($H$9:H230)</f>
        <v>9819.9486640643281</v>
      </c>
      <c r="N230" s="7"/>
      <c r="O230" s="4"/>
      <c r="P230" s="7"/>
      <c r="Q230" s="7"/>
      <c r="R230" s="7"/>
      <c r="S230" s="7"/>
      <c r="T230" s="7"/>
      <c r="U230" s="7"/>
      <c r="V230" s="7"/>
      <c r="W230" s="7"/>
      <c r="X230" s="7"/>
      <c r="Y230" s="4"/>
      <c r="Z230" s="15"/>
      <c r="AB230" s="178">
        <v>222</v>
      </c>
      <c r="AC230" s="180">
        <v>40</v>
      </c>
      <c r="AD230" s="180">
        <v>7</v>
      </c>
      <c r="AE230" s="180">
        <v>2</v>
      </c>
      <c r="AF230" s="180">
        <v>659.80040477099703</v>
      </c>
      <c r="AG230" s="180">
        <v>45</v>
      </c>
      <c r="AH230" s="186">
        <v>13965.199595229002</v>
      </c>
      <c r="AI230" s="180" t="s">
        <v>197</v>
      </c>
      <c r="AJ230" s="4"/>
      <c r="AK230" s="4"/>
      <c r="AL230" s="185">
        <f>AVERAGE($AG$9:AG230)</f>
        <v>46.824324324324323</v>
      </c>
      <c r="AM230" s="168">
        <f>AVERAGE($AH$9:AH230)</f>
        <v>14479.310241931424</v>
      </c>
    </row>
    <row r="231" spans="1:39" ht="18" x14ac:dyDescent="0.55000000000000004">
      <c r="A231" s="4"/>
      <c r="B231" s="178">
        <v>223</v>
      </c>
      <c r="C231" s="180">
        <v>32</v>
      </c>
      <c r="D231" s="180">
        <v>7</v>
      </c>
      <c r="E231" s="180">
        <v>1</v>
      </c>
      <c r="F231" s="180">
        <v>968.49069028562326</v>
      </c>
      <c r="G231" s="180">
        <v>38</v>
      </c>
      <c r="H231" s="186">
        <v>6911.5093097143763</v>
      </c>
      <c r="I231" s="180" t="s">
        <v>197</v>
      </c>
      <c r="J231" s="4"/>
      <c r="K231" s="4"/>
      <c r="L231" s="185">
        <f>AVERAGE($G$9:G231)</f>
        <v>46.672645739910315</v>
      </c>
      <c r="M231" s="168">
        <f>AVERAGE($H$9:H231)</f>
        <v>9806.9063351210534</v>
      </c>
      <c r="N231" s="4"/>
      <c r="O231" s="4"/>
      <c r="P231" s="4"/>
      <c r="Q231" s="4"/>
      <c r="R231" s="4"/>
      <c r="S231" s="4"/>
      <c r="T231" s="4"/>
      <c r="U231" s="4"/>
      <c r="V231" s="4"/>
      <c r="W231" s="4"/>
      <c r="X231" s="4"/>
      <c r="Y231" s="7"/>
      <c r="Z231" s="15"/>
      <c r="AB231" s="178">
        <v>223</v>
      </c>
      <c r="AC231" s="180">
        <v>48</v>
      </c>
      <c r="AD231" s="180">
        <v>4</v>
      </c>
      <c r="AE231" s="180">
        <v>3</v>
      </c>
      <c r="AF231" s="180">
        <v>788.62788315560897</v>
      </c>
      <c r="AG231" s="180">
        <v>49</v>
      </c>
      <c r="AH231" s="186">
        <v>15626.372116844392</v>
      </c>
      <c r="AI231" s="180" t="s">
        <v>197</v>
      </c>
      <c r="AJ231" s="4"/>
      <c r="AK231" s="4"/>
      <c r="AL231" s="185">
        <f>AVERAGE($AG$9:AG231)</f>
        <v>46.834080717488789</v>
      </c>
      <c r="AM231" s="168">
        <f>AVERAGE($AH$9:AH231)</f>
        <v>14484.454017155249</v>
      </c>
    </row>
    <row r="232" spans="1:39" ht="18" x14ac:dyDescent="0.55000000000000004">
      <c r="A232" s="4"/>
      <c r="B232" s="178">
        <v>224</v>
      </c>
      <c r="C232" s="180">
        <v>47</v>
      </c>
      <c r="D232" s="180">
        <v>8</v>
      </c>
      <c r="E232" s="180">
        <v>4</v>
      </c>
      <c r="F232" s="180">
        <v>955.27528541489755</v>
      </c>
      <c r="G232" s="180">
        <v>49</v>
      </c>
      <c r="H232" s="186">
        <v>10809.724714585103</v>
      </c>
      <c r="I232" s="180" t="s">
        <v>197</v>
      </c>
      <c r="J232" s="4"/>
      <c r="K232" s="4"/>
      <c r="L232" s="185">
        <f>AVERAGE($G$9:G232)</f>
        <v>46.683035714285715</v>
      </c>
      <c r="M232" s="168">
        <f>AVERAGE($H$9:H232)</f>
        <v>9811.3832028865181</v>
      </c>
      <c r="N232" s="7"/>
      <c r="O232" s="4"/>
      <c r="Z232" s="15"/>
      <c r="AB232" s="178">
        <v>224</v>
      </c>
      <c r="AC232" s="180">
        <v>41</v>
      </c>
      <c r="AD232" s="180">
        <v>7</v>
      </c>
      <c r="AE232" s="180">
        <v>5</v>
      </c>
      <c r="AF232" s="180">
        <v>955.89768261736504</v>
      </c>
      <c r="AG232" s="180">
        <v>43</v>
      </c>
      <c r="AH232" s="186">
        <v>13649.102317382636</v>
      </c>
      <c r="AI232" s="180" t="s">
        <v>197</v>
      </c>
      <c r="AJ232" s="4"/>
      <c r="AK232" s="4"/>
      <c r="AL232" s="185">
        <f>AVERAGE($AG$9:AG232)</f>
        <v>46.816964285714285</v>
      </c>
      <c r="AM232" s="168">
        <f>AVERAGE($AH$9:AH232)</f>
        <v>14480.724768495549</v>
      </c>
    </row>
    <row r="233" spans="1:39" ht="18" x14ac:dyDescent="0.55000000000000004">
      <c r="A233" s="4"/>
      <c r="B233" s="178">
        <v>225</v>
      </c>
      <c r="C233" s="180">
        <v>46</v>
      </c>
      <c r="D233" s="180">
        <v>5</v>
      </c>
      <c r="E233" s="180">
        <v>3</v>
      </c>
      <c r="F233" s="180">
        <v>1069.0717969108155</v>
      </c>
      <c r="G233" s="180">
        <v>48</v>
      </c>
      <c r="H233" s="186">
        <v>10160.928203089185</v>
      </c>
      <c r="I233" s="180" t="s">
        <v>197</v>
      </c>
      <c r="J233" s="4"/>
      <c r="K233" s="4"/>
      <c r="L233" s="185">
        <f>AVERAGE($G$9:G233)</f>
        <v>46.68888888888889</v>
      </c>
      <c r="M233" s="168">
        <f>AVERAGE($H$9:H233)</f>
        <v>9812.9367362207522</v>
      </c>
      <c r="N233" s="4"/>
      <c r="O233" s="4"/>
      <c r="P233" s="4"/>
      <c r="Q233" s="4"/>
      <c r="R233" s="4"/>
      <c r="S233" s="4"/>
      <c r="T233" s="4"/>
      <c r="U233" s="4"/>
      <c r="V233" s="4"/>
      <c r="W233" s="4"/>
      <c r="X233" s="4"/>
      <c r="Y233" s="4"/>
      <c r="Z233" s="15"/>
      <c r="AB233" s="178">
        <v>225</v>
      </c>
      <c r="AC233" s="180">
        <v>39</v>
      </c>
      <c r="AD233" s="180">
        <v>11</v>
      </c>
      <c r="AE233" s="180">
        <v>3</v>
      </c>
      <c r="AF233" s="180">
        <v>996.2611212035896</v>
      </c>
      <c r="AG233" s="180">
        <v>47</v>
      </c>
      <c r="AH233" s="186">
        <v>14648.73887879641</v>
      </c>
      <c r="AI233" s="180" t="s">
        <v>197</v>
      </c>
      <c r="AJ233" s="4"/>
      <c r="AK233" s="4"/>
      <c r="AL233" s="185">
        <f>AVERAGE($AG$9:AG233)</f>
        <v>46.817777777777778</v>
      </c>
      <c r="AM233" s="168">
        <f>AVERAGE($AH$9:AH233)</f>
        <v>14481.471497874663</v>
      </c>
    </row>
    <row r="234" spans="1:39" ht="18" x14ac:dyDescent="0.55000000000000004">
      <c r="A234" s="4"/>
      <c r="B234" s="178">
        <v>226</v>
      </c>
      <c r="C234" s="180">
        <v>44</v>
      </c>
      <c r="D234" s="180">
        <v>5</v>
      </c>
      <c r="E234" s="180">
        <v>2</v>
      </c>
      <c r="F234" s="180">
        <v>581.86170047774579</v>
      </c>
      <c r="G234" s="180">
        <v>47</v>
      </c>
      <c r="H234" s="186">
        <v>10113.138299522254</v>
      </c>
      <c r="I234" s="180" t="s">
        <v>197</v>
      </c>
      <c r="J234" s="4"/>
      <c r="K234" s="4"/>
      <c r="L234" s="185">
        <f>AVERAGE($G$9:G234)</f>
        <v>46.690265486725664</v>
      </c>
      <c r="M234" s="168">
        <f>AVERAGE($H$9:H234)</f>
        <v>9814.2650617220879</v>
      </c>
      <c r="N234" s="7"/>
      <c r="O234" s="4"/>
      <c r="P234" s="7"/>
      <c r="Q234" s="7"/>
      <c r="R234" s="7"/>
      <c r="S234" s="7"/>
      <c r="T234" s="7"/>
      <c r="U234" s="7"/>
      <c r="V234" s="7"/>
      <c r="W234" s="7"/>
      <c r="X234" s="7"/>
      <c r="Y234" s="4"/>
      <c r="Z234" s="15"/>
      <c r="AB234" s="178">
        <v>226</v>
      </c>
      <c r="AC234" s="180">
        <v>37</v>
      </c>
      <c r="AD234" s="180">
        <v>7</v>
      </c>
      <c r="AE234" s="180">
        <v>4</v>
      </c>
      <c r="AF234" s="180">
        <v>812.05842763098167</v>
      </c>
      <c r="AG234" s="180">
        <v>40</v>
      </c>
      <c r="AH234" s="186">
        <v>12387.941572369018</v>
      </c>
      <c r="AI234" s="180" t="s">
        <v>197</v>
      </c>
      <c r="AJ234" s="4"/>
      <c r="AK234" s="4"/>
      <c r="AL234" s="185">
        <f>AVERAGE($AG$9:AG234)</f>
        <v>46.787610619469028</v>
      </c>
      <c r="AM234" s="168">
        <f>AVERAGE($AH$9:AH234)</f>
        <v>14472.208091124639</v>
      </c>
    </row>
    <row r="235" spans="1:39" ht="18" x14ac:dyDescent="0.55000000000000004">
      <c r="A235" s="4"/>
      <c r="B235" s="178">
        <v>227</v>
      </c>
      <c r="C235" s="180">
        <v>48</v>
      </c>
      <c r="D235" s="180">
        <v>3</v>
      </c>
      <c r="E235" s="180">
        <v>1</v>
      </c>
      <c r="F235" s="180">
        <v>849.51682660400866</v>
      </c>
      <c r="G235" s="180">
        <v>50</v>
      </c>
      <c r="H235" s="186">
        <v>10450.483173395991</v>
      </c>
      <c r="I235" s="180" t="s">
        <v>198</v>
      </c>
      <c r="J235" s="4"/>
      <c r="K235" s="4"/>
      <c r="L235" s="185">
        <f>AVERAGE($G$9:G235)</f>
        <v>46.704845814977972</v>
      </c>
      <c r="M235" s="168">
        <f>AVERAGE($H$9:H235)</f>
        <v>9817.0677846810031</v>
      </c>
      <c r="N235" s="4"/>
      <c r="O235" s="4"/>
      <c r="P235" s="4"/>
      <c r="Q235" s="4"/>
      <c r="R235" s="4"/>
      <c r="S235" s="4"/>
      <c r="T235" s="4"/>
      <c r="U235" s="4"/>
      <c r="V235" s="4"/>
      <c r="W235" s="4"/>
      <c r="X235" s="4"/>
      <c r="Y235" s="7"/>
      <c r="Z235" s="15"/>
      <c r="AB235" s="178">
        <v>227</v>
      </c>
      <c r="AC235" s="180">
        <v>48</v>
      </c>
      <c r="AD235" s="180">
        <v>0</v>
      </c>
      <c r="AE235" s="180">
        <v>1</v>
      </c>
      <c r="AF235" s="180">
        <v>810.61178819439931</v>
      </c>
      <c r="AG235" s="180">
        <v>47</v>
      </c>
      <c r="AH235" s="186">
        <v>14334.388211805601</v>
      </c>
      <c r="AI235" s="180" t="s">
        <v>197</v>
      </c>
      <c r="AJ235" s="4"/>
      <c r="AK235" s="4"/>
      <c r="AL235" s="185">
        <f>AVERAGE($AG$9:AG235)</f>
        <v>46.78854625550661</v>
      </c>
      <c r="AM235" s="168">
        <f>AVERAGE($AH$9:AH235)</f>
        <v>14471.600955092395</v>
      </c>
    </row>
    <row r="236" spans="1:39" ht="18" x14ac:dyDescent="0.55000000000000004">
      <c r="A236" s="4"/>
      <c r="B236" s="178">
        <v>228</v>
      </c>
      <c r="C236" s="180">
        <v>34</v>
      </c>
      <c r="D236" s="180">
        <v>5</v>
      </c>
      <c r="E236" s="180">
        <v>0</v>
      </c>
      <c r="F236" s="180">
        <v>846.45515442465853</v>
      </c>
      <c r="G236" s="180">
        <v>39</v>
      </c>
      <c r="H236" s="186">
        <v>7068.5448455753412</v>
      </c>
      <c r="I236" s="180" t="s">
        <v>197</v>
      </c>
      <c r="J236" s="4"/>
      <c r="K236" s="4"/>
      <c r="L236" s="185">
        <f>AVERAGE($G$9:G236)</f>
        <v>46.671052631578945</v>
      </c>
      <c r="M236" s="168">
        <f>AVERAGE($H$9:H236)</f>
        <v>9805.0128595094884</v>
      </c>
      <c r="N236" s="7"/>
      <c r="O236" s="4"/>
      <c r="Z236" s="15"/>
      <c r="AB236" s="178">
        <v>228</v>
      </c>
      <c r="AC236" s="180">
        <v>47</v>
      </c>
      <c r="AD236" s="180">
        <v>3</v>
      </c>
      <c r="AE236" s="180">
        <v>1</v>
      </c>
      <c r="AF236" s="180">
        <v>737.83816290189361</v>
      </c>
      <c r="AG236" s="180">
        <v>49</v>
      </c>
      <c r="AH236" s="186">
        <v>15177.161837098107</v>
      </c>
      <c r="AI236" s="180" t="s">
        <v>197</v>
      </c>
      <c r="AJ236" s="4"/>
      <c r="AK236" s="4"/>
      <c r="AL236" s="185">
        <f>AVERAGE($AG$9:AG236)</f>
        <v>46.798245614035089</v>
      </c>
      <c r="AM236" s="168">
        <f>AVERAGE($AH$9:AH236)</f>
        <v>14474.69552036435</v>
      </c>
    </row>
    <row r="237" spans="1:39" ht="18" x14ac:dyDescent="0.55000000000000004">
      <c r="A237" s="4"/>
      <c r="B237" s="178">
        <v>229</v>
      </c>
      <c r="C237" s="180">
        <v>47</v>
      </c>
      <c r="D237" s="180">
        <v>5</v>
      </c>
      <c r="E237" s="180">
        <v>3</v>
      </c>
      <c r="F237" s="180">
        <v>948.87169224521313</v>
      </c>
      <c r="G237" s="180">
        <v>49</v>
      </c>
      <c r="H237" s="186">
        <v>10566.128307754787</v>
      </c>
      <c r="I237" s="180" t="s">
        <v>197</v>
      </c>
      <c r="J237" s="4"/>
      <c r="K237" s="4"/>
      <c r="L237" s="185">
        <f>AVERAGE($G$9:G237)</f>
        <v>46.681222707423579</v>
      </c>
      <c r="M237" s="168">
        <f>AVERAGE($H$9:H237)</f>
        <v>9808.3365077551007</v>
      </c>
      <c r="N237" s="4"/>
      <c r="O237" s="4"/>
      <c r="P237" s="4"/>
      <c r="Q237" s="4"/>
      <c r="R237" s="4"/>
      <c r="S237" s="4"/>
      <c r="T237" s="4"/>
      <c r="U237" s="4"/>
      <c r="V237" s="4"/>
      <c r="W237" s="4"/>
      <c r="X237" s="4"/>
      <c r="Y237" s="4"/>
      <c r="Z237" s="15"/>
      <c r="AB237" s="178">
        <v>229</v>
      </c>
      <c r="AC237" s="180">
        <v>39</v>
      </c>
      <c r="AD237" s="180">
        <v>11</v>
      </c>
      <c r="AE237" s="180">
        <v>2</v>
      </c>
      <c r="AF237" s="180">
        <v>984.57616054532036</v>
      </c>
      <c r="AG237" s="180">
        <v>48</v>
      </c>
      <c r="AH237" s="186">
        <v>14795.423839454679</v>
      </c>
      <c r="AI237" s="180" t="s">
        <v>197</v>
      </c>
      <c r="AJ237" s="4"/>
      <c r="AK237" s="4"/>
      <c r="AL237" s="185">
        <f>AVERAGE($AG$9:AG237)</f>
        <v>46.803493449781662</v>
      </c>
      <c r="AM237" s="168">
        <f>AVERAGE($AH$9:AH237)</f>
        <v>14476.096080709722</v>
      </c>
    </row>
    <row r="238" spans="1:39" ht="18" x14ac:dyDescent="0.55000000000000004">
      <c r="A238" s="4"/>
      <c r="B238" s="178">
        <v>230</v>
      </c>
      <c r="C238" s="180">
        <v>35</v>
      </c>
      <c r="D238" s="180">
        <v>3</v>
      </c>
      <c r="E238" s="180">
        <v>4</v>
      </c>
      <c r="F238" s="180">
        <v>748.01016261852271</v>
      </c>
      <c r="G238" s="180">
        <v>34</v>
      </c>
      <c r="H238" s="186">
        <v>6741.9898373814776</v>
      </c>
      <c r="I238" s="180" t="s">
        <v>197</v>
      </c>
      <c r="J238" s="4"/>
      <c r="K238" s="4"/>
      <c r="L238" s="185">
        <f>AVERAGE($G$9:G238)</f>
        <v>46.626086956521739</v>
      </c>
      <c r="M238" s="168">
        <f>AVERAGE($H$9:H238)</f>
        <v>9795.0045657099981</v>
      </c>
      <c r="N238" s="7"/>
      <c r="O238" s="4"/>
      <c r="P238" s="7"/>
      <c r="Q238" s="7"/>
      <c r="R238" s="7"/>
      <c r="S238" s="7"/>
      <c r="T238" s="7"/>
      <c r="U238" s="7"/>
      <c r="V238" s="7"/>
      <c r="W238" s="7"/>
      <c r="X238" s="7"/>
      <c r="Y238" s="4"/>
      <c r="Z238" s="15"/>
      <c r="AB238" s="178">
        <v>230</v>
      </c>
      <c r="AC238" s="180">
        <v>55</v>
      </c>
      <c r="AD238" s="180">
        <v>8</v>
      </c>
      <c r="AE238" s="180">
        <v>4</v>
      </c>
      <c r="AF238" s="180">
        <v>712.44509256255947</v>
      </c>
      <c r="AG238" s="180">
        <v>49</v>
      </c>
      <c r="AH238" s="186">
        <v>15952.554907437439</v>
      </c>
      <c r="AI238" s="180" t="s">
        <v>197</v>
      </c>
      <c r="AJ238" s="4"/>
      <c r="AK238" s="4"/>
      <c r="AL238" s="185">
        <f>AVERAGE($AG$9:AG238)</f>
        <v>46.813043478260873</v>
      </c>
      <c r="AM238" s="168">
        <f>AVERAGE($AH$9:AH238)</f>
        <v>14482.515466912886</v>
      </c>
    </row>
    <row r="239" spans="1:39" ht="18" x14ac:dyDescent="0.55000000000000004">
      <c r="A239" s="4"/>
      <c r="B239" s="178">
        <v>231</v>
      </c>
      <c r="C239" s="180">
        <v>44</v>
      </c>
      <c r="D239" s="180">
        <v>3</v>
      </c>
      <c r="E239" s="180">
        <v>1</v>
      </c>
      <c r="F239" s="180">
        <v>788.72534436795047</v>
      </c>
      <c r="G239" s="180">
        <v>46</v>
      </c>
      <c r="H239" s="186">
        <v>9371.274655632049</v>
      </c>
      <c r="I239" s="180" t="s">
        <v>197</v>
      </c>
      <c r="J239" s="4"/>
      <c r="K239" s="4"/>
      <c r="L239" s="185">
        <f>AVERAGE($G$9:G239)</f>
        <v>46.623376623376622</v>
      </c>
      <c r="M239" s="168">
        <f>AVERAGE($H$9:H239)</f>
        <v>9793.1702370949424</v>
      </c>
      <c r="N239" s="4"/>
      <c r="O239" s="4"/>
      <c r="P239" s="4"/>
      <c r="Q239" s="4"/>
      <c r="R239" s="4"/>
      <c r="S239" s="4"/>
      <c r="T239" s="4"/>
      <c r="U239" s="4"/>
      <c r="V239" s="4"/>
      <c r="W239" s="4"/>
      <c r="X239" s="4"/>
      <c r="Y239" s="7"/>
      <c r="Z239" s="15"/>
      <c r="AB239" s="178">
        <v>231</v>
      </c>
      <c r="AC239" s="180">
        <v>52</v>
      </c>
      <c r="AD239" s="180">
        <v>2</v>
      </c>
      <c r="AE239" s="180">
        <v>1</v>
      </c>
      <c r="AF239" s="180">
        <v>811.54498206479025</v>
      </c>
      <c r="AG239" s="180">
        <v>52</v>
      </c>
      <c r="AH239" s="186">
        <v>15358.45501793521</v>
      </c>
      <c r="AI239" s="180" t="s">
        <v>198</v>
      </c>
      <c r="AJ239" s="4"/>
      <c r="AK239" s="4"/>
      <c r="AL239" s="185">
        <f>AVERAGE($AG$9:AG239)</f>
        <v>46.835497835497833</v>
      </c>
      <c r="AM239" s="168">
        <f>AVERAGE($AH$9:AH239)</f>
        <v>14486.307413021208</v>
      </c>
    </row>
    <row r="240" spans="1:39" ht="18" x14ac:dyDescent="0.55000000000000004">
      <c r="A240" s="4"/>
      <c r="B240" s="178">
        <v>232</v>
      </c>
      <c r="C240" s="180">
        <v>45</v>
      </c>
      <c r="D240" s="180">
        <v>1</v>
      </c>
      <c r="E240" s="180">
        <v>1</v>
      </c>
      <c r="F240" s="180">
        <v>753.27524449902728</v>
      </c>
      <c r="G240" s="180">
        <v>45</v>
      </c>
      <c r="H240" s="186">
        <v>9121.7247555009726</v>
      </c>
      <c r="I240" s="180" t="s">
        <v>197</v>
      </c>
      <c r="J240" s="4"/>
      <c r="K240" s="4"/>
      <c r="L240" s="185">
        <f>AVERAGE($G$9:G240)</f>
        <v>46.616379310344826</v>
      </c>
      <c r="M240" s="168">
        <f>AVERAGE($H$9:H240)</f>
        <v>9790.276075536347</v>
      </c>
      <c r="N240" s="7"/>
      <c r="O240" s="4"/>
      <c r="Z240" s="15"/>
      <c r="AB240" s="178">
        <v>232</v>
      </c>
      <c r="AC240" s="180">
        <v>52</v>
      </c>
      <c r="AD240" s="180">
        <v>4</v>
      </c>
      <c r="AE240" s="180">
        <v>1</v>
      </c>
      <c r="AF240" s="180">
        <v>883.89772249078703</v>
      </c>
      <c r="AG240" s="180">
        <v>52</v>
      </c>
      <c r="AH240" s="186">
        <v>15286.102277509213</v>
      </c>
      <c r="AI240" s="180" t="s">
        <v>198</v>
      </c>
      <c r="AJ240" s="4"/>
      <c r="AK240" s="4"/>
      <c r="AL240" s="185">
        <f>AVERAGE($AG$9:AG240)</f>
        <v>46.857758620689658</v>
      </c>
      <c r="AM240" s="168">
        <f>AVERAGE($AH$9:AH240)</f>
        <v>14489.754804678483</v>
      </c>
    </row>
    <row r="241" spans="1:39" ht="18" x14ac:dyDescent="0.55000000000000004">
      <c r="A241" s="4"/>
      <c r="B241" s="178">
        <v>233</v>
      </c>
      <c r="C241" s="180">
        <v>42</v>
      </c>
      <c r="D241" s="180">
        <v>5</v>
      </c>
      <c r="E241" s="180">
        <v>3</v>
      </c>
      <c r="F241" s="180">
        <v>843.45547082567953</v>
      </c>
      <c r="G241" s="180">
        <v>44</v>
      </c>
      <c r="H241" s="186">
        <v>9246.5445291743199</v>
      </c>
      <c r="I241" s="180" t="s">
        <v>197</v>
      </c>
      <c r="J241" s="4"/>
      <c r="K241" s="4"/>
      <c r="L241" s="185">
        <f>AVERAGE($G$9:G241)</f>
        <v>46.605150214592271</v>
      </c>
      <c r="M241" s="168">
        <f>AVERAGE($H$9:H241)</f>
        <v>9787.9424637493867</v>
      </c>
      <c r="N241" s="4"/>
      <c r="O241" s="4"/>
      <c r="P241" s="4"/>
      <c r="Q241" s="4"/>
      <c r="R241" s="4"/>
      <c r="S241" s="4"/>
      <c r="T241" s="4"/>
      <c r="U241" s="4"/>
      <c r="V241" s="4"/>
      <c r="W241" s="4"/>
      <c r="X241" s="4"/>
      <c r="Y241" s="4"/>
      <c r="Z241" s="15"/>
      <c r="AB241" s="178">
        <v>233</v>
      </c>
      <c r="AC241" s="180">
        <v>52</v>
      </c>
      <c r="AD241" s="180">
        <v>6</v>
      </c>
      <c r="AE241" s="180">
        <v>1</v>
      </c>
      <c r="AF241" s="180">
        <v>663.50493000648362</v>
      </c>
      <c r="AG241" s="180">
        <v>52</v>
      </c>
      <c r="AH241" s="186">
        <v>15506.495069993516</v>
      </c>
      <c r="AI241" s="180" t="s">
        <v>198</v>
      </c>
      <c r="AJ241" s="4"/>
      <c r="AK241" s="4"/>
      <c r="AL241" s="185">
        <f>AVERAGE($AG$9:AG241)</f>
        <v>46.87982832618026</v>
      </c>
      <c r="AM241" s="168">
        <f>AVERAGE($AH$9:AH241)</f>
        <v>14494.1184968043</v>
      </c>
    </row>
    <row r="242" spans="1:39" ht="18" x14ac:dyDescent="0.55000000000000004">
      <c r="A242" s="4"/>
      <c r="B242" s="178">
        <v>234</v>
      </c>
      <c r="C242" s="180">
        <v>45</v>
      </c>
      <c r="D242" s="180">
        <v>2</v>
      </c>
      <c r="E242" s="180">
        <v>6</v>
      </c>
      <c r="F242" s="180">
        <v>666.9180452252599</v>
      </c>
      <c r="G242" s="180">
        <v>41</v>
      </c>
      <c r="H242" s="186">
        <v>9318.0819547747396</v>
      </c>
      <c r="I242" s="180" t="s">
        <v>197</v>
      </c>
      <c r="J242" s="4"/>
      <c r="K242" s="4"/>
      <c r="L242" s="185">
        <f>AVERAGE($G$9:G242)</f>
        <v>46.581196581196579</v>
      </c>
      <c r="M242" s="168">
        <f>AVERAGE($H$9:H242)</f>
        <v>9785.9345128563327</v>
      </c>
      <c r="N242" s="7"/>
      <c r="O242" s="4"/>
      <c r="P242" s="7"/>
      <c r="Q242" s="7"/>
      <c r="R242" s="7"/>
      <c r="S242" s="7"/>
      <c r="T242" s="7"/>
      <c r="U242" s="7"/>
      <c r="V242" s="7"/>
      <c r="W242" s="7"/>
      <c r="X242" s="7"/>
      <c r="Y242" s="4"/>
      <c r="Z242" s="15"/>
      <c r="AB242" s="178">
        <v>234</v>
      </c>
      <c r="AC242" s="180">
        <v>43</v>
      </c>
      <c r="AD242" s="180">
        <v>6</v>
      </c>
      <c r="AE242" s="180">
        <v>2</v>
      </c>
      <c r="AF242" s="180">
        <v>779.08291733771932</v>
      </c>
      <c r="AG242" s="180">
        <v>47</v>
      </c>
      <c r="AH242" s="186">
        <v>14615.917082662279</v>
      </c>
      <c r="AI242" s="180" t="s">
        <v>197</v>
      </c>
      <c r="AJ242" s="4"/>
      <c r="AK242" s="4"/>
      <c r="AL242" s="185">
        <f>AVERAGE($AG$9:AG242)</f>
        <v>46.880341880341881</v>
      </c>
      <c r="AM242" s="168">
        <f>AVERAGE($AH$9:AH242)</f>
        <v>14494.639003581471</v>
      </c>
    </row>
    <row r="243" spans="1:39" ht="18" x14ac:dyDescent="0.55000000000000004">
      <c r="A243" s="4"/>
      <c r="B243" s="178">
        <v>235</v>
      </c>
      <c r="C243" s="180">
        <v>40</v>
      </c>
      <c r="D243" s="180">
        <v>11</v>
      </c>
      <c r="E243" s="180">
        <v>1</v>
      </c>
      <c r="F243" s="180">
        <v>969.45703773401465</v>
      </c>
      <c r="G243" s="180">
        <v>50</v>
      </c>
      <c r="H243" s="186">
        <v>10330.542962265985</v>
      </c>
      <c r="I243" s="180" t="s">
        <v>198</v>
      </c>
      <c r="J243" s="4"/>
      <c r="K243" s="4"/>
      <c r="L243" s="185">
        <f>AVERAGE($G$9:G243)</f>
        <v>46.595744680851062</v>
      </c>
      <c r="M243" s="168">
        <f>AVERAGE($H$9:H243)</f>
        <v>9788.2519956197793</v>
      </c>
      <c r="N243" s="4"/>
      <c r="O243" s="4"/>
      <c r="P243" s="4"/>
      <c r="Q243" s="4"/>
      <c r="R243" s="4"/>
      <c r="S243" s="4"/>
      <c r="T243" s="4"/>
      <c r="U243" s="4"/>
      <c r="V243" s="4"/>
      <c r="W243" s="4"/>
      <c r="X243" s="4"/>
      <c r="Y243" s="7"/>
      <c r="Z243" s="15"/>
      <c r="AB243" s="178">
        <v>235</v>
      </c>
      <c r="AC243" s="180">
        <v>46</v>
      </c>
      <c r="AD243" s="180">
        <v>5</v>
      </c>
      <c r="AE243" s="180">
        <v>5</v>
      </c>
      <c r="AF243" s="180">
        <v>1126.391715769485</v>
      </c>
      <c r="AG243" s="180">
        <v>46</v>
      </c>
      <c r="AH243" s="186">
        <v>14633.608284230515</v>
      </c>
      <c r="AI243" s="180" t="s">
        <v>197</v>
      </c>
      <c r="AJ243" s="4"/>
      <c r="AK243" s="4"/>
      <c r="AL243" s="185">
        <f>AVERAGE($AG$9:AG243)</f>
        <v>46.876595744680849</v>
      </c>
      <c r="AM243" s="168">
        <f>AVERAGE($AH$9:AH243)</f>
        <v>14495.23036222253</v>
      </c>
    </row>
    <row r="244" spans="1:39" ht="18" x14ac:dyDescent="0.55000000000000004">
      <c r="A244" s="4"/>
      <c r="B244" s="178">
        <v>236</v>
      </c>
      <c r="C244" s="180">
        <v>37</v>
      </c>
      <c r="D244" s="180">
        <v>7</v>
      </c>
      <c r="E244" s="180">
        <v>1</v>
      </c>
      <c r="F244" s="180">
        <v>849.67405534248019</v>
      </c>
      <c r="G244" s="180">
        <v>43</v>
      </c>
      <c r="H244" s="186">
        <v>8455.3259446575194</v>
      </c>
      <c r="I244" s="180" t="s">
        <v>197</v>
      </c>
      <c r="J244" s="4"/>
      <c r="K244" s="4"/>
      <c r="L244" s="185">
        <f>AVERAGE($G$9:G244)</f>
        <v>46.58050847457627</v>
      </c>
      <c r="M244" s="168">
        <f>AVERAGE($H$9:H244)</f>
        <v>9782.6040038784122</v>
      </c>
      <c r="N244" s="7"/>
      <c r="O244" s="4"/>
      <c r="Z244" s="15"/>
      <c r="AB244" s="178">
        <v>236</v>
      </c>
      <c r="AC244" s="180">
        <v>51</v>
      </c>
      <c r="AD244" s="180">
        <v>5</v>
      </c>
      <c r="AE244" s="180">
        <v>1</v>
      </c>
      <c r="AF244" s="180">
        <v>1115.7939314664154</v>
      </c>
      <c r="AG244" s="180">
        <v>52</v>
      </c>
      <c r="AH244" s="186">
        <v>15054.206068533585</v>
      </c>
      <c r="AI244" s="180" t="s">
        <v>198</v>
      </c>
      <c r="AJ244" s="4"/>
      <c r="AK244" s="4"/>
      <c r="AL244" s="185">
        <f>AVERAGE($AG$9:AG244)</f>
        <v>46.898305084745765</v>
      </c>
      <c r="AM244" s="168">
        <f>AVERAGE($AH$9:AH244)</f>
        <v>14497.598903350967</v>
      </c>
    </row>
    <row r="245" spans="1:39" ht="18" x14ac:dyDescent="0.55000000000000004">
      <c r="A245" s="4"/>
      <c r="B245" s="178">
        <v>237</v>
      </c>
      <c r="C245" s="180">
        <v>63</v>
      </c>
      <c r="D245" s="180">
        <v>7</v>
      </c>
      <c r="E245" s="180">
        <v>1</v>
      </c>
      <c r="F245" s="180">
        <v>731.79159221991438</v>
      </c>
      <c r="G245" s="180">
        <v>52</v>
      </c>
      <c r="H245" s="186">
        <v>10438.208407780086</v>
      </c>
      <c r="I245" s="180" t="s">
        <v>198</v>
      </c>
      <c r="J245" s="4"/>
      <c r="K245" s="4"/>
      <c r="L245" s="185">
        <f>AVERAGE($G$9:G245)</f>
        <v>46.603375527426159</v>
      </c>
      <c r="M245" s="168">
        <f>AVERAGE($H$9:H245)</f>
        <v>9785.3702671860156</v>
      </c>
      <c r="N245" s="4"/>
      <c r="O245" s="4"/>
      <c r="P245" s="4"/>
      <c r="Q245" s="4"/>
      <c r="R245" s="4"/>
      <c r="S245" s="4"/>
      <c r="T245" s="4"/>
      <c r="U245" s="4"/>
      <c r="V245" s="4"/>
      <c r="W245" s="4"/>
      <c r="X245" s="4"/>
      <c r="Y245" s="4"/>
      <c r="Z245" s="15"/>
      <c r="AB245" s="178">
        <v>237</v>
      </c>
      <c r="AC245" s="180">
        <v>39</v>
      </c>
      <c r="AD245" s="180">
        <v>11</v>
      </c>
      <c r="AE245" s="180">
        <v>1</v>
      </c>
      <c r="AF245" s="180">
        <v>814.89575636166001</v>
      </c>
      <c r="AG245" s="180">
        <v>49</v>
      </c>
      <c r="AH245" s="186">
        <v>15100.10424363834</v>
      </c>
      <c r="AI245" s="180" t="s">
        <v>197</v>
      </c>
      <c r="AJ245" s="4"/>
      <c r="AK245" s="4"/>
      <c r="AL245" s="185">
        <f>AVERAGE($AG$9:AG245)</f>
        <v>46.907172995780591</v>
      </c>
      <c r="AM245" s="168">
        <f>AVERAGE($AH$9:AH245)</f>
        <v>14500.141119976652</v>
      </c>
    </row>
    <row r="246" spans="1:39" ht="18" x14ac:dyDescent="0.55000000000000004">
      <c r="A246" s="4"/>
      <c r="B246" s="178">
        <v>238</v>
      </c>
      <c r="C246" s="180">
        <v>50</v>
      </c>
      <c r="D246" s="180">
        <v>6</v>
      </c>
      <c r="E246" s="180">
        <v>3</v>
      </c>
      <c r="F246" s="180">
        <v>671.60526891415498</v>
      </c>
      <c r="G246" s="180">
        <v>50</v>
      </c>
      <c r="H246" s="186">
        <v>11128.394731085846</v>
      </c>
      <c r="I246" s="180" t="s">
        <v>198</v>
      </c>
      <c r="J246" s="4"/>
      <c r="K246" s="4"/>
      <c r="L246" s="185">
        <f>AVERAGE($G$9:G246)</f>
        <v>46.617647058823529</v>
      </c>
      <c r="M246" s="168">
        <f>AVERAGE($H$9:H246)</f>
        <v>9791.0132271183666</v>
      </c>
      <c r="N246" s="7"/>
      <c r="O246" s="4"/>
      <c r="P246" s="7"/>
      <c r="Q246" s="7"/>
      <c r="R246" s="7"/>
      <c r="S246" s="7"/>
      <c r="T246" s="7"/>
      <c r="U246" s="7"/>
      <c r="V246" s="7"/>
      <c r="W246" s="7"/>
      <c r="X246" s="7"/>
      <c r="Y246" s="4"/>
      <c r="Z246" s="15"/>
      <c r="AB246" s="178">
        <v>238</v>
      </c>
      <c r="AC246" s="180">
        <v>46</v>
      </c>
      <c r="AD246" s="180">
        <v>8</v>
      </c>
      <c r="AE246" s="180">
        <v>2</v>
      </c>
      <c r="AF246" s="180">
        <v>854.24734324268957</v>
      </c>
      <c r="AG246" s="180">
        <v>51</v>
      </c>
      <c r="AH246" s="186">
        <v>15630.752656757311</v>
      </c>
      <c r="AI246" s="180" t="s">
        <v>198</v>
      </c>
      <c r="AJ246" s="4"/>
      <c r="AK246" s="4"/>
      <c r="AL246" s="185">
        <f>AVERAGE($AG$9:AG246)</f>
        <v>46.924369747899156</v>
      </c>
      <c r="AM246" s="168">
        <f>AVERAGE($AH$9:AH246)</f>
        <v>14504.891588618588</v>
      </c>
    </row>
    <row r="247" spans="1:39" ht="18" x14ac:dyDescent="0.55000000000000004">
      <c r="A247" s="4"/>
      <c r="B247" s="178">
        <v>239</v>
      </c>
      <c r="C247" s="180">
        <v>50</v>
      </c>
      <c r="D247" s="180">
        <v>5</v>
      </c>
      <c r="E247" s="180">
        <v>3</v>
      </c>
      <c r="F247" s="180">
        <v>712.51689941283905</v>
      </c>
      <c r="G247" s="180">
        <v>50</v>
      </c>
      <c r="H247" s="186">
        <v>11087.48310058716</v>
      </c>
      <c r="I247" s="180" t="s">
        <v>198</v>
      </c>
      <c r="J247" s="4"/>
      <c r="K247" s="4"/>
      <c r="L247" s="185">
        <f>AVERAGE($G$9:G247)</f>
        <v>46.631799163179913</v>
      </c>
      <c r="M247" s="168">
        <f>AVERAGE($H$9:H247)</f>
        <v>9796.4377872584028</v>
      </c>
      <c r="N247" s="4"/>
      <c r="O247" s="4"/>
      <c r="P247" s="4"/>
      <c r="Q247" s="4"/>
      <c r="R247" s="4"/>
      <c r="S247" s="4"/>
      <c r="T247" s="4"/>
      <c r="U247" s="4"/>
      <c r="V247" s="4"/>
      <c r="W247" s="4"/>
      <c r="X247" s="4"/>
      <c r="Y247" s="7"/>
      <c r="Z247" s="15"/>
      <c r="AB247" s="178">
        <v>239</v>
      </c>
      <c r="AC247" s="180">
        <v>50</v>
      </c>
      <c r="AD247" s="180">
        <v>4</v>
      </c>
      <c r="AE247" s="180">
        <v>3</v>
      </c>
      <c r="AF247" s="180">
        <v>918.41684462165529</v>
      </c>
      <c r="AG247" s="180">
        <v>50</v>
      </c>
      <c r="AH247" s="186">
        <v>15881.583155378345</v>
      </c>
      <c r="AI247" s="180" t="s">
        <v>198</v>
      </c>
      <c r="AJ247" s="4"/>
      <c r="AK247" s="4"/>
      <c r="AL247" s="185">
        <f>AVERAGE($AG$9:AG247)</f>
        <v>46.937238493723846</v>
      </c>
      <c r="AM247" s="168">
        <f>AVERAGE($AH$9:AH247)</f>
        <v>14510.651804379087</v>
      </c>
    </row>
    <row r="248" spans="1:39" ht="18" x14ac:dyDescent="0.55000000000000004">
      <c r="A248" s="4"/>
      <c r="B248" s="178">
        <v>240</v>
      </c>
      <c r="C248" s="180">
        <v>47</v>
      </c>
      <c r="D248" s="180">
        <v>7</v>
      </c>
      <c r="E248" s="180">
        <v>3</v>
      </c>
      <c r="F248" s="180">
        <v>722.08298557917806</v>
      </c>
      <c r="G248" s="180">
        <v>50</v>
      </c>
      <c r="H248" s="186">
        <v>11077.917014420822</v>
      </c>
      <c r="I248" s="180" t="s">
        <v>198</v>
      </c>
      <c r="J248" s="4"/>
      <c r="K248" s="4"/>
      <c r="L248" s="185">
        <f>AVERAGE($G$9:G248)</f>
        <v>46.645833333333336</v>
      </c>
      <c r="M248" s="168">
        <f>AVERAGE($H$9:H248)</f>
        <v>9801.7772840382477</v>
      </c>
      <c r="N248" s="7"/>
      <c r="O248" s="4"/>
      <c r="Z248" s="15"/>
      <c r="AB248" s="178">
        <v>240</v>
      </c>
      <c r="AC248" s="180">
        <v>42</v>
      </c>
      <c r="AD248" s="180">
        <v>7</v>
      </c>
      <c r="AE248" s="180">
        <v>6</v>
      </c>
      <c r="AF248" s="180">
        <v>607.2880807236603</v>
      </c>
      <c r="AG248" s="180">
        <v>43</v>
      </c>
      <c r="AH248" s="186">
        <v>14247.711919276338</v>
      </c>
      <c r="AI248" s="180" t="s">
        <v>197</v>
      </c>
      <c r="AJ248" s="4"/>
      <c r="AK248" s="4"/>
      <c r="AL248" s="185">
        <f>AVERAGE($AG$9:AG248)</f>
        <v>46.920833333333334</v>
      </c>
      <c r="AM248" s="168">
        <f>AVERAGE($AH$9:AH248)</f>
        <v>14509.556221524494</v>
      </c>
    </row>
    <row r="249" spans="1:39" ht="18" x14ac:dyDescent="0.55000000000000004">
      <c r="A249" s="4"/>
      <c r="B249" s="178">
        <v>241</v>
      </c>
      <c r="C249" s="180">
        <v>53</v>
      </c>
      <c r="D249" s="180">
        <v>10</v>
      </c>
      <c r="E249" s="180">
        <v>4</v>
      </c>
      <c r="F249" s="180">
        <v>874.52816721343765</v>
      </c>
      <c r="G249" s="180">
        <v>49</v>
      </c>
      <c r="H249" s="186">
        <v>10890.471832786563</v>
      </c>
      <c r="I249" s="180" t="s">
        <v>197</v>
      </c>
      <c r="J249" s="4"/>
      <c r="K249" s="4"/>
      <c r="L249" s="185">
        <f>AVERAGE($G$9:G249)</f>
        <v>46.655601659751035</v>
      </c>
      <c r="M249" s="168">
        <f>AVERAGE($H$9:H249)</f>
        <v>9806.2946888048391</v>
      </c>
      <c r="N249" s="4"/>
      <c r="O249" s="4"/>
      <c r="P249" s="4"/>
      <c r="Q249" s="4"/>
      <c r="R249" s="4"/>
      <c r="S249" s="4"/>
      <c r="T249" s="4"/>
      <c r="U249" s="4"/>
      <c r="V249" s="4"/>
      <c r="W249" s="4"/>
      <c r="X249" s="4"/>
      <c r="Y249" s="4"/>
      <c r="Z249" s="15"/>
      <c r="AB249" s="178">
        <v>241</v>
      </c>
      <c r="AC249" s="180">
        <v>38</v>
      </c>
      <c r="AD249" s="180">
        <v>10</v>
      </c>
      <c r="AE249" s="180">
        <v>3</v>
      </c>
      <c r="AF249" s="180">
        <v>733.22920824091614</v>
      </c>
      <c r="AG249" s="180">
        <v>45</v>
      </c>
      <c r="AH249" s="186">
        <v>14141.770791759085</v>
      </c>
      <c r="AI249" s="180" t="s">
        <v>197</v>
      </c>
      <c r="AJ249" s="4"/>
      <c r="AK249" s="4"/>
      <c r="AL249" s="185">
        <f>AVERAGE($AG$9:AG249)</f>
        <v>46.912863070539416</v>
      </c>
      <c r="AM249" s="168">
        <f>AVERAGE($AH$9:AH249)</f>
        <v>14508.030140903062</v>
      </c>
    </row>
    <row r="250" spans="1:39" ht="18" x14ac:dyDescent="0.55000000000000004">
      <c r="A250" s="4"/>
      <c r="B250" s="178">
        <v>242</v>
      </c>
      <c r="C250" s="180">
        <v>51</v>
      </c>
      <c r="D250" s="180">
        <v>12</v>
      </c>
      <c r="E250" s="180">
        <v>5</v>
      </c>
      <c r="F250" s="180">
        <v>892.3227510384562</v>
      </c>
      <c r="G250" s="180">
        <v>48</v>
      </c>
      <c r="H250" s="186">
        <v>10837.677248961543</v>
      </c>
      <c r="I250" s="180" t="s">
        <v>197</v>
      </c>
      <c r="J250" s="4"/>
      <c r="K250" s="4"/>
      <c r="L250" s="185">
        <f>AVERAGE($G$9:G250)</f>
        <v>46.66115702479339</v>
      </c>
      <c r="M250" s="168">
        <f>AVERAGE($H$9:H250)</f>
        <v>9810.556600210446</v>
      </c>
      <c r="N250" s="7"/>
      <c r="O250" s="4"/>
      <c r="P250" s="7"/>
      <c r="Q250" s="7"/>
      <c r="R250" s="7"/>
      <c r="S250" s="7"/>
      <c r="T250" s="7"/>
      <c r="U250" s="7"/>
      <c r="V250" s="7"/>
      <c r="W250" s="7"/>
      <c r="X250" s="7"/>
      <c r="Y250" s="4"/>
      <c r="Z250" s="15"/>
      <c r="AB250" s="178">
        <v>242</v>
      </c>
      <c r="AC250" s="180">
        <v>51</v>
      </c>
      <c r="AD250" s="180">
        <v>6</v>
      </c>
      <c r="AE250" s="180">
        <v>5</v>
      </c>
      <c r="AF250" s="180">
        <v>1001.3777654735375</v>
      </c>
      <c r="AG250" s="180">
        <v>48</v>
      </c>
      <c r="AH250" s="186">
        <v>15528.622234526461</v>
      </c>
      <c r="AI250" s="180" t="s">
        <v>197</v>
      </c>
      <c r="AJ250" s="4"/>
      <c r="AK250" s="4"/>
      <c r="AL250" s="185">
        <f>AVERAGE($AG$9:AG250)</f>
        <v>46.917355371900825</v>
      </c>
      <c r="AM250" s="168">
        <f>AVERAGE($AH$9:AH250)</f>
        <v>14512.247463603984</v>
      </c>
    </row>
    <row r="251" spans="1:39" ht="18" x14ac:dyDescent="0.55000000000000004">
      <c r="A251" s="4"/>
      <c r="B251" s="178">
        <v>243</v>
      </c>
      <c r="C251" s="180">
        <v>37</v>
      </c>
      <c r="D251" s="180">
        <v>4</v>
      </c>
      <c r="E251" s="180">
        <v>2</v>
      </c>
      <c r="F251" s="180">
        <v>705.22097008666208</v>
      </c>
      <c r="G251" s="180">
        <v>39</v>
      </c>
      <c r="H251" s="186">
        <v>7709.7790299133376</v>
      </c>
      <c r="I251" s="180" t="s">
        <v>197</v>
      </c>
      <c r="J251" s="4"/>
      <c r="K251" s="4"/>
      <c r="L251" s="185">
        <f>AVERAGE($G$9:G251)</f>
        <v>46.629629629629626</v>
      </c>
      <c r="M251" s="168">
        <f>AVERAGE($H$9:H251)</f>
        <v>9801.9114250240364</v>
      </c>
      <c r="N251" s="4"/>
      <c r="O251" s="4"/>
      <c r="P251" s="4"/>
      <c r="Q251" s="4"/>
      <c r="R251" s="4"/>
      <c r="S251" s="4"/>
      <c r="T251" s="4"/>
      <c r="U251" s="4"/>
      <c r="V251" s="4"/>
      <c r="W251" s="4"/>
      <c r="X251" s="4"/>
      <c r="Y251" s="7"/>
      <c r="Z251" s="15"/>
      <c r="AB251" s="178">
        <v>243</v>
      </c>
      <c r="AC251" s="180">
        <v>48</v>
      </c>
      <c r="AD251" s="180">
        <v>5</v>
      </c>
      <c r="AE251" s="180">
        <v>4</v>
      </c>
      <c r="AF251" s="180">
        <v>839.94838305232747</v>
      </c>
      <c r="AG251" s="180">
        <v>49</v>
      </c>
      <c r="AH251" s="186">
        <v>15825.051616947672</v>
      </c>
      <c r="AI251" s="180" t="s">
        <v>197</v>
      </c>
      <c r="AJ251" s="4"/>
      <c r="AK251" s="4"/>
      <c r="AL251" s="185">
        <f>AVERAGE($AG$9:AG251)</f>
        <v>46.925925925925924</v>
      </c>
      <c r="AM251" s="168">
        <f>AVERAGE($AH$9:AH251)</f>
        <v>14517.649949831737</v>
      </c>
    </row>
    <row r="252" spans="1:39" ht="18" x14ac:dyDescent="0.55000000000000004">
      <c r="A252" s="4"/>
      <c r="B252" s="178">
        <v>244</v>
      </c>
      <c r="C252" s="180">
        <v>49</v>
      </c>
      <c r="D252" s="180">
        <v>11</v>
      </c>
      <c r="E252" s="180">
        <v>4</v>
      </c>
      <c r="F252" s="180">
        <v>825.19854819045077</v>
      </c>
      <c r="G252" s="180">
        <v>49</v>
      </c>
      <c r="H252" s="186">
        <v>10939.80145180955</v>
      </c>
      <c r="I252" s="180" t="s">
        <v>197</v>
      </c>
      <c r="J252" s="4"/>
      <c r="K252" s="4"/>
      <c r="L252" s="185">
        <f>AVERAGE($G$9:G252)</f>
        <v>46.639344262295083</v>
      </c>
      <c r="M252" s="168">
        <f>AVERAGE($H$9:H252)</f>
        <v>9806.574908740371</v>
      </c>
      <c r="N252" s="7"/>
      <c r="O252" s="4"/>
      <c r="Z252" s="15"/>
      <c r="AB252" s="178">
        <v>244</v>
      </c>
      <c r="AC252" s="180">
        <v>43</v>
      </c>
      <c r="AD252" s="180">
        <v>6</v>
      </c>
      <c r="AE252" s="180">
        <v>2</v>
      </c>
      <c r="AF252" s="180">
        <v>772.39644467467474</v>
      </c>
      <c r="AG252" s="180">
        <v>47</v>
      </c>
      <c r="AH252" s="186">
        <v>14622.603555325324</v>
      </c>
      <c r="AI252" s="180" t="s">
        <v>197</v>
      </c>
      <c r="AJ252" s="4"/>
      <c r="AK252" s="4"/>
      <c r="AL252" s="185">
        <f>AVERAGE($AG$9:AG252)</f>
        <v>46.92622950819672</v>
      </c>
      <c r="AM252" s="168">
        <f>AVERAGE($AH$9:AH252)</f>
        <v>14518.08008755917</v>
      </c>
    </row>
    <row r="253" spans="1:39" ht="18" x14ac:dyDescent="0.55000000000000004">
      <c r="A253" s="4"/>
      <c r="B253" s="178">
        <v>245</v>
      </c>
      <c r="C253" s="180">
        <v>53</v>
      </c>
      <c r="D253" s="180">
        <v>3</v>
      </c>
      <c r="E253" s="180">
        <v>5</v>
      </c>
      <c r="F253" s="180">
        <v>953.05533415446666</v>
      </c>
      <c r="G253" s="180">
        <v>48</v>
      </c>
      <c r="H253" s="186">
        <v>10776.944665845534</v>
      </c>
      <c r="I253" s="180" t="s">
        <v>197</v>
      </c>
      <c r="J253" s="4"/>
      <c r="K253" s="4"/>
      <c r="L253" s="185">
        <f>AVERAGE($G$9:G253)</f>
        <v>46.644897959183673</v>
      </c>
      <c r="M253" s="168">
        <f>AVERAGE($H$9:H253)</f>
        <v>9810.5356016265159</v>
      </c>
      <c r="N253" s="4"/>
      <c r="O253" s="4"/>
      <c r="P253" s="4"/>
      <c r="Q253" s="4"/>
      <c r="R253" s="4"/>
      <c r="S253" s="4"/>
      <c r="T253" s="4"/>
      <c r="U253" s="4"/>
      <c r="V253" s="4"/>
      <c r="W253" s="4"/>
      <c r="X253" s="4"/>
      <c r="Y253" s="4"/>
      <c r="Z253" s="15"/>
      <c r="AB253" s="178">
        <v>245</v>
      </c>
      <c r="AC253" s="180">
        <v>41</v>
      </c>
      <c r="AD253" s="180">
        <v>10</v>
      </c>
      <c r="AE253" s="180">
        <v>4</v>
      </c>
      <c r="AF253" s="180">
        <v>823.93381584583778</v>
      </c>
      <c r="AG253" s="180">
        <v>47</v>
      </c>
      <c r="AH253" s="186">
        <v>15071.066184154162</v>
      </c>
      <c r="AI253" s="180" t="s">
        <v>197</v>
      </c>
      <c r="AJ253" s="4"/>
      <c r="AK253" s="4"/>
      <c r="AL253" s="185">
        <f>AVERAGE($AG$9:AG253)</f>
        <v>46.926530612244896</v>
      </c>
      <c r="AM253" s="168">
        <f>AVERAGE($AH$9:AH253)</f>
        <v>14520.337173667722</v>
      </c>
    </row>
    <row r="254" spans="1:39" ht="18" x14ac:dyDescent="0.55000000000000004">
      <c r="A254" s="4"/>
      <c r="B254" s="178">
        <v>246</v>
      </c>
      <c r="C254" s="180">
        <v>46</v>
      </c>
      <c r="D254" s="180">
        <v>5</v>
      </c>
      <c r="E254" s="180">
        <v>2</v>
      </c>
      <c r="F254" s="180">
        <v>913.76088712432113</v>
      </c>
      <c r="G254" s="180">
        <v>49</v>
      </c>
      <c r="H254" s="186">
        <v>10351.239112875679</v>
      </c>
      <c r="I254" s="180" t="s">
        <v>197</v>
      </c>
      <c r="J254" s="4"/>
      <c r="K254" s="4"/>
      <c r="L254" s="185">
        <f>AVERAGE($G$9:G254)</f>
        <v>46.654471544715449</v>
      </c>
      <c r="M254" s="168">
        <f>AVERAGE($H$9:H254)</f>
        <v>9812.7335833795623</v>
      </c>
      <c r="N254" s="7"/>
      <c r="O254" s="4"/>
      <c r="P254" s="7"/>
      <c r="Q254" s="7"/>
      <c r="R254" s="7"/>
      <c r="S254" s="7"/>
      <c r="T254" s="7"/>
      <c r="U254" s="7"/>
      <c r="V254" s="7"/>
      <c r="W254" s="7"/>
      <c r="X254" s="7"/>
      <c r="Y254" s="4"/>
      <c r="Z254" s="15"/>
      <c r="AB254" s="178">
        <v>246</v>
      </c>
      <c r="AC254" s="180">
        <v>51</v>
      </c>
      <c r="AD254" s="180">
        <v>5</v>
      </c>
      <c r="AE254" s="180">
        <v>3</v>
      </c>
      <c r="AF254" s="180">
        <v>682.93051296530416</v>
      </c>
      <c r="AG254" s="180">
        <v>50</v>
      </c>
      <c r="AH254" s="186">
        <v>16117.069487034696</v>
      </c>
      <c r="AI254" s="180" t="s">
        <v>198</v>
      </c>
      <c r="AJ254" s="4"/>
      <c r="AK254" s="4"/>
      <c r="AL254" s="185">
        <f>AVERAGE($AG$9:AG254)</f>
        <v>46.939024390243901</v>
      </c>
      <c r="AM254" s="168">
        <f>AVERAGE($AH$9:AH254)</f>
        <v>14526.827955429377</v>
      </c>
    </row>
    <row r="255" spans="1:39" ht="18" x14ac:dyDescent="0.55000000000000004">
      <c r="A255" s="4"/>
      <c r="B255" s="178">
        <v>247</v>
      </c>
      <c r="C255" s="180">
        <v>47</v>
      </c>
      <c r="D255" s="180">
        <v>3</v>
      </c>
      <c r="E255" s="180">
        <v>3</v>
      </c>
      <c r="F255" s="180">
        <v>649.12545907900551</v>
      </c>
      <c r="G255" s="180">
        <v>47</v>
      </c>
      <c r="H255" s="186">
        <v>10295.874540920995</v>
      </c>
      <c r="I255" s="180" t="s">
        <v>197</v>
      </c>
      <c r="J255" s="4"/>
      <c r="K255" s="4"/>
      <c r="L255" s="185">
        <f>AVERAGE($G$9:G255)</f>
        <v>46.655870445344128</v>
      </c>
      <c r="M255" s="168">
        <f>AVERAGE($H$9:H255)</f>
        <v>9814.6896196449106</v>
      </c>
      <c r="N255" s="4"/>
      <c r="O255" s="4"/>
      <c r="P255" s="4"/>
      <c r="Q255" s="4"/>
      <c r="R255" s="4"/>
      <c r="S255" s="4"/>
      <c r="T255" s="4"/>
      <c r="U255" s="4"/>
      <c r="V255" s="4"/>
      <c r="W255" s="4"/>
      <c r="X255" s="4"/>
      <c r="Y255" s="7"/>
      <c r="Z255" s="15"/>
      <c r="AB255" s="178">
        <v>247</v>
      </c>
      <c r="AC255" s="180">
        <v>40</v>
      </c>
      <c r="AD255" s="180">
        <v>6</v>
      </c>
      <c r="AE255" s="180">
        <v>2</v>
      </c>
      <c r="AF255" s="180">
        <v>704.18023742398316</v>
      </c>
      <c r="AG255" s="180">
        <v>44</v>
      </c>
      <c r="AH255" s="186">
        <v>13535.819762576017</v>
      </c>
      <c r="AI255" s="180" t="s">
        <v>197</v>
      </c>
      <c r="AJ255" s="4"/>
      <c r="AK255" s="4"/>
      <c r="AL255" s="185">
        <f>AVERAGE($AG$9:AG255)</f>
        <v>46.927125506072876</v>
      </c>
      <c r="AM255" s="168">
        <f>AVERAGE($AH$9:AH255)</f>
        <v>14522.815776510941</v>
      </c>
    </row>
    <row r="256" spans="1:39" ht="18" x14ac:dyDescent="0.55000000000000004">
      <c r="A256" s="4"/>
      <c r="B256" s="178">
        <v>248</v>
      </c>
      <c r="C256" s="180">
        <v>54</v>
      </c>
      <c r="D256" s="180">
        <v>6</v>
      </c>
      <c r="E256" s="180">
        <v>2</v>
      </c>
      <c r="F256" s="180">
        <v>779.2737272047184</v>
      </c>
      <c r="G256" s="180">
        <v>51</v>
      </c>
      <c r="H256" s="186">
        <v>10705.726272795282</v>
      </c>
      <c r="I256" s="180" t="s">
        <v>198</v>
      </c>
      <c r="J256" s="4"/>
      <c r="K256" s="4"/>
      <c r="L256" s="185">
        <f>AVERAGE($G$9:G256)</f>
        <v>46.673387096774192</v>
      </c>
      <c r="M256" s="168">
        <f>AVERAGE($H$9:H256)</f>
        <v>9818.2825093753563</v>
      </c>
      <c r="N256" s="7"/>
      <c r="O256" s="4"/>
      <c r="Z256" s="15"/>
      <c r="AB256" s="178">
        <v>248</v>
      </c>
      <c r="AC256" s="180">
        <v>48</v>
      </c>
      <c r="AD256" s="180">
        <v>8</v>
      </c>
      <c r="AE256" s="180">
        <v>1</v>
      </c>
      <c r="AF256" s="180">
        <v>838.52065918963285</v>
      </c>
      <c r="AG256" s="180">
        <v>52</v>
      </c>
      <c r="AH256" s="186">
        <v>15331.479340810367</v>
      </c>
      <c r="AI256" s="180" t="s">
        <v>198</v>
      </c>
      <c r="AJ256" s="4"/>
      <c r="AK256" s="4"/>
      <c r="AL256" s="185">
        <f>AVERAGE($AG$9:AG256)</f>
        <v>46.947580645161288</v>
      </c>
      <c r="AM256" s="168">
        <f>AVERAGE($AH$9:AH256)</f>
        <v>14526.076516689567</v>
      </c>
    </row>
    <row r="257" spans="1:39" ht="18" x14ac:dyDescent="0.55000000000000004">
      <c r="A257" s="4"/>
      <c r="B257" s="178">
        <v>249</v>
      </c>
      <c r="C257" s="180">
        <v>48</v>
      </c>
      <c r="D257" s="180">
        <v>7</v>
      </c>
      <c r="E257" s="180">
        <v>3</v>
      </c>
      <c r="F257" s="180">
        <v>969.58565150846107</v>
      </c>
      <c r="G257" s="180">
        <v>50</v>
      </c>
      <c r="H257" s="186">
        <v>10830.414348491538</v>
      </c>
      <c r="I257" s="180" t="s">
        <v>198</v>
      </c>
      <c r="J257" s="4"/>
      <c r="K257" s="4"/>
      <c r="L257" s="185">
        <f>AVERAGE($G$9:G257)</f>
        <v>46.686746987951807</v>
      </c>
      <c r="M257" s="168">
        <f>AVERAGE($H$9:H257)</f>
        <v>9822.3472958778311</v>
      </c>
      <c r="N257" s="4"/>
      <c r="O257" s="4"/>
      <c r="P257" s="4"/>
      <c r="Q257" s="4"/>
      <c r="R257" s="4"/>
      <c r="S257" s="4"/>
      <c r="T257" s="4"/>
      <c r="U257" s="4"/>
      <c r="V257" s="4"/>
      <c r="W257" s="4"/>
      <c r="X257" s="4"/>
      <c r="Y257" s="4"/>
      <c r="Z257" s="15"/>
      <c r="AB257" s="178">
        <v>249</v>
      </c>
      <c r="AC257" s="180">
        <v>45</v>
      </c>
      <c r="AD257" s="180">
        <v>6</v>
      </c>
      <c r="AE257" s="180">
        <v>7</v>
      </c>
      <c r="AF257" s="180">
        <v>881.38824144635248</v>
      </c>
      <c r="AG257" s="180">
        <v>44</v>
      </c>
      <c r="AH257" s="186">
        <v>14608.611758553649</v>
      </c>
      <c r="AI257" s="180" t="s">
        <v>197</v>
      </c>
      <c r="AJ257" s="4"/>
      <c r="AK257" s="4"/>
      <c r="AL257" s="185">
        <f>AVERAGE($AG$9:AG257)</f>
        <v>46.935742971887549</v>
      </c>
      <c r="AM257" s="168">
        <f>AVERAGE($AH$9:AH257)</f>
        <v>14526.407983524363</v>
      </c>
    </row>
    <row r="258" spans="1:39" ht="18" x14ac:dyDescent="0.55000000000000004">
      <c r="A258" s="4"/>
      <c r="B258" s="178">
        <v>250</v>
      </c>
      <c r="C258" s="180">
        <v>42</v>
      </c>
      <c r="D258" s="180">
        <v>8</v>
      </c>
      <c r="E258" s="180">
        <v>2</v>
      </c>
      <c r="F258" s="180">
        <v>997.80961916466936</v>
      </c>
      <c r="G258" s="180">
        <v>48</v>
      </c>
      <c r="H258" s="186">
        <v>9982.1903808353309</v>
      </c>
      <c r="I258" s="180" t="s">
        <v>197</v>
      </c>
      <c r="J258" s="4"/>
      <c r="K258" s="4"/>
      <c r="L258" s="185">
        <f>AVERAGE($G$9:G258)</f>
        <v>46.692</v>
      </c>
      <c r="M258" s="168">
        <f>AVERAGE($H$9:H258)</f>
        <v>9822.9866682176616</v>
      </c>
      <c r="N258" s="7"/>
      <c r="O258" s="4"/>
      <c r="P258" s="7"/>
      <c r="Q258" s="7"/>
      <c r="R258" s="7"/>
      <c r="S258" s="7"/>
      <c r="T258" s="7"/>
      <c r="U258" s="7"/>
      <c r="V258" s="7"/>
      <c r="W258" s="7"/>
      <c r="X258" s="7"/>
      <c r="Y258" s="4"/>
      <c r="Z258" s="15"/>
      <c r="AB258" s="178">
        <v>250</v>
      </c>
      <c r="AC258" s="180">
        <v>57</v>
      </c>
      <c r="AD258" s="180">
        <v>6</v>
      </c>
      <c r="AE258" s="180">
        <v>4</v>
      </c>
      <c r="AF258" s="180">
        <v>716.24396776987112</v>
      </c>
      <c r="AG258" s="180">
        <v>49</v>
      </c>
      <c r="AH258" s="186">
        <v>15948.756032230129</v>
      </c>
      <c r="AI258" s="180" t="s">
        <v>197</v>
      </c>
      <c r="AJ258" s="4"/>
      <c r="AK258" s="4"/>
      <c r="AL258" s="185">
        <f>AVERAGE($AG$9:AG258)</f>
        <v>46.944000000000003</v>
      </c>
      <c r="AM258" s="168">
        <f>AVERAGE($AH$9:AH258)</f>
        <v>14532.097375719186</v>
      </c>
    </row>
    <row r="259" spans="1:39" ht="18" x14ac:dyDescent="0.55000000000000004">
      <c r="A259" s="4"/>
      <c r="B259" s="178">
        <v>251</v>
      </c>
      <c r="C259" s="180">
        <v>34</v>
      </c>
      <c r="D259" s="180">
        <v>6</v>
      </c>
      <c r="E259" s="180">
        <v>1</v>
      </c>
      <c r="F259" s="180">
        <v>1041.7964339385685</v>
      </c>
      <c r="G259" s="180">
        <v>39</v>
      </c>
      <c r="H259" s="186">
        <v>7123.203566061431</v>
      </c>
      <c r="I259" s="180" t="s">
        <v>197</v>
      </c>
      <c r="J259" s="4"/>
      <c r="K259" s="4"/>
      <c r="L259" s="185">
        <f>AVERAGE($G$9:G259)</f>
        <v>46.661354581673308</v>
      </c>
      <c r="M259" s="168">
        <f>AVERAGE($H$9:H259)</f>
        <v>9812.2305602409433</v>
      </c>
      <c r="N259" s="4"/>
      <c r="O259" s="4"/>
      <c r="P259" s="4"/>
      <c r="Q259" s="4"/>
      <c r="R259" s="4"/>
      <c r="S259" s="4"/>
      <c r="T259" s="4"/>
      <c r="U259" s="4"/>
      <c r="V259" s="4"/>
      <c r="W259" s="4"/>
      <c r="X259" s="4"/>
      <c r="Y259" s="7"/>
      <c r="Z259" s="15"/>
      <c r="AB259" s="178">
        <v>251</v>
      </c>
      <c r="AC259" s="180">
        <v>44</v>
      </c>
      <c r="AD259" s="180">
        <v>6</v>
      </c>
      <c r="AE259" s="180">
        <v>0</v>
      </c>
      <c r="AF259" s="180">
        <v>854.29198805923329</v>
      </c>
      <c r="AG259" s="180">
        <v>50</v>
      </c>
      <c r="AH259" s="186">
        <v>15195.708011940766</v>
      </c>
      <c r="AI259" s="180" t="s">
        <v>198</v>
      </c>
      <c r="AJ259" s="4"/>
      <c r="AK259" s="4"/>
      <c r="AL259" s="185">
        <f>AVERAGE($AG$9:AG259)</f>
        <v>46.95617529880478</v>
      </c>
      <c r="AM259" s="168">
        <f>AVERAGE($AH$9:AH259)</f>
        <v>14534.741242795766</v>
      </c>
    </row>
    <row r="260" spans="1:39" ht="18" x14ac:dyDescent="0.55000000000000004">
      <c r="A260" s="4"/>
      <c r="B260" s="178">
        <v>252</v>
      </c>
      <c r="C260" s="180">
        <v>42</v>
      </c>
      <c r="D260" s="180">
        <v>4</v>
      </c>
      <c r="E260" s="180">
        <v>6</v>
      </c>
      <c r="F260" s="180">
        <v>761.75628981175953</v>
      </c>
      <c r="G260" s="180">
        <v>40</v>
      </c>
      <c r="H260" s="186">
        <v>8938.2437101882406</v>
      </c>
      <c r="I260" s="180" t="s">
        <v>197</v>
      </c>
      <c r="J260" s="4"/>
      <c r="K260" s="4"/>
      <c r="L260" s="185">
        <f>AVERAGE($G$9:G260)</f>
        <v>46.634920634920633</v>
      </c>
      <c r="M260" s="168">
        <f>AVERAGE($H$9:H260)</f>
        <v>9808.7623584550183</v>
      </c>
      <c r="AB260" s="178">
        <v>252</v>
      </c>
      <c r="AC260" s="180">
        <v>53</v>
      </c>
      <c r="AD260" s="180">
        <v>5</v>
      </c>
      <c r="AE260" s="180">
        <v>1</v>
      </c>
      <c r="AF260" s="180">
        <v>751.01269102902302</v>
      </c>
      <c r="AG260" s="180">
        <v>52</v>
      </c>
      <c r="AH260" s="186">
        <v>15418.987308970976</v>
      </c>
      <c r="AI260" s="180" t="s">
        <v>198</v>
      </c>
      <c r="AJ260" s="4"/>
      <c r="AK260" s="4"/>
      <c r="AL260" s="185">
        <f>AVERAGE($AG$9:AG260)</f>
        <v>46.976190476190474</v>
      </c>
      <c r="AM260" s="168">
        <f>AVERAGE($AH$9:AH260)</f>
        <v>14538.250155756779</v>
      </c>
    </row>
    <row r="261" spans="1:39" ht="18" x14ac:dyDescent="0.55000000000000004">
      <c r="A261" s="4"/>
      <c r="B261" s="178">
        <v>253</v>
      </c>
      <c r="C261" s="180">
        <v>49</v>
      </c>
      <c r="D261" s="180">
        <v>3</v>
      </c>
      <c r="E261" s="180">
        <v>1</v>
      </c>
      <c r="F261" s="180">
        <v>612.03461004281303</v>
      </c>
      <c r="G261" s="180">
        <v>51</v>
      </c>
      <c r="H261" s="186">
        <v>10622.965389957186</v>
      </c>
      <c r="I261" s="180" t="s">
        <v>198</v>
      </c>
      <c r="J261" s="4"/>
      <c r="K261" s="4"/>
      <c r="L261" s="185">
        <f>AVERAGE($G$9:G261)</f>
        <v>46.652173913043477</v>
      </c>
      <c r="M261" s="168">
        <f>AVERAGE($H$9:H261)</f>
        <v>9811.9805522554234</v>
      </c>
      <c r="AB261" s="178">
        <v>253</v>
      </c>
      <c r="AC261" s="180">
        <v>36</v>
      </c>
      <c r="AD261" s="180">
        <v>4</v>
      </c>
      <c r="AE261" s="180">
        <v>5</v>
      </c>
      <c r="AF261" s="180">
        <v>788.11631754787493</v>
      </c>
      <c r="AG261" s="180">
        <v>35</v>
      </c>
      <c r="AH261" s="186">
        <v>10736.883682452124</v>
      </c>
      <c r="AI261" s="180" t="s">
        <v>197</v>
      </c>
      <c r="AJ261" s="4"/>
      <c r="AK261" s="4"/>
      <c r="AL261" s="185">
        <f>AVERAGE($AG$9:AG261)</f>
        <v>46.928853754940711</v>
      </c>
      <c r="AM261" s="168">
        <f>AVERAGE($AH$9:AH261)</f>
        <v>14523.224991830673</v>
      </c>
    </row>
    <row r="262" spans="1:39" ht="18" x14ac:dyDescent="0.55000000000000004">
      <c r="A262" s="4"/>
      <c r="B262" s="178">
        <v>254</v>
      </c>
      <c r="C262" s="180">
        <v>50</v>
      </c>
      <c r="D262" s="180">
        <v>3</v>
      </c>
      <c r="E262" s="180">
        <v>5</v>
      </c>
      <c r="F262" s="180">
        <v>943.17854108918732</v>
      </c>
      <c r="G262" s="180">
        <v>48</v>
      </c>
      <c r="H262" s="186">
        <v>10786.821458910814</v>
      </c>
      <c r="I262" s="180" t="s">
        <v>197</v>
      </c>
      <c r="J262" s="4"/>
      <c r="K262" s="4"/>
      <c r="L262" s="185">
        <f>AVERAGE($G$9:G262)</f>
        <v>46.65748031496063</v>
      </c>
      <c r="M262" s="168">
        <f>AVERAGE($H$9:H262)</f>
        <v>9815.8185085808364</v>
      </c>
      <c r="AB262" s="178">
        <v>254</v>
      </c>
      <c r="AC262" s="180">
        <v>34</v>
      </c>
      <c r="AD262" s="180">
        <v>7</v>
      </c>
      <c r="AE262" s="180">
        <v>1</v>
      </c>
      <c r="AF262" s="180">
        <v>686.04012700504336</v>
      </c>
      <c r="AG262" s="180">
        <v>40</v>
      </c>
      <c r="AH262" s="186">
        <v>11763.959872994958</v>
      </c>
      <c r="AI262" s="180" t="s">
        <v>197</v>
      </c>
      <c r="AJ262" s="4"/>
      <c r="AK262" s="4"/>
      <c r="AL262" s="185">
        <f>AVERAGE($AG$9:AG262)</f>
        <v>46.901574803149607</v>
      </c>
      <c r="AM262" s="168">
        <f>AVERAGE($AH$9:AH262)</f>
        <v>14512.361743331321</v>
      </c>
    </row>
    <row r="263" spans="1:39" ht="18" x14ac:dyDescent="0.55000000000000004">
      <c r="A263" s="4"/>
      <c r="B263" s="178">
        <v>255</v>
      </c>
      <c r="C263" s="180">
        <v>42</v>
      </c>
      <c r="D263" s="180">
        <v>3</v>
      </c>
      <c r="E263" s="180">
        <v>2</v>
      </c>
      <c r="F263" s="180">
        <v>871.97564681016604</v>
      </c>
      <c r="G263" s="180">
        <v>43</v>
      </c>
      <c r="H263" s="186">
        <v>8683.0243531898341</v>
      </c>
      <c r="I263" s="180" t="s">
        <v>197</v>
      </c>
      <c r="J263" s="4"/>
      <c r="K263" s="4"/>
      <c r="L263" s="185">
        <f>AVERAGE($G$9:G263)</f>
        <v>46.643137254901958</v>
      </c>
      <c r="M263" s="168">
        <f>AVERAGE($H$9:H263)</f>
        <v>9811.3761785596962</v>
      </c>
      <c r="AB263" s="178">
        <v>255</v>
      </c>
      <c r="AC263" s="180">
        <v>46</v>
      </c>
      <c r="AD263" s="180">
        <v>8</v>
      </c>
      <c r="AE263" s="180">
        <v>1</v>
      </c>
      <c r="AF263" s="180">
        <v>959.79389820864003</v>
      </c>
      <c r="AG263" s="180">
        <v>52</v>
      </c>
      <c r="AH263" s="186">
        <v>15210.20610179136</v>
      </c>
      <c r="AI263" s="180" t="s">
        <v>198</v>
      </c>
      <c r="AJ263" s="4"/>
      <c r="AK263" s="4"/>
      <c r="AL263" s="185">
        <f>AVERAGE($AG$9:AG263)</f>
        <v>46.921568627450981</v>
      </c>
      <c r="AM263" s="168">
        <f>AVERAGE($AH$9:AH263)</f>
        <v>14515.098387874301</v>
      </c>
    </row>
    <row r="264" spans="1:39" ht="18" x14ac:dyDescent="0.55000000000000004">
      <c r="A264" s="4"/>
      <c r="B264" s="178">
        <v>256</v>
      </c>
      <c r="C264" s="180">
        <v>48</v>
      </c>
      <c r="D264" s="180">
        <v>5</v>
      </c>
      <c r="E264" s="180">
        <v>3</v>
      </c>
      <c r="F264" s="180">
        <v>891.8168192732013</v>
      </c>
      <c r="G264" s="180">
        <v>50</v>
      </c>
      <c r="H264" s="186">
        <v>10908.183180726799</v>
      </c>
      <c r="I264" s="180" t="s">
        <v>198</v>
      </c>
      <c r="J264" s="4"/>
      <c r="K264" s="4"/>
      <c r="L264" s="185">
        <f>AVERAGE($G$9:G264)</f>
        <v>46.65625</v>
      </c>
      <c r="M264" s="168">
        <f>AVERAGE($H$9:H264)</f>
        <v>9815.6605809119101</v>
      </c>
      <c r="AB264" s="178">
        <v>256</v>
      </c>
      <c r="AC264" s="180">
        <v>36</v>
      </c>
      <c r="AD264" s="180">
        <v>4</v>
      </c>
      <c r="AE264" s="180">
        <v>2</v>
      </c>
      <c r="AF264" s="180">
        <v>432.63466669170276</v>
      </c>
      <c r="AG264" s="180">
        <v>38</v>
      </c>
      <c r="AH264" s="186">
        <v>11497.365333308298</v>
      </c>
      <c r="AI264" s="180" t="s">
        <v>197</v>
      </c>
      <c r="AJ264" s="4"/>
      <c r="AK264" s="4"/>
      <c r="AL264" s="185">
        <f>AVERAGE($AG$9:AG264)</f>
        <v>46.88671875</v>
      </c>
      <c r="AM264" s="168">
        <f>AVERAGE($AH$9:AH264)</f>
        <v>14503.310368129904</v>
      </c>
    </row>
    <row r="265" spans="1:39" ht="18" x14ac:dyDescent="0.55000000000000004">
      <c r="A265" s="4"/>
      <c r="B265" s="178">
        <v>257</v>
      </c>
      <c r="C265" s="180">
        <v>49</v>
      </c>
      <c r="D265" s="180">
        <v>2</v>
      </c>
      <c r="E265" s="180">
        <v>1</v>
      </c>
      <c r="F265" s="180">
        <v>732.63523624907464</v>
      </c>
      <c r="G265" s="180">
        <v>50</v>
      </c>
      <c r="H265" s="186">
        <v>10567.364763750926</v>
      </c>
      <c r="I265" s="180" t="s">
        <v>198</v>
      </c>
      <c r="J265" s="4"/>
      <c r="K265" s="4"/>
      <c r="L265" s="185">
        <f>AVERAGE($G$9:G265)</f>
        <v>46.669260700389103</v>
      </c>
      <c r="M265" s="168">
        <f>AVERAGE($H$9:H265)</f>
        <v>9818.5854999112835</v>
      </c>
      <c r="AB265" s="178">
        <v>257</v>
      </c>
      <c r="AC265" s="180">
        <v>43</v>
      </c>
      <c r="AD265" s="180">
        <v>4</v>
      </c>
      <c r="AE265" s="180">
        <v>6</v>
      </c>
      <c r="AF265" s="180">
        <v>677.59760263581677</v>
      </c>
      <c r="AG265" s="180">
        <v>41</v>
      </c>
      <c r="AH265" s="186">
        <v>13407.402397364183</v>
      </c>
      <c r="AI265" s="180" t="s">
        <v>197</v>
      </c>
      <c r="AJ265" s="4"/>
      <c r="AK265" s="4"/>
      <c r="AL265" s="185">
        <f>AVERAGE($AG$9:AG265)</f>
        <v>46.863813229571981</v>
      </c>
      <c r="AM265" s="168">
        <f>AVERAGE($AH$9:AH265)</f>
        <v>14499.046134780621</v>
      </c>
    </row>
    <row r="266" spans="1:39" ht="18" x14ac:dyDescent="0.55000000000000004">
      <c r="A266" s="4"/>
      <c r="B266" s="178">
        <v>258</v>
      </c>
      <c r="C266" s="180">
        <v>54</v>
      </c>
      <c r="D266" s="180">
        <v>2</v>
      </c>
      <c r="E266" s="180">
        <v>2</v>
      </c>
      <c r="F266" s="180">
        <v>820.37862099043275</v>
      </c>
      <c r="G266" s="180">
        <v>51</v>
      </c>
      <c r="H266" s="186">
        <v>10664.621379009568</v>
      </c>
      <c r="I266" s="180" t="s">
        <v>198</v>
      </c>
      <c r="J266" s="4"/>
      <c r="K266" s="4"/>
      <c r="L266" s="185">
        <f>AVERAGE($G$9:G266)</f>
        <v>46.686046511627907</v>
      </c>
      <c r="M266" s="168">
        <f>AVERAGE($H$9:H266)</f>
        <v>9821.8647087449972</v>
      </c>
      <c r="AB266" s="178">
        <v>258</v>
      </c>
      <c r="AC266" s="180">
        <v>43</v>
      </c>
      <c r="AD266" s="180">
        <v>9</v>
      </c>
      <c r="AE266" s="180">
        <v>2</v>
      </c>
      <c r="AF266" s="180">
        <v>589.4259138862958</v>
      </c>
      <c r="AG266" s="180">
        <v>50</v>
      </c>
      <c r="AH266" s="186">
        <v>15960.574086113704</v>
      </c>
      <c r="AI266" s="180" t="s">
        <v>198</v>
      </c>
      <c r="AJ266" s="4"/>
      <c r="AK266" s="4"/>
      <c r="AL266" s="185">
        <f>AVERAGE($AG$9:AG266)</f>
        <v>46.875968992248062</v>
      </c>
      <c r="AM266" s="168">
        <f>AVERAGE($AH$9:AH266)</f>
        <v>14504.710971801293</v>
      </c>
    </row>
    <row r="267" spans="1:39" ht="18" x14ac:dyDescent="0.55000000000000004">
      <c r="A267" s="4"/>
      <c r="B267" s="178">
        <v>259</v>
      </c>
      <c r="C267" s="180">
        <v>44</v>
      </c>
      <c r="D267" s="180">
        <v>5</v>
      </c>
      <c r="E267" s="180">
        <v>5</v>
      </c>
      <c r="F267" s="180">
        <v>509.94159475675917</v>
      </c>
      <c r="G267" s="180">
        <v>44</v>
      </c>
      <c r="H267" s="186">
        <v>10080.05840524324</v>
      </c>
      <c r="I267" s="180" t="s">
        <v>197</v>
      </c>
      <c r="J267" s="4"/>
      <c r="K267" s="4"/>
      <c r="L267" s="185">
        <f>AVERAGE($G$9:G267)</f>
        <v>46.675675675675677</v>
      </c>
      <c r="M267" s="168">
        <f>AVERAGE($H$9:H267)</f>
        <v>9822.861595604063</v>
      </c>
      <c r="AB267" s="178">
        <v>259</v>
      </c>
      <c r="AC267" s="180">
        <v>52</v>
      </c>
      <c r="AD267" s="180">
        <v>8</v>
      </c>
      <c r="AE267" s="180">
        <v>3</v>
      </c>
      <c r="AF267" s="180">
        <v>972.71963238376247</v>
      </c>
      <c r="AG267" s="180">
        <v>50</v>
      </c>
      <c r="AH267" s="186">
        <v>15827.280367616237</v>
      </c>
      <c r="AI267" s="180" t="s">
        <v>198</v>
      </c>
      <c r="AJ267" s="4"/>
      <c r="AK267" s="4"/>
      <c r="AL267" s="185">
        <f>AVERAGE($AG$9:AG267)</f>
        <v>46.88803088803089</v>
      </c>
      <c r="AM267" s="168">
        <f>AVERAGE($AH$9:AH267)</f>
        <v>14509.817417344979</v>
      </c>
    </row>
    <row r="268" spans="1:39" ht="18" x14ac:dyDescent="0.55000000000000004">
      <c r="A268" s="4"/>
      <c r="B268" s="178">
        <v>260</v>
      </c>
      <c r="C268" s="180">
        <v>37</v>
      </c>
      <c r="D268" s="180">
        <v>3</v>
      </c>
      <c r="E268" s="180">
        <v>0</v>
      </c>
      <c r="F268" s="180">
        <v>626.6711877159297</v>
      </c>
      <c r="G268" s="180">
        <v>40</v>
      </c>
      <c r="H268" s="186">
        <v>7573.3288122840704</v>
      </c>
      <c r="I268" s="180" t="s">
        <v>197</v>
      </c>
      <c r="J268" s="4"/>
      <c r="K268" s="4"/>
      <c r="L268" s="185">
        <f>AVERAGE($G$9:G268)</f>
        <v>46.65</v>
      </c>
      <c r="M268" s="168">
        <f>AVERAGE($H$9:H268)</f>
        <v>9814.209546437447</v>
      </c>
      <c r="AB268" s="178">
        <v>260</v>
      </c>
      <c r="AC268" s="180">
        <v>48</v>
      </c>
      <c r="AD268" s="180">
        <v>2</v>
      </c>
      <c r="AE268" s="180">
        <v>1</v>
      </c>
      <c r="AF268" s="180">
        <v>901.76989771336207</v>
      </c>
      <c r="AG268" s="180">
        <v>49</v>
      </c>
      <c r="AH268" s="186">
        <v>15013.230102286638</v>
      </c>
      <c r="AI268" s="180" t="s">
        <v>197</v>
      </c>
      <c r="AJ268" s="4"/>
      <c r="AK268" s="4"/>
      <c r="AL268" s="185">
        <f>AVERAGE($AG$9:AG268)</f>
        <v>46.896153846153844</v>
      </c>
      <c r="AM268" s="168">
        <f>AVERAGE($AH$9:AH268)</f>
        <v>14511.75361997937</v>
      </c>
    </row>
    <row r="269" spans="1:39" ht="18" x14ac:dyDescent="0.55000000000000004">
      <c r="A269" s="4"/>
      <c r="B269" s="178">
        <v>261</v>
      </c>
      <c r="C269" s="180">
        <v>40</v>
      </c>
      <c r="D269" s="180">
        <v>4</v>
      </c>
      <c r="E269" s="180">
        <v>2</v>
      </c>
      <c r="F269" s="180">
        <v>655.40461607866359</v>
      </c>
      <c r="G269" s="180">
        <v>42</v>
      </c>
      <c r="H269" s="186">
        <v>8614.5953839213362</v>
      </c>
      <c r="I269" s="180" t="s">
        <v>197</v>
      </c>
      <c r="J269" s="4"/>
      <c r="K269" s="4"/>
      <c r="L269" s="185">
        <f>AVERAGE($G$9:G269)</f>
        <v>46.632183908045974</v>
      </c>
      <c r="M269" s="168">
        <f>AVERAGE($H$9:H269)</f>
        <v>9809.6133235925572</v>
      </c>
      <c r="AB269" s="178">
        <v>261</v>
      </c>
      <c r="AC269" s="180">
        <v>46</v>
      </c>
      <c r="AD269" s="180">
        <v>4</v>
      </c>
      <c r="AE269" s="180">
        <v>3</v>
      </c>
      <c r="AF269" s="180">
        <v>835.55594770191999</v>
      </c>
      <c r="AG269" s="180">
        <v>47</v>
      </c>
      <c r="AH269" s="186">
        <v>14809.44405229808</v>
      </c>
      <c r="AI269" s="180" t="s">
        <v>197</v>
      </c>
      <c r="AJ269" s="4"/>
      <c r="AK269" s="4"/>
      <c r="AL269" s="185">
        <f>AVERAGE($AG$9:AG269)</f>
        <v>46.896551724137929</v>
      </c>
      <c r="AM269" s="168">
        <f>AVERAGE($AH$9:AH269)</f>
        <v>14512.894196348407</v>
      </c>
    </row>
    <row r="270" spans="1:39" ht="18" x14ac:dyDescent="0.55000000000000004">
      <c r="A270" s="4"/>
      <c r="B270" s="178">
        <v>262</v>
      </c>
      <c r="C270" s="180">
        <v>48</v>
      </c>
      <c r="D270" s="180">
        <v>7</v>
      </c>
      <c r="E270" s="180">
        <v>3</v>
      </c>
      <c r="F270" s="180">
        <v>751.45944045990711</v>
      </c>
      <c r="G270" s="180">
        <v>50</v>
      </c>
      <c r="H270" s="186">
        <v>11048.540559540092</v>
      </c>
      <c r="I270" s="180" t="s">
        <v>198</v>
      </c>
      <c r="J270" s="4"/>
      <c r="K270" s="4"/>
      <c r="L270" s="185">
        <f>AVERAGE($G$9:G270)</f>
        <v>46.645038167938928</v>
      </c>
      <c r="M270" s="168">
        <f>AVERAGE($H$9:H270)</f>
        <v>9814.3420535007535</v>
      </c>
      <c r="AB270" s="178">
        <v>262</v>
      </c>
      <c r="AC270" s="180">
        <v>40</v>
      </c>
      <c r="AD270" s="180">
        <v>3</v>
      </c>
      <c r="AE270" s="180">
        <v>3</v>
      </c>
      <c r="AF270" s="180">
        <v>775.59372869988476</v>
      </c>
      <c r="AG270" s="180">
        <v>40</v>
      </c>
      <c r="AH270" s="186">
        <v>12174.406271300115</v>
      </c>
      <c r="AI270" s="180" t="s">
        <v>197</v>
      </c>
      <c r="AJ270" s="4"/>
      <c r="AK270" s="4"/>
      <c r="AL270" s="185">
        <f>AVERAGE($AG$9:AG270)</f>
        <v>46.87022900763359</v>
      </c>
      <c r="AM270" s="168">
        <f>AVERAGE($AH$9:AH270)</f>
        <v>14503.968669916927</v>
      </c>
    </row>
    <row r="271" spans="1:39" ht="18" x14ac:dyDescent="0.55000000000000004">
      <c r="A271" s="4"/>
      <c r="B271" s="178">
        <v>263</v>
      </c>
      <c r="C271" s="180">
        <v>34</v>
      </c>
      <c r="D271" s="180">
        <v>6</v>
      </c>
      <c r="E271" s="180">
        <v>3</v>
      </c>
      <c r="F271" s="180">
        <v>836.81124621517529</v>
      </c>
      <c r="G271" s="180">
        <v>37</v>
      </c>
      <c r="H271" s="186">
        <v>7258.1887537848252</v>
      </c>
      <c r="I271" s="180" t="s">
        <v>197</v>
      </c>
      <c r="J271" s="4"/>
      <c r="K271" s="4"/>
      <c r="L271" s="185">
        <f>AVERAGE($G$9:G271)</f>
        <v>46.608365019011408</v>
      </c>
      <c r="M271" s="168">
        <f>AVERAGE($H$9:H271)</f>
        <v>9804.6228394333921</v>
      </c>
      <c r="AB271" s="178">
        <v>263</v>
      </c>
      <c r="AC271" s="180">
        <v>31</v>
      </c>
      <c r="AD271" s="180">
        <v>7</v>
      </c>
      <c r="AE271" s="180">
        <v>2</v>
      </c>
      <c r="AF271" s="180">
        <v>997.74023785059956</v>
      </c>
      <c r="AG271" s="180">
        <v>36</v>
      </c>
      <c r="AH271" s="186">
        <v>10162.259762149401</v>
      </c>
      <c r="AI271" s="180" t="s">
        <v>197</v>
      </c>
      <c r="AJ271" s="4"/>
      <c r="AK271" s="4"/>
      <c r="AL271" s="185">
        <f>AVERAGE($AG$9:AG271)</f>
        <v>46.828897338403038</v>
      </c>
      <c r="AM271" s="168">
        <f>AVERAGE($AH$9:AH271)</f>
        <v>14487.460271028076</v>
      </c>
    </row>
    <row r="272" spans="1:39" ht="18" x14ac:dyDescent="0.55000000000000004">
      <c r="A272" s="4"/>
      <c r="B272" s="178">
        <v>264</v>
      </c>
      <c r="C272" s="180">
        <v>51</v>
      </c>
      <c r="D272" s="180">
        <v>9</v>
      </c>
      <c r="E272" s="180">
        <v>2</v>
      </c>
      <c r="F272" s="180">
        <v>760.89119281475223</v>
      </c>
      <c r="G272" s="180">
        <v>51</v>
      </c>
      <c r="H272" s="186">
        <v>10724.108807185248</v>
      </c>
      <c r="I272" s="180" t="s">
        <v>198</v>
      </c>
      <c r="J272" s="4"/>
      <c r="K272" s="4"/>
      <c r="L272" s="185">
        <f>AVERAGE($G$9:G272)</f>
        <v>46.625</v>
      </c>
      <c r="M272" s="168">
        <f>AVERAGE($H$9:H272)</f>
        <v>9808.1057408263914</v>
      </c>
      <c r="AB272" s="178">
        <v>264</v>
      </c>
      <c r="AC272" s="180">
        <v>37</v>
      </c>
      <c r="AD272" s="180">
        <v>3</v>
      </c>
      <c r="AE272" s="180">
        <v>2</v>
      </c>
      <c r="AF272" s="180">
        <v>1026.5257195880988</v>
      </c>
      <c r="AG272" s="180">
        <v>38</v>
      </c>
      <c r="AH272" s="186">
        <v>10903.474280411901</v>
      </c>
      <c r="AI272" s="180" t="s">
        <v>197</v>
      </c>
      <c r="AJ272" s="4"/>
      <c r="AK272" s="4"/>
      <c r="AL272" s="185">
        <f>AVERAGE($AG$9:AG272)</f>
        <v>46.795454545454547</v>
      </c>
      <c r="AM272" s="168">
        <f>AVERAGE($AH$9:AH272)</f>
        <v>14473.884566518165</v>
      </c>
    </row>
    <row r="273" spans="1:39" ht="18" x14ac:dyDescent="0.55000000000000004">
      <c r="A273" s="4"/>
      <c r="B273" s="178">
        <v>265</v>
      </c>
      <c r="C273" s="180">
        <v>45</v>
      </c>
      <c r="D273" s="180">
        <v>5</v>
      </c>
      <c r="E273" s="180">
        <v>0</v>
      </c>
      <c r="F273" s="180">
        <v>1136.8274847347843</v>
      </c>
      <c r="G273" s="180">
        <v>50</v>
      </c>
      <c r="H273" s="186">
        <v>9913.1725152652161</v>
      </c>
      <c r="I273" s="180" t="s">
        <v>198</v>
      </c>
      <c r="J273" s="4"/>
      <c r="K273" s="4"/>
      <c r="L273" s="185">
        <f>AVERAGE($G$9:G273)</f>
        <v>46.637735849056604</v>
      </c>
      <c r="M273" s="168">
        <f>AVERAGE($H$9:H273)</f>
        <v>9808.5022192204997</v>
      </c>
      <c r="AB273" s="178">
        <v>265</v>
      </c>
      <c r="AC273" s="180">
        <v>41</v>
      </c>
      <c r="AD273" s="180">
        <v>8</v>
      </c>
      <c r="AE273" s="180">
        <v>2</v>
      </c>
      <c r="AF273" s="180">
        <v>913.98090365834923</v>
      </c>
      <c r="AG273" s="180">
        <v>47</v>
      </c>
      <c r="AH273" s="186">
        <v>14481.01909634165</v>
      </c>
      <c r="AI273" s="180" t="s">
        <v>197</v>
      </c>
      <c r="AJ273" s="4"/>
      <c r="AK273" s="4"/>
      <c r="AL273" s="185">
        <f>AVERAGE($AG$9:AG273)</f>
        <v>46.796226415094338</v>
      </c>
      <c r="AM273" s="168">
        <f>AVERAGE($AH$9:AH273)</f>
        <v>14473.911489272215</v>
      </c>
    </row>
    <row r="274" spans="1:39" ht="18" x14ac:dyDescent="0.55000000000000004">
      <c r="A274" s="4"/>
      <c r="B274" s="178">
        <v>266</v>
      </c>
      <c r="C274" s="180">
        <v>43</v>
      </c>
      <c r="D274" s="180">
        <v>8</v>
      </c>
      <c r="E274" s="180">
        <v>2</v>
      </c>
      <c r="F274" s="180">
        <v>872.29304283123486</v>
      </c>
      <c r="G274" s="180">
        <v>49</v>
      </c>
      <c r="H274" s="186">
        <v>10392.706957168764</v>
      </c>
      <c r="I274" s="180" t="s">
        <v>197</v>
      </c>
      <c r="J274" s="4"/>
      <c r="K274" s="4"/>
      <c r="L274" s="185">
        <f>AVERAGE($G$9:G274)</f>
        <v>46.646616541353382</v>
      </c>
      <c r="M274" s="168">
        <f>AVERAGE($H$9:H274)</f>
        <v>9810.6984776338395</v>
      </c>
      <c r="AB274" s="178">
        <v>266</v>
      </c>
      <c r="AC274" s="180">
        <v>41</v>
      </c>
      <c r="AD274" s="180">
        <v>5</v>
      </c>
      <c r="AE274" s="180">
        <v>2</v>
      </c>
      <c r="AF274" s="180">
        <v>927.06392671499282</v>
      </c>
      <c r="AG274" s="180">
        <v>44</v>
      </c>
      <c r="AH274" s="186">
        <v>13312.936073285007</v>
      </c>
      <c r="AI274" s="180" t="s">
        <v>197</v>
      </c>
      <c r="AJ274" s="4"/>
      <c r="AK274" s="4"/>
      <c r="AL274" s="185">
        <f>AVERAGE($AG$9:AG274)</f>
        <v>46.785714285714285</v>
      </c>
      <c r="AM274" s="168">
        <f>AVERAGE($AH$9:AH274)</f>
        <v>14469.546920039182</v>
      </c>
    </row>
    <row r="275" spans="1:39" ht="18" x14ac:dyDescent="0.55000000000000004">
      <c r="A275" s="4"/>
      <c r="B275" s="178">
        <v>267</v>
      </c>
      <c r="C275" s="180">
        <v>43</v>
      </c>
      <c r="D275" s="180">
        <v>7</v>
      </c>
      <c r="E275" s="180">
        <v>3</v>
      </c>
      <c r="F275" s="180">
        <v>926.78544663824778</v>
      </c>
      <c r="G275" s="180">
        <v>47</v>
      </c>
      <c r="H275" s="186">
        <v>10018.214553361751</v>
      </c>
      <c r="I275" s="180" t="s">
        <v>197</v>
      </c>
      <c r="J275" s="4"/>
      <c r="K275" s="4"/>
      <c r="L275" s="185">
        <f>AVERAGE($G$9:G275)</f>
        <v>46.647940074906366</v>
      </c>
      <c r="M275" s="168">
        <f>AVERAGE($H$9:H275)</f>
        <v>9811.475691400612</v>
      </c>
      <c r="AB275" s="178">
        <v>267</v>
      </c>
      <c r="AC275" s="180">
        <v>39</v>
      </c>
      <c r="AD275" s="180">
        <v>2</v>
      </c>
      <c r="AE275" s="180">
        <v>3</v>
      </c>
      <c r="AF275" s="180">
        <v>779.99208583279051</v>
      </c>
      <c r="AG275" s="180">
        <v>38</v>
      </c>
      <c r="AH275" s="186">
        <v>11400.00791416721</v>
      </c>
      <c r="AI275" s="180" t="s">
        <v>197</v>
      </c>
      <c r="AJ275" s="4"/>
      <c r="AK275" s="4"/>
      <c r="AL275" s="185">
        <f>AVERAGE($AG$9:AG275)</f>
        <v>46.752808988764045</v>
      </c>
      <c r="AM275" s="168">
        <f>AVERAGE($AH$9:AH275)</f>
        <v>14458.050519268127</v>
      </c>
    </row>
    <row r="276" spans="1:39" ht="18" x14ac:dyDescent="0.55000000000000004">
      <c r="A276" s="4"/>
      <c r="B276" s="178">
        <v>268</v>
      </c>
      <c r="C276" s="180">
        <v>31</v>
      </c>
      <c r="D276" s="180">
        <v>5</v>
      </c>
      <c r="E276" s="180">
        <v>0</v>
      </c>
      <c r="F276" s="180">
        <v>917.72825796913128</v>
      </c>
      <c r="G276" s="180">
        <v>36</v>
      </c>
      <c r="H276" s="186">
        <v>6142.2717420308691</v>
      </c>
      <c r="I276" s="180" t="s">
        <v>197</v>
      </c>
      <c r="J276" s="4"/>
      <c r="K276" s="4"/>
      <c r="L276" s="185">
        <f>AVERAGE($G$9:G276)</f>
        <v>46.60820895522388</v>
      </c>
      <c r="M276" s="168">
        <f>AVERAGE($H$9:H276)</f>
        <v>9797.7846318880383</v>
      </c>
      <c r="AB276" s="178">
        <v>268</v>
      </c>
      <c r="AC276" s="180">
        <v>47</v>
      </c>
      <c r="AD276" s="180">
        <v>7</v>
      </c>
      <c r="AE276" s="180">
        <v>2</v>
      </c>
      <c r="AF276" s="180">
        <v>1064.7142601948326</v>
      </c>
      <c r="AG276" s="180">
        <v>51</v>
      </c>
      <c r="AH276" s="186">
        <v>15420.285739805167</v>
      </c>
      <c r="AI276" s="180" t="s">
        <v>198</v>
      </c>
      <c r="AJ276" s="4"/>
      <c r="AK276" s="4"/>
      <c r="AL276" s="185">
        <f>AVERAGE($AG$9:AG276)</f>
        <v>46.768656716417908</v>
      </c>
      <c r="AM276" s="168">
        <f>AVERAGE($AH$9:AH276)</f>
        <v>14461.640949195504</v>
      </c>
    </row>
    <row r="277" spans="1:39" ht="18" x14ac:dyDescent="0.55000000000000004">
      <c r="A277" s="4"/>
      <c r="B277" s="178">
        <v>269</v>
      </c>
      <c r="C277" s="180">
        <v>50</v>
      </c>
      <c r="D277" s="180">
        <v>4</v>
      </c>
      <c r="E277" s="180">
        <v>4</v>
      </c>
      <c r="F277" s="180">
        <v>1205.7703837090401</v>
      </c>
      <c r="G277" s="180">
        <v>49</v>
      </c>
      <c r="H277" s="186">
        <v>10559.229616290959</v>
      </c>
      <c r="I277" s="180" t="s">
        <v>197</v>
      </c>
      <c r="J277" s="4"/>
      <c r="K277" s="4"/>
      <c r="L277" s="185">
        <f>AVERAGE($G$9:G277)</f>
        <v>46.617100371747213</v>
      </c>
      <c r="M277" s="168">
        <f>AVERAGE($H$9:H277)</f>
        <v>9800.6152823876764</v>
      </c>
      <c r="AB277" s="178">
        <v>269</v>
      </c>
      <c r="AC277" s="180">
        <v>43</v>
      </c>
      <c r="AD277" s="180">
        <v>7</v>
      </c>
      <c r="AE277" s="180">
        <v>0</v>
      </c>
      <c r="AF277" s="180">
        <v>735.82875418188451</v>
      </c>
      <c r="AG277" s="180">
        <v>50</v>
      </c>
      <c r="AH277" s="186">
        <v>15314.171245818115</v>
      </c>
      <c r="AI277" s="180" t="s">
        <v>198</v>
      </c>
      <c r="AJ277" s="4"/>
      <c r="AK277" s="4"/>
      <c r="AL277" s="185">
        <f>AVERAGE($AG$9:AG277)</f>
        <v>46.78066914498141</v>
      </c>
      <c r="AM277" s="168">
        <f>AVERAGE($AH$9:AH277)</f>
        <v>14464.810206803764</v>
      </c>
    </row>
    <row r="278" spans="1:39" ht="18" x14ac:dyDescent="0.55000000000000004">
      <c r="A278" s="4"/>
      <c r="B278" s="178">
        <v>270</v>
      </c>
      <c r="C278" s="180">
        <v>51</v>
      </c>
      <c r="D278" s="180">
        <v>7</v>
      </c>
      <c r="E278" s="180">
        <v>3</v>
      </c>
      <c r="F278" s="180">
        <v>741.61184533668006</v>
      </c>
      <c r="G278" s="180">
        <v>50</v>
      </c>
      <c r="H278" s="186">
        <v>11058.38815466332</v>
      </c>
      <c r="I278" s="180" t="s">
        <v>198</v>
      </c>
      <c r="J278" s="4"/>
      <c r="K278" s="4"/>
      <c r="L278" s="185">
        <f>AVERAGE($G$9:G278)</f>
        <v>46.629629629629626</v>
      </c>
      <c r="M278" s="168">
        <f>AVERAGE($H$9:H278)</f>
        <v>9805.2737004331411</v>
      </c>
      <c r="AB278" s="178">
        <v>270</v>
      </c>
      <c r="AC278" s="180">
        <v>47</v>
      </c>
      <c r="AD278" s="180">
        <v>3</v>
      </c>
      <c r="AE278" s="180">
        <v>2</v>
      </c>
      <c r="AF278" s="180">
        <v>654.02654297374454</v>
      </c>
      <c r="AG278" s="180">
        <v>48</v>
      </c>
      <c r="AH278" s="186">
        <v>15125.973457026255</v>
      </c>
      <c r="AI278" s="180" t="s">
        <v>197</v>
      </c>
      <c r="AJ278" s="4"/>
      <c r="AK278" s="4"/>
      <c r="AL278" s="185">
        <f>AVERAGE($AG$9:AG278)</f>
        <v>46.785185185185185</v>
      </c>
      <c r="AM278" s="168">
        <f>AVERAGE($AH$9:AH278)</f>
        <v>14467.258959582367</v>
      </c>
    </row>
    <row r="279" spans="1:39" ht="18" x14ac:dyDescent="0.55000000000000004">
      <c r="A279" s="4"/>
      <c r="B279" s="178">
        <v>271</v>
      </c>
      <c r="C279" s="180">
        <v>47</v>
      </c>
      <c r="D279" s="180">
        <v>4</v>
      </c>
      <c r="E279" s="180">
        <v>0</v>
      </c>
      <c r="F279" s="180">
        <v>1051.4349957099803</v>
      </c>
      <c r="G279" s="180">
        <v>51</v>
      </c>
      <c r="H279" s="186">
        <v>9933.5650042900197</v>
      </c>
      <c r="I279" s="180" t="s">
        <v>198</v>
      </c>
      <c r="J279" s="4"/>
      <c r="K279" s="4"/>
      <c r="L279" s="185">
        <f>AVERAGE($G$9:G279)</f>
        <v>46.645756457564573</v>
      </c>
      <c r="M279" s="168">
        <f>AVERAGE($H$9:H279)</f>
        <v>9805.7471000783698</v>
      </c>
      <c r="AB279" s="178">
        <v>271</v>
      </c>
      <c r="AC279" s="180">
        <v>28</v>
      </c>
      <c r="AD279" s="180">
        <v>5</v>
      </c>
      <c r="AE279" s="180">
        <v>4</v>
      </c>
      <c r="AF279" s="180">
        <v>717.29065861955269</v>
      </c>
      <c r="AG279" s="180">
        <v>29</v>
      </c>
      <c r="AH279" s="186">
        <v>8247.7093413804469</v>
      </c>
      <c r="AI279" s="180" t="s">
        <v>197</v>
      </c>
      <c r="AJ279" s="4"/>
      <c r="AK279" s="4"/>
      <c r="AL279" s="185">
        <f>AVERAGE($AG$9:AG279)</f>
        <v>46.719557195571959</v>
      </c>
      <c r="AM279" s="168">
        <f>AVERAGE($AH$9:AH279)</f>
        <v>14444.308591987525</v>
      </c>
    </row>
    <row r="280" spans="1:39" ht="18" x14ac:dyDescent="0.55000000000000004">
      <c r="A280" s="4"/>
      <c r="B280" s="178">
        <v>272</v>
      </c>
      <c r="C280" s="180">
        <v>44</v>
      </c>
      <c r="D280" s="180">
        <v>2</v>
      </c>
      <c r="E280" s="180">
        <v>3</v>
      </c>
      <c r="F280" s="180">
        <v>854.10023305472794</v>
      </c>
      <c r="G280" s="180">
        <v>43</v>
      </c>
      <c r="H280" s="186">
        <v>8950.8997669452729</v>
      </c>
      <c r="I280" s="180" t="s">
        <v>197</v>
      </c>
      <c r="J280" s="4"/>
      <c r="K280" s="4"/>
      <c r="L280" s="185">
        <f>AVERAGE($G$9:G280)</f>
        <v>46.632352941176471</v>
      </c>
      <c r="M280" s="168">
        <f>AVERAGE($H$9:H280)</f>
        <v>9802.6042790006759</v>
      </c>
      <c r="AB280" s="178">
        <v>272</v>
      </c>
      <c r="AC280" s="180">
        <v>40</v>
      </c>
      <c r="AD280" s="180">
        <v>8</v>
      </c>
      <c r="AE280" s="180">
        <v>4</v>
      </c>
      <c r="AF280" s="180">
        <v>912.49030301476625</v>
      </c>
      <c r="AG280" s="180">
        <v>44</v>
      </c>
      <c r="AH280" s="186">
        <v>13827.509696985235</v>
      </c>
      <c r="AI280" s="180" t="s">
        <v>197</v>
      </c>
      <c r="AJ280" s="4"/>
      <c r="AK280" s="4"/>
      <c r="AL280" s="185">
        <f>AVERAGE($AG$9:AG280)</f>
        <v>46.709558823529413</v>
      </c>
      <c r="AM280" s="168">
        <f>AVERAGE($AH$9:AH280)</f>
        <v>14442.040948991193</v>
      </c>
    </row>
    <row r="281" spans="1:39" ht="18" x14ac:dyDescent="0.55000000000000004">
      <c r="A281" s="4"/>
      <c r="B281" s="178">
        <v>273</v>
      </c>
      <c r="C281" s="180">
        <v>33</v>
      </c>
      <c r="D281" s="180">
        <v>6</v>
      </c>
      <c r="E281" s="180">
        <v>1</v>
      </c>
      <c r="F281" s="180">
        <v>784.00733511864428</v>
      </c>
      <c r="G281" s="180">
        <v>38</v>
      </c>
      <c r="H281" s="186">
        <v>7095.9926648813562</v>
      </c>
      <c r="I281" s="180" t="s">
        <v>197</v>
      </c>
      <c r="J281" s="4"/>
      <c r="K281" s="4"/>
      <c r="L281" s="185">
        <f>AVERAGE($G$9:G281)</f>
        <v>46.600732600732599</v>
      </c>
      <c r="M281" s="168">
        <f>AVERAGE($H$9:H281)</f>
        <v>9792.6899507438284</v>
      </c>
      <c r="AB281" s="178">
        <v>273</v>
      </c>
      <c r="AC281" s="180">
        <v>41</v>
      </c>
      <c r="AD281" s="180">
        <v>3</v>
      </c>
      <c r="AE281" s="180">
        <v>4</v>
      </c>
      <c r="AF281" s="180">
        <v>810.4152396684733</v>
      </c>
      <c r="AG281" s="180">
        <v>40</v>
      </c>
      <c r="AH281" s="186">
        <v>12389.584760331527</v>
      </c>
      <c r="AI281" s="180" t="s">
        <v>197</v>
      </c>
      <c r="AJ281" s="4"/>
      <c r="AK281" s="4"/>
      <c r="AL281" s="185">
        <f>AVERAGE($AG$9:AG281)</f>
        <v>46.684981684981686</v>
      </c>
      <c r="AM281" s="168">
        <f>AVERAGE($AH$9:AH281)</f>
        <v>14434.522794453978</v>
      </c>
    </row>
    <row r="282" spans="1:39" ht="18" x14ac:dyDescent="0.55000000000000004">
      <c r="A282" s="4"/>
      <c r="B282" s="178">
        <v>274</v>
      </c>
      <c r="C282" s="180">
        <v>44</v>
      </c>
      <c r="D282" s="180">
        <v>4</v>
      </c>
      <c r="E282" s="180">
        <v>4</v>
      </c>
      <c r="F282" s="180">
        <v>957.30318111430211</v>
      </c>
      <c r="G282" s="180">
        <v>44</v>
      </c>
      <c r="H282" s="186">
        <v>9382.696818885699</v>
      </c>
      <c r="I282" s="180" t="s">
        <v>197</v>
      </c>
      <c r="J282" s="4"/>
      <c r="K282" s="4"/>
      <c r="L282" s="185">
        <f>AVERAGE($G$9:G282)</f>
        <v>46.591240875912412</v>
      </c>
      <c r="M282" s="168">
        <f>AVERAGE($H$9:H282)</f>
        <v>9791.1936254450775</v>
      </c>
      <c r="AB282" s="178">
        <v>274</v>
      </c>
      <c r="AC282" s="180">
        <v>47</v>
      </c>
      <c r="AD282" s="180">
        <v>3</v>
      </c>
      <c r="AE282" s="180">
        <v>1</v>
      </c>
      <c r="AF282" s="180">
        <v>622.48685228476086</v>
      </c>
      <c r="AG282" s="180">
        <v>49</v>
      </c>
      <c r="AH282" s="186">
        <v>15292.513147715239</v>
      </c>
      <c r="AI282" s="180" t="s">
        <v>197</v>
      </c>
      <c r="AJ282" s="4"/>
      <c r="AK282" s="4"/>
      <c r="AL282" s="185">
        <f>AVERAGE($AG$9:AG282)</f>
        <v>46.693430656934304</v>
      </c>
      <c r="AM282" s="168">
        <f>AVERAGE($AH$9:AH282)</f>
        <v>14437.654146108216</v>
      </c>
    </row>
    <row r="283" spans="1:39" ht="18" x14ac:dyDescent="0.55000000000000004">
      <c r="A283" s="4"/>
      <c r="B283" s="178">
        <v>275</v>
      </c>
      <c r="C283" s="180">
        <v>29</v>
      </c>
      <c r="D283" s="180">
        <v>3</v>
      </c>
      <c r="E283" s="180">
        <v>4</v>
      </c>
      <c r="F283" s="180">
        <v>654.67097184582576</v>
      </c>
      <c r="G283" s="180">
        <v>28</v>
      </c>
      <c r="H283" s="186">
        <v>5125.329028154174</v>
      </c>
      <c r="I283" s="180" t="s">
        <v>197</v>
      </c>
      <c r="J283" s="4"/>
      <c r="K283" s="4"/>
      <c r="L283" s="185">
        <f>AVERAGE($G$9:G283)</f>
        <v>46.523636363636363</v>
      </c>
      <c r="M283" s="168">
        <f>AVERAGE($H$9:H283)</f>
        <v>9774.2268450912925</v>
      </c>
      <c r="AB283" s="178">
        <v>275</v>
      </c>
      <c r="AC283" s="180">
        <v>57</v>
      </c>
      <c r="AD283" s="180">
        <v>5</v>
      </c>
      <c r="AE283" s="180">
        <v>2</v>
      </c>
      <c r="AF283" s="180">
        <v>805.89203835969045</v>
      </c>
      <c r="AG283" s="180">
        <v>51</v>
      </c>
      <c r="AH283" s="186">
        <v>15679.107961640309</v>
      </c>
      <c r="AI283" s="180" t="s">
        <v>198</v>
      </c>
      <c r="AJ283" s="4"/>
      <c r="AK283" s="4"/>
      <c r="AL283" s="185">
        <f>AVERAGE($AG$9:AG283)</f>
        <v>46.709090909090911</v>
      </c>
      <c r="AM283" s="168">
        <f>AVERAGE($AH$9:AH283)</f>
        <v>14442.168523619241</v>
      </c>
    </row>
    <row r="284" spans="1:39" ht="18" x14ac:dyDescent="0.55000000000000004">
      <c r="A284" s="4"/>
      <c r="B284" s="178">
        <v>276</v>
      </c>
      <c r="C284" s="180">
        <v>44</v>
      </c>
      <c r="D284" s="180">
        <v>5</v>
      </c>
      <c r="E284" s="180">
        <v>2</v>
      </c>
      <c r="F284" s="180">
        <v>902.81243672895494</v>
      </c>
      <c r="G284" s="180">
        <v>47</v>
      </c>
      <c r="H284" s="186">
        <v>9792.1875632710453</v>
      </c>
      <c r="I284" s="180" t="s">
        <v>197</v>
      </c>
      <c r="J284" s="4"/>
      <c r="K284" s="4"/>
      <c r="L284" s="185">
        <f>AVERAGE($G$9:G284)</f>
        <v>46.525362318840578</v>
      </c>
      <c r="M284" s="168">
        <f>AVERAGE($H$9:H284)</f>
        <v>9774.2919201571603</v>
      </c>
      <c r="AB284" s="178">
        <v>276</v>
      </c>
      <c r="AC284" s="180">
        <v>49</v>
      </c>
      <c r="AD284" s="180">
        <v>6</v>
      </c>
      <c r="AE284" s="180">
        <v>3</v>
      </c>
      <c r="AF284" s="180">
        <v>952.39491025290442</v>
      </c>
      <c r="AG284" s="180">
        <v>50</v>
      </c>
      <c r="AH284" s="186">
        <v>15847.605089747096</v>
      </c>
      <c r="AI284" s="180" t="s">
        <v>198</v>
      </c>
      <c r="AJ284" s="4"/>
      <c r="AK284" s="4"/>
      <c r="AL284" s="185">
        <f>AVERAGE($AG$9:AG284)</f>
        <v>46.721014492753625</v>
      </c>
      <c r="AM284" s="168">
        <f>AVERAGE($AH$9:AH284)</f>
        <v>14447.260685090718</v>
      </c>
    </row>
    <row r="285" spans="1:39" ht="18" x14ac:dyDescent="0.55000000000000004">
      <c r="A285" s="4"/>
      <c r="B285" s="178">
        <v>277</v>
      </c>
      <c r="C285" s="180">
        <v>46</v>
      </c>
      <c r="D285" s="180">
        <v>12</v>
      </c>
      <c r="E285" s="180">
        <v>4</v>
      </c>
      <c r="F285" s="180">
        <v>780.83662952779127</v>
      </c>
      <c r="G285" s="180">
        <v>49</v>
      </c>
      <c r="H285" s="186">
        <v>10984.163370472208</v>
      </c>
      <c r="I285" s="180" t="s">
        <v>197</v>
      </c>
      <c r="J285" s="4"/>
      <c r="K285" s="4"/>
      <c r="L285" s="185">
        <f>AVERAGE($G$9:G285)</f>
        <v>46.534296028880867</v>
      </c>
      <c r="M285" s="168">
        <f>AVERAGE($H$9:H285)</f>
        <v>9778.659687125808</v>
      </c>
      <c r="AB285" s="178">
        <v>277</v>
      </c>
      <c r="AC285" s="180">
        <v>49</v>
      </c>
      <c r="AD285" s="180">
        <v>6</v>
      </c>
      <c r="AE285" s="180">
        <v>1</v>
      </c>
      <c r="AF285" s="180">
        <v>850.31329703632525</v>
      </c>
      <c r="AG285" s="180">
        <v>52</v>
      </c>
      <c r="AH285" s="186">
        <v>15319.686702963674</v>
      </c>
      <c r="AI285" s="180" t="s">
        <v>198</v>
      </c>
      <c r="AJ285" s="4"/>
      <c r="AK285" s="4"/>
      <c r="AL285" s="185">
        <f>AVERAGE($AG$9:AG285)</f>
        <v>46.740072202166068</v>
      </c>
      <c r="AM285" s="168">
        <f>AVERAGE($AH$9:AH285)</f>
        <v>14450.410237501812</v>
      </c>
    </row>
    <row r="286" spans="1:39" ht="18" x14ac:dyDescent="0.55000000000000004">
      <c r="A286" s="4"/>
      <c r="B286" s="178">
        <v>278</v>
      </c>
      <c r="C286" s="180">
        <v>45</v>
      </c>
      <c r="D286" s="180">
        <v>3</v>
      </c>
      <c r="E286" s="180">
        <v>2</v>
      </c>
      <c r="F286" s="180">
        <v>581.52688715173406</v>
      </c>
      <c r="G286" s="180">
        <v>46</v>
      </c>
      <c r="H286" s="186">
        <v>9828.4731128482672</v>
      </c>
      <c r="I286" s="180" t="s">
        <v>197</v>
      </c>
      <c r="J286" s="4"/>
      <c r="K286" s="4"/>
      <c r="L286" s="185">
        <f>AVERAGE($G$9:G286)</f>
        <v>46.532374100719423</v>
      </c>
      <c r="M286" s="168">
        <f>AVERAGE($H$9:H286)</f>
        <v>9778.8388721104202</v>
      </c>
      <c r="AB286" s="178">
        <v>278</v>
      </c>
      <c r="AC286" s="180">
        <v>33</v>
      </c>
      <c r="AD286" s="180">
        <v>3</v>
      </c>
      <c r="AE286" s="180">
        <v>1</v>
      </c>
      <c r="AF286" s="180">
        <v>813.58786052801349</v>
      </c>
      <c r="AG286" s="180">
        <v>35</v>
      </c>
      <c r="AH286" s="186">
        <v>9711.4121394719878</v>
      </c>
      <c r="AI286" s="180" t="s">
        <v>197</v>
      </c>
      <c r="AJ286" s="4"/>
      <c r="AK286" s="4"/>
      <c r="AL286" s="185">
        <f>AVERAGE($AG$9:AG286)</f>
        <v>46.697841726618705</v>
      </c>
      <c r="AM286" s="168">
        <f>AVERAGE($AH$9:AH286)</f>
        <v>14433.363481753504</v>
      </c>
    </row>
    <row r="287" spans="1:39" ht="18" x14ac:dyDescent="0.55000000000000004">
      <c r="B287" s="178">
        <v>279</v>
      </c>
      <c r="C287" s="182">
        <v>49</v>
      </c>
      <c r="D287" s="182">
        <v>6</v>
      </c>
      <c r="E287" s="182">
        <v>3</v>
      </c>
      <c r="F287" s="182">
        <v>748.1447882907064</v>
      </c>
      <c r="G287" s="182">
        <v>50</v>
      </c>
      <c r="H287" s="188">
        <v>11051.855211709293</v>
      </c>
      <c r="I287" s="182" t="s">
        <v>198</v>
      </c>
      <c r="L287" s="185">
        <f>AVERAGE($G$9:G287)</f>
        <v>46.54480286738351</v>
      </c>
      <c r="M287" s="168">
        <f>AVERAGE($H$9:H287)</f>
        <v>9783.4016546896273</v>
      </c>
      <c r="AB287" s="178">
        <v>279</v>
      </c>
      <c r="AC287" s="182">
        <v>45</v>
      </c>
      <c r="AD287" s="182">
        <v>4</v>
      </c>
      <c r="AE287" s="182">
        <v>2</v>
      </c>
      <c r="AF287" s="182">
        <v>903.72235325919416</v>
      </c>
      <c r="AG287" s="182">
        <v>47</v>
      </c>
      <c r="AH287" s="188">
        <v>14491.277646740806</v>
      </c>
      <c r="AI287" s="182" t="s">
        <v>197</v>
      </c>
      <c r="AJ287" s="3"/>
      <c r="AK287" s="3"/>
      <c r="AL287" s="185">
        <f>AVERAGE($AG$9:AG287)</f>
        <v>46.698924731182792</v>
      </c>
      <c r="AM287" s="168">
        <f>AVERAGE($AH$9:AH287)</f>
        <v>14433.571059405789</v>
      </c>
    </row>
    <row r="288" spans="1:39" ht="18" x14ac:dyDescent="0.55000000000000004">
      <c r="B288" s="178">
        <v>280</v>
      </c>
      <c r="C288" s="182">
        <v>44</v>
      </c>
      <c r="D288" s="182">
        <v>3</v>
      </c>
      <c r="E288" s="182">
        <v>1</v>
      </c>
      <c r="F288" s="182">
        <v>856.48102482670049</v>
      </c>
      <c r="G288" s="182">
        <v>46</v>
      </c>
      <c r="H288" s="188">
        <v>9303.5189751732996</v>
      </c>
      <c r="I288" s="182" t="s">
        <v>197</v>
      </c>
      <c r="L288" s="185">
        <f>AVERAGE($G$9:G288)</f>
        <v>46.542857142857144</v>
      </c>
      <c r="M288" s="168">
        <f>AVERAGE($H$9:H288)</f>
        <v>9781.6877879770691</v>
      </c>
      <c r="AB288" s="178">
        <v>280</v>
      </c>
      <c r="AC288" s="182">
        <v>46</v>
      </c>
      <c r="AD288" s="182">
        <v>3</v>
      </c>
      <c r="AE288" s="182">
        <v>1</v>
      </c>
      <c r="AF288" s="182">
        <v>885.46821283453903</v>
      </c>
      <c r="AG288" s="182">
        <v>48</v>
      </c>
      <c r="AH288" s="188">
        <v>14644.531787165461</v>
      </c>
      <c r="AI288" s="182" t="s">
        <v>197</v>
      </c>
      <c r="AJ288" s="3"/>
      <c r="AK288" s="3"/>
      <c r="AL288" s="185">
        <f>AVERAGE($AG$9:AG288)</f>
        <v>46.703571428571429</v>
      </c>
      <c r="AM288" s="168">
        <f>AVERAGE($AH$9:AH288)</f>
        <v>14434.324490576359</v>
      </c>
    </row>
    <row r="289" spans="2:39" ht="18" x14ac:dyDescent="0.55000000000000004">
      <c r="B289" s="178">
        <v>281</v>
      </c>
      <c r="C289" s="182">
        <v>58</v>
      </c>
      <c r="D289" s="182">
        <v>10</v>
      </c>
      <c r="E289" s="182">
        <v>2</v>
      </c>
      <c r="F289" s="182">
        <v>660.60562413250636</v>
      </c>
      <c r="G289" s="182">
        <v>51</v>
      </c>
      <c r="H289" s="188">
        <v>10824.394375867494</v>
      </c>
      <c r="I289" s="182" t="s">
        <v>198</v>
      </c>
      <c r="L289" s="185">
        <f>AVERAGE($G$9:G289)</f>
        <v>46.558718861209961</v>
      </c>
      <c r="M289" s="168">
        <f>AVERAGE($H$9:H289)</f>
        <v>9785.3984875781025</v>
      </c>
      <c r="AB289" s="178">
        <v>281</v>
      </c>
      <c r="AC289" s="182">
        <v>46</v>
      </c>
      <c r="AD289" s="182">
        <v>9</v>
      </c>
      <c r="AE289" s="182">
        <v>3</v>
      </c>
      <c r="AF289" s="182">
        <v>623.60661157123468</v>
      </c>
      <c r="AG289" s="182">
        <v>50</v>
      </c>
      <c r="AH289" s="188">
        <v>16176.393388428765</v>
      </c>
      <c r="AI289" s="182" t="s">
        <v>198</v>
      </c>
      <c r="AJ289" s="3"/>
      <c r="AK289" s="3"/>
      <c r="AL289" s="185">
        <f>AVERAGE($AG$9:AG289)</f>
        <v>46.715302491103202</v>
      </c>
      <c r="AM289" s="168">
        <f>AVERAGE($AH$9:AH289)</f>
        <v>14440.524024020673</v>
      </c>
    </row>
    <row r="290" spans="2:39" ht="18" x14ac:dyDescent="0.55000000000000004">
      <c r="B290" s="178">
        <v>282</v>
      </c>
      <c r="C290" s="182">
        <v>45</v>
      </c>
      <c r="D290" s="182">
        <v>4</v>
      </c>
      <c r="E290" s="182">
        <v>2</v>
      </c>
      <c r="F290" s="182">
        <v>936.82218862347463</v>
      </c>
      <c r="G290" s="182">
        <v>47</v>
      </c>
      <c r="H290" s="188">
        <v>9758.1778113765249</v>
      </c>
      <c r="I290" s="182" t="s">
        <v>197</v>
      </c>
      <c r="L290" s="185">
        <f>AVERAGE($G$9:G290)</f>
        <v>46.560283687943262</v>
      </c>
      <c r="M290" s="168">
        <f>AVERAGE($H$9:H290)</f>
        <v>9785.3019603575303</v>
      </c>
      <c r="AB290" s="178">
        <v>282</v>
      </c>
      <c r="AC290" s="182">
        <v>43</v>
      </c>
      <c r="AD290" s="182">
        <v>7</v>
      </c>
      <c r="AE290" s="182">
        <v>1</v>
      </c>
      <c r="AF290" s="182">
        <v>821.74741523831494</v>
      </c>
      <c r="AG290" s="182">
        <v>49</v>
      </c>
      <c r="AH290" s="188">
        <v>15093.252584761685</v>
      </c>
      <c r="AI290" s="182" t="s">
        <v>197</v>
      </c>
      <c r="AJ290" s="3"/>
      <c r="AK290" s="3"/>
      <c r="AL290" s="185">
        <f>AVERAGE($AG$9:AG290)</f>
        <v>46.723404255319146</v>
      </c>
      <c r="AM290" s="168">
        <f>AVERAGE($AH$9:AH290)</f>
        <v>14442.838664306988</v>
      </c>
    </row>
    <row r="291" spans="2:39" ht="18" x14ac:dyDescent="0.55000000000000004">
      <c r="B291" s="178">
        <v>283</v>
      </c>
      <c r="C291" s="182">
        <v>43</v>
      </c>
      <c r="D291" s="182">
        <v>2</v>
      </c>
      <c r="E291" s="182">
        <v>1</v>
      </c>
      <c r="F291" s="182">
        <v>836.9849019581917</v>
      </c>
      <c r="G291" s="182">
        <v>44</v>
      </c>
      <c r="H291" s="188">
        <v>8753.0150980418075</v>
      </c>
      <c r="I291" s="182" t="s">
        <v>197</v>
      </c>
      <c r="L291" s="185">
        <f>AVERAGE($G$9:G291)</f>
        <v>46.551236749116605</v>
      </c>
      <c r="M291" s="168">
        <f>AVERAGE($H$9:H291)</f>
        <v>9781.6543036002313</v>
      </c>
      <c r="AB291" s="178">
        <v>283</v>
      </c>
      <c r="AC291" s="182">
        <v>48</v>
      </c>
      <c r="AD291" s="182">
        <v>2</v>
      </c>
      <c r="AE291" s="182">
        <v>1</v>
      </c>
      <c r="AF291" s="182">
        <v>746.77362533728399</v>
      </c>
      <c r="AG291" s="182">
        <v>49</v>
      </c>
      <c r="AH291" s="188">
        <v>15168.226374662716</v>
      </c>
      <c r="AI291" s="182" t="s">
        <v>197</v>
      </c>
      <c r="AJ291" s="3"/>
      <c r="AK291" s="3"/>
      <c r="AL291" s="185">
        <f>AVERAGE($AG$9:AG291)</f>
        <v>46.731448763250881</v>
      </c>
      <c r="AM291" s="168">
        <f>AVERAGE($AH$9:AH291)</f>
        <v>14445.401871764076</v>
      </c>
    </row>
    <row r="292" spans="2:39" ht="18" x14ac:dyDescent="0.55000000000000004">
      <c r="B292" s="178">
        <v>284</v>
      </c>
      <c r="C292" s="182">
        <v>41</v>
      </c>
      <c r="D292" s="182">
        <v>10</v>
      </c>
      <c r="E292" s="182">
        <v>3</v>
      </c>
      <c r="F292" s="182">
        <v>1021.6072815745576</v>
      </c>
      <c r="G292" s="182">
        <v>48</v>
      </c>
      <c r="H292" s="188">
        <v>10208.392718425443</v>
      </c>
      <c r="I292" s="182" t="s">
        <v>197</v>
      </c>
      <c r="L292" s="185">
        <f>AVERAGE($G$9:G292)</f>
        <v>46.556338028169016</v>
      </c>
      <c r="M292" s="168">
        <f>AVERAGE($H$9:H292)</f>
        <v>9783.1569036524324</v>
      </c>
      <c r="AB292" s="178">
        <v>284</v>
      </c>
      <c r="AC292" s="182">
        <v>43</v>
      </c>
      <c r="AD292" s="182">
        <v>6</v>
      </c>
      <c r="AE292" s="182">
        <v>3</v>
      </c>
      <c r="AF292" s="182">
        <v>708.72414691871927</v>
      </c>
      <c r="AG292" s="182">
        <v>46</v>
      </c>
      <c r="AH292" s="188">
        <v>14551.275853081281</v>
      </c>
      <c r="AI292" s="182" t="s">
        <v>197</v>
      </c>
      <c r="AJ292" s="3"/>
      <c r="AK292" s="3"/>
      <c r="AL292" s="185">
        <f>AVERAGE($AG$9:AG292)</f>
        <v>46.728873239436616</v>
      </c>
      <c r="AM292" s="168">
        <f>AVERAGE($AH$9:AH292)</f>
        <v>14445.774667472939</v>
      </c>
    </row>
    <row r="293" spans="2:39" ht="18" x14ac:dyDescent="0.55000000000000004">
      <c r="B293" s="178">
        <v>285</v>
      </c>
      <c r="C293" s="182">
        <v>51</v>
      </c>
      <c r="D293" s="182">
        <v>4</v>
      </c>
      <c r="E293" s="182">
        <v>3</v>
      </c>
      <c r="F293" s="182">
        <v>744.28670443045189</v>
      </c>
      <c r="G293" s="182">
        <v>50</v>
      </c>
      <c r="H293" s="188">
        <v>11055.713295569549</v>
      </c>
      <c r="I293" s="182" t="s">
        <v>198</v>
      </c>
      <c r="L293" s="185">
        <f>AVERAGE($G$9:G293)</f>
        <v>46.568421052631578</v>
      </c>
      <c r="M293" s="168">
        <f>AVERAGE($H$9:H293)</f>
        <v>9787.6220137995115</v>
      </c>
      <c r="AB293" s="178">
        <v>285</v>
      </c>
      <c r="AC293" s="182">
        <v>44</v>
      </c>
      <c r="AD293" s="182">
        <v>3</v>
      </c>
      <c r="AE293" s="182">
        <v>2</v>
      </c>
      <c r="AF293" s="182">
        <v>860.92698697392859</v>
      </c>
      <c r="AG293" s="182">
        <v>45</v>
      </c>
      <c r="AH293" s="188">
        <v>13764.073013026071</v>
      </c>
      <c r="AI293" s="182" t="s">
        <v>197</v>
      </c>
      <c r="AJ293" s="3"/>
      <c r="AK293" s="3"/>
      <c r="AL293" s="185">
        <f>AVERAGE($AG$9:AG293)</f>
        <v>46.722807017543857</v>
      </c>
      <c r="AM293" s="168">
        <f>AVERAGE($AH$9:AH293)</f>
        <v>14443.382731843301</v>
      </c>
    </row>
    <row r="294" spans="2:39" ht="18" x14ac:dyDescent="0.55000000000000004">
      <c r="B294" s="178">
        <v>286</v>
      </c>
      <c r="C294" s="182">
        <v>51</v>
      </c>
      <c r="D294" s="182">
        <v>6</v>
      </c>
      <c r="E294" s="182">
        <v>5</v>
      </c>
      <c r="F294" s="182">
        <v>1014.5537852457602</v>
      </c>
      <c r="G294" s="182">
        <v>48</v>
      </c>
      <c r="H294" s="188">
        <v>10715.44621475424</v>
      </c>
      <c r="I294" s="182" t="s">
        <v>197</v>
      </c>
      <c r="L294" s="185">
        <f>AVERAGE($G$9:G294)</f>
        <v>46.573426573426573</v>
      </c>
      <c r="M294" s="168">
        <f>AVERAGE($H$9:H294)</f>
        <v>9790.8661543622893</v>
      </c>
      <c r="AB294" s="178">
        <v>286</v>
      </c>
      <c r="AC294" s="182">
        <v>48</v>
      </c>
      <c r="AD294" s="182">
        <v>8</v>
      </c>
      <c r="AE294" s="182">
        <v>5</v>
      </c>
      <c r="AF294" s="182">
        <v>705.21820070937895</v>
      </c>
      <c r="AG294" s="182">
        <v>48</v>
      </c>
      <c r="AH294" s="188">
        <v>15824.78179929062</v>
      </c>
      <c r="AI294" s="182" t="s">
        <v>197</v>
      </c>
      <c r="AJ294" s="3"/>
      <c r="AK294" s="3"/>
      <c r="AL294" s="185">
        <f>AVERAGE($AG$9:AG294)</f>
        <v>46.727272727272727</v>
      </c>
      <c r="AM294" s="168">
        <f>AVERAGE($AH$9:AH294)</f>
        <v>14448.212798512699</v>
      </c>
    </row>
    <row r="295" spans="2:39" ht="18" x14ac:dyDescent="0.55000000000000004">
      <c r="B295" s="178">
        <v>287</v>
      </c>
      <c r="C295" s="182">
        <v>41</v>
      </c>
      <c r="D295" s="182">
        <v>2</v>
      </c>
      <c r="E295" s="182">
        <v>1</v>
      </c>
      <c r="F295" s="182">
        <v>897.59650271817691</v>
      </c>
      <c r="G295" s="182">
        <v>42</v>
      </c>
      <c r="H295" s="188">
        <v>8122.4034972818226</v>
      </c>
      <c r="I295" s="182" t="s">
        <v>197</v>
      </c>
      <c r="L295" s="185">
        <f>AVERAGE($G$9:G295)</f>
        <v>46.557491289198609</v>
      </c>
      <c r="M295" s="168">
        <f>AVERAGE($H$9:H295)</f>
        <v>9785.0526956268186</v>
      </c>
      <c r="AB295" s="178">
        <v>287</v>
      </c>
      <c r="AC295" s="182">
        <v>47</v>
      </c>
      <c r="AD295" s="182">
        <v>9</v>
      </c>
      <c r="AE295" s="182">
        <v>2</v>
      </c>
      <c r="AF295" s="182">
        <v>847.16367009044029</v>
      </c>
      <c r="AG295" s="182">
        <v>51</v>
      </c>
      <c r="AH295" s="188">
        <v>15637.83632990956</v>
      </c>
      <c r="AI295" s="182" t="s">
        <v>198</v>
      </c>
      <c r="AJ295" s="3"/>
      <c r="AK295" s="3"/>
      <c r="AL295" s="185">
        <f>AVERAGE($AG$9:AG295)</f>
        <v>46.742160278745644</v>
      </c>
      <c r="AM295" s="168">
        <f>AVERAGE($AH$9:AH295)</f>
        <v>14452.357828238821</v>
      </c>
    </row>
    <row r="296" spans="2:39" ht="18" x14ac:dyDescent="0.55000000000000004">
      <c r="B296" s="178">
        <v>288</v>
      </c>
      <c r="C296" s="182">
        <v>57</v>
      </c>
      <c r="D296" s="182">
        <v>6</v>
      </c>
      <c r="E296" s="182">
        <v>2</v>
      </c>
      <c r="F296" s="182">
        <v>668.53031028362625</v>
      </c>
      <c r="G296" s="182">
        <v>51</v>
      </c>
      <c r="H296" s="188">
        <v>10816.469689716374</v>
      </c>
      <c r="I296" s="182" t="s">
        <v>198</v>
      </c>
      <c r="L296" s="185">
        <f>AVERAGE($G$9:G296)</f>
        <v>46.572916666666664</v>
      </c>
      <c r="M296" s="168">
        <f>AVERAGE($H$9:H296)</f>
        <v>9788.6340046340738</v>
      </c>
      <c r="AB296" s="178">
        <v>288</v>
      </c>
      <c r="AC296" s="182">
        <v>44</v>
      </c>
      <c r="AD296" s="182">
        <v>7</v>
      </c>
      <c r="AE296" s="182">
        <v>3</v>
      </c>
      <c r="AF296" s="182">
        <v>734.49454484835246</v>
      </c>
      <c r="AG296" s="182">
        <v>48</v>
      </c>
      <c r="AH296" s="188">
        <v>15295.505455151648</v>
      </c>
      <c r="AI296" s="182" t="s">
        <v>197</v>
      </c>
      <c r="AJ296" s="3"/>
      <c r="AK296" s="3"/>
      <c r="AL296" s="185">
        <f>AVERAGE($AG$9:AG296)</f>
        <v>46.746527777777779</v>
      </c>
      <c r="AM296" s="168">
        <f>AVERAGE($AH$9:AH296)</f>
        <v>14455.2854241656</v>
      </c>
    </row>
    <row r="297" spans="2:39" ht="18" x14ac:dyDescent="0.55000000000000004">
      <c r="B297" s="178">
        <v>289</v>
      </c>
      <c r="C297" s="182">
        <v>38</v>
      </c>
      <c r="D297" s="182">
        <v>7</v>
      </c>
      <c r="E297" s="182">
        <v>4</v>
      </c>
      <c r="F297" s="182">
        <v>820.61993910229558</v>
      </c>
      <c r="G297" s="182">
        <v>41</v>
      </c>
      <c r="H297" s="188">
        <v>8664.3800608977035</v>
      </c>
      <c r="I297" s="182" t="s">
        <v>197</v>
      </c>
      <c r="L297" s="185">
        <f>AVERAGE($G$9:G297)</f>
        <v>46.553633217993081</v>
      </c>
      <c r="M297" s="168">
        <f>AVERAGE($H$9:H297)</f>
        <v>9784.7438525796224</v>
      </c>
      <c r="AB297" s="178">
        <v>289</v>
      </c>
      <c r="AC297" s="182">
        <v>38</v>
      </c>
      <c r="AD297" s="182">
        <v>7</v>
      </c>
      <c r="AE297" s="182">
        <v>1</v>
      </c>
      <c r="AF297" s="182">
        <v>917.84069302612477</v>
      </c>
      <c r="AG297" s="182">
        <v>44</v>
      </c>
      <c r="AH297" s="188">
        <v>13072.159306973876</v>
      </c>
      <c r="AI297" s="182" t="s">
        <v>197</v>
      </c>
      <c r="AJ297" s="3"/>
      <c r="AK297" s="3"/>
      <c r="AL297" s="185">
        <f>AVERAGE($AG$9:AG297)</f>
        <v>46.737024221453289</v>
      </c>
      <c r="AM297" s="168">
        <f>AVERAGE($AH$9:AH297)</f>
        <v>14450.499520645906</v>
      </c>
    </row>
    <row r="298" spans="2:39" ht="18" x14ac:dyDescent="0.55000000000000004">
      <c r="B298" s="178">
        <v>290</v>
      </c>
      <c r="C298" s="182">
        <v>40</v>
      </c>
      <c r="D298" s="182">
        <v>4</v>
      </c>
      <c r="E298" s="182">
        <v>4</v>
      </c>
      <c r="F298" s="182">
        <v>1055.7137753430854</v>
      </c>
      <c r="G298" s="182">
        <v>40</v>
      </c>
      <c r="H298" s="188">
        <v>8144.2862246569148</v>
      </c>
      <c r="I298" s="182" t="s">
        <v>197</v>
      </c>
      <c r="L298" s="185">
        <f>AVERAGE($G$9:G298)</f>
        <v>46.531034482758621</v>
      </c>
      <c r="M298" s="168">
        <f>AVERAGE($H$9:H298)</f>
        <v>9779.0871021385101</v>
      </c>
      <c r="AB298" s="178">
        <v>290</v>
      </c>
      <c r="AC298" s="182">
        <v>46</v>
      </c>
      <c r="AD298" s="182">
        <v>5</v>
      </c>
      <c r="AE298" s="182">
        <v>3</v>
      </c>
      <c r="AF298" s="182">
        <v>681.58168267692849</v>
      </c>
      <c r="AG298" s="182">
        <v>48</v>
      </c>
      <c r="AH298" s="188">
        <v>15348.41831732307</v>
      </c>
      <c r="AI298" s="182" t="s">
        <v>197</v>
      </c>
      <c r="AJ298" s="3"/>
      <c r="AK298" s="3"/>
      <c r="AL298" s="185">
        <f>AVERAGE($AG$9:AG298)</f>
        <v>46.741379310344826</v>
      </c>
      <c r="AM298" s="168">
        <f>AVERAGE($AH$9:AH298)</f>
        <v>14453.595792358585</v>
      </c>
    </row>
    <row r="299" spans="2:39" ht="18" x14ac:dyDescent="0.55000000000000004">
      <c r="B299" s="178">
        <v>291</v>
      </c>
      <c r="C299" s="182">
        <v>36</v>
      </c>
      <c r="D299" s="182">
        <v>9</v>
      </c>
      <c r="E299" s="182">
        <v>2</v>
      </c>
      <c r="F299" s="182">
        <v>903.89381518194512</v>
      </c>
      <c r="G299" s="182">
        <v>43</v>
      </c>
      <c r="H299" s="188">
        <v>8651.1061848180543</v>
      </c>
      <c r="I299" s="182" t="s">
        <v>197</v>
      </c>
      <c r="L299" s="185">
        <f>AVERAGE($G$9:G299)</f>
        <v>46.518900343642613</v>
      </c>
      <c r="M299" s="168">
        <f>AVERAGE($H$9:H299)</f>
        <v>9775.2108790549337</v>
      </c>
      <c r="AB299" s="178">
        <v>291</v>
      </c>
      <c r="AC299" s="182">
        <v>51</v>
      </c>
      <c r="AD299" s="182">
        <v>7</v>
      </c>
      <c r="AE299" s="182">
        <v>2</v>
      </c>
      <c r="AF299" s="182">
        <v>651.61807243828957</v>
      </c>
      <c r="AG299" s="182">
        <v>51</v>
      </c>
      <c r="AH299" s="188">
        <v>15833.38192756171</v>
      </c>
      <c r="AI299" s="182" t="s">
        <v>198</v>
      </c>
      <c r="AJ299" s="3"/>
      <c r="AK299" s="3"/>
      <c r="AL299" s="185">
        <f>AVERAGE($AG$9:AG299)</f>
        <v>46.756013745704465</v>
      </c>
      <c r="AM299" s="168">
        <f>AVERAGE($AH$9:AH299)</f>
        <v>14458.337325469249</v>
      </c>
    </row>
    <row r="300" spans="2:39" ht="18" x14ac:dyDescent="0.55000000000000004">
      <c r="B300" s="178">
        <v>292</v>
      </c>
      <c r="C300" s="182">
        <v>32</v>
      </c>
      <c r="D300" s="182">
        <v>10</v>
      </c>
      <c r="E300" s="182">
        <v>2</v>
      </c>
      <c r="F300" s="182">
        <v>723.96804504055001</v>
      </c>
      <c r="G300" s="182">
        <v>40</v>
      </c>
      <c r="H300" s="188">
        <v>7976.0319549594496</v>
      </c>
      <c r="I300" s="182" t="s">
        <v>197</v>
      </c>
      <c r="L300" s="185">
        <f>AVERAGE($G$9:G300)</f>
        <v>46.496575342465754</v>
      </c>
      <c r="M300" s="168">
        <f>AVERAGE($H$9:H300)</f>
        <v>9769.049307397072</v>
      </c>
      <c r="AB300" s="178">
        <v>292</v>
      </c>
      <c r="AC300" s="182">
        <v>40</v>
      </c>
      <c r="AD300" s="182">
        <v>9</v>
      </c>
      <c r="AE300" s="182">
        <v>5</v>
      </c>
      <c r="AF300" s="182">
        <v>716.31104703001893</v>
      </c>
      <c r="AG300" s="182">
        <v>44</v>
      </c>
      <c r="AH300" s="188">
        <v>14273.68895296998</v>
      </c>
      <c r="AI300" s="182" t="s">
        <v>197</v>
      </c>
      <c r="AJ300" s="3"/>
      <c r="AK300" s="3"/>
      <c r="AL300" s="185">
        <f>AVERAGE($AG$9:AG300)</f>
        <v>46.746575342465754</v>
      </c>
      <c r="AM300" s="168">
        <f>AVERAGE($AH$9:AH300)</f>
        <v>14457.704968029184</v>
      </c>
    </row>
    <row r="301" spans="2:39" ht="18" x14ac:dyDescent="0.55000000000000004">
      <c r="B301" s="178">
        <v>293</v>
      </c>
      <c r="C301" s="182">
        <v>43</v>
      </c>
      <c r="D301" s="182">
        <v>5</v>
      </c>
      <c r="E301" s="182">
        <v>4</v>
      </c>
      <c r="F301" s="182">
        <v>890.72064987410067</v>
      </c>
      <c r="G301" s="182">
        <v>44</v>
      </c>
      <c r="H301" s="188">
        <v>9449.2793501259002</v>
      </c>
      <c r="I301" s="182" t="s">
        <v>197</v>
      </c>
      <c r="L301" s="185">
        <f>AVERAGE($G$9:G301)</f>
        <v>46.488054607508531</v>
      </c>
      <c r="M301" s="168">
        <f>AVERAGE($H$9:H301)</f>
        <v>9767.9579423551913</v>
      </c>
      <c r="AB301" s="178">
        <v>293</v>
      </c>
      <c r="AC301" s="182">
        <v>45</v>
      </c>
      <c r="AD301" s="182">
        <v>3</v>
      </c>
      <c r="AE301" s="182">
        <v>1</v>
      </c>
      <c r="AF301" s="182">
        <v>975.20357937251913</v>
      </c>
      <c r="AG301" s="182">
        <v>47</v>
      </c>
      <c r="AH301" s="188">
        <v>14169.796420627481</v>
      </c>
      <c r="AI301" s="182" t="s">
        <v>197</v>
      </c>
      <c r="AJ301" s="3"/>
      <c r="AK301" s="3"/>
      <c r="AL301" s="185">
        <f>AVERAGE($AG$9:AG301)</f>
        <v>46.74744027303754</v>
      </c>
      <c r="AM301" s="168">
        <f>AVERAGE($AH$9:AH301)</f>
        <v>14456.722345000508</v>
      </c>
    </row>
    <row r="302" spans="2:39" ht="18" x14ac:dyDescent="0.55000000000000004">
      <c r="B302" s="178">
        <v>294</v>
      </c>
      <c r="C302" s="182">
        <v>44</v>
      </c>
      <c r="D302" s="182">
        <v>6</v>
      </c>
      <c r="E302" s="182">
        <v>2</v>
      </c>
      <c r="F302" s="182">
        <v>992.86373728420745</v>
      </c>
      <c r="G302" s="182">
        <v>48</v>
      </c>
      <c r="H302" s="188">
        <v>9987.1362627157923</v>
      </c>
      <c r="I302" s="182" t="s">
        <v>197</v>
      </c>
      <c r="L302" s="185">
        <f>AVERAGE($G$9:G302)</f>
        <v>46.493197278911566</v>
      </c>
      <c r="M302" s="168">
        <f>AVERAGE($H$9:H302)</f>
        <v>9768.7034468462134</v>
      </c>
      <c r="AB302" s="178">
        <v>294</v>
      </c>
      <c r="AC302" s="182">
        <v>38</v>
      </c>
      <c r="AD302" s="182">
        <v>9</v>
      </c>
      <c r="AE302" s="182">
        <v>2</v>
      </c>
      <c r="AF302" s="182">
        <v>640.12371143057715</v>
      </c>
      <c r="AG302" s="182">
        <v>45</v>
      </c>
      <c r="AH302" s="188">
        <v>13984.876288569423</v>
      </c>
      <c r="AI302" s="182" t="s">
        <v>197</v>
      </c>
      <c r="AJ302" s="3"/>
      <c r="AK302" s="3"/>
      <c r="AL302" s="185">
        <f>AVERAGE($AG$9:AG302)</f>
        <v>46.741496598639458</v>
      </c>
      <c r="AM302" s="168">
        <f>AVERAGE($AH$9:AH302)</f>
        <v>14455.117426441218</v>
      </c>
    </row>
    <row r="303" spans="2:39" ht="18" x14ac:dyDescent="0.55000000000000004">
      <c r="B303" s="178">
        <v>295</v>
      </c>
      <c r="C303" s="182">
        <v>42</v>
      </c>
      <c r="D303" s="182">
        <v>4</v>
      </c>
      <c r="E303" s="182">
        <v>5</v>
      </c>
      <c r="F303" s="182">
        <v>757.48294171100781</v>
      </c>
      <c r="G303" s="182">
        <v>41</v>
      </c>
      <c r="H303" s="188">
        <v>8977.5170582889914</v>
      </c>
      <c r="I303" s="182" t="s">
        <v>197</v>
      </c>
      <c r="L303" s="185">
        <f>AVERAGE($G$9:G303)</f>
        <v>46.474576271186443</v>
      </c>
      <c r="M303" s="168">
        <f>AVERAGE($H$9:H303)</f>
        <v>9766.0214590883916</v>
      </c>
      <c r="AB303" s="178">
        <v>295</v>
      </c>
      <c r="AC303" s="182">
        <v>51</v>
      </c>
      <c r="AD303" s="182">
        <v>7</v>
      </c>
      <c r="AE303" s="182">
        <v>2</v>
      </c>
      <c r="AF303" s="182">
        <v>507.01799217658368</v>
      </c>
      <c r="AG303" s="182">
        <v>51</v>
      </c>
      <c r="AH303" s="188">
        <v>15977.982007823415</v>
      </c>
      <c r="AI303" s="182" t="s">
        <v>198</v>
      </c>
      <c r="AJ303" s="3"/>
      <c r="AK303" s="3"/>
      <c r="AL303" s="185">
        <f>AVERAGE($AG$9:AG303)</f>
        <v>46.755932203389833</v>
      </c>
      <c r="AM303" s="168">
        <f>AVERAGE($AH$9:AH303)</f>
        <v>14460.279679259462</v>
      </c>
    </row>
    <row r="304" spans="2:39" ht="18" x14ac:dyDescent="0.55000000000000004">
      <c r="B304" s="178">
        <v>296</v>
      </c>
      <c r="C304" s="182">
        <v>45</v>
      </c>
      <c r="D304" s="182">
        <v>6</v>
      </c>
      <c r="E304" s="182">
        <v>2</v>
      </c>
      <c r="F304" s="182">
        <v>811.49180038071995</v>
      </c>
      <c r="G304" s="182">
        <v>49</v>
      </c>
      <c r="H304" s="188">
        <v>10453.50819961928</v>
      </c>
      <c r="I304" s="182" t="s">
        <v>197</v>
      </c>
      <c r="L304" s="185">
        <f>AVERAGE($G$9:G304)</f>
        <v>46.483108108108105</v>
      </c>
      <c r="M304" s="168">
        <f>AVERAGE($H$9:H304)</f>
        <v>9768.3440494280239</v>
      </c>
      <c r="AB304" s="178">
        <v>296</v>
      </c>
      <c r="AC304" s="182">
        <v>46</v>
      </c>
      <c r="AD304" s="182">
        <v>5</v>
      </c>
      <c r="AE304" s="182">
        <v>1</v>
      </c>
      <c r="AF304" s="182">
        <v>783.81593664913453</v>
      </c>
      <c r="AG304" s="182">
        <v>50</v>
      </c>
      <c r="AH304" s="188">
        <v>15516.184063350865</v>
      </c>
      <c r="AI304" s="182" t="s">
        <v>198</v>
      </c>
      <c r="AJ304" s="3"/>
      <c r="AK304" s="3"/>
      <c r="AL304" s="185">
        <f>AVERAGE($AG$9:AG304)</f>
        <v>46.766891891891895</v>
      </c>
      <c r="AM304" s="168">
        <f>AVERAGE($AH$9:AH304)</f>
        <v>14463.846923800311</v>
      </c>
    </row>
    <row r="305" spans="2:39" ht="18" x14ac:dyDescent="0.55000000000000004">
      <c r="B305" s="178">
        <v>297</v>
      </c>
      <c r="C305" s="182">
        <v>36</v>
      </c>
      <c r="D305" s="182">
        <v>5</v>
      </c>
      <c r="E305" s="182">
        <v>1</v>
      </c>
      <c r="F305" s="182">
        <v>818.49359060168513</v>
      </c>
      <c r="G305" s="182">
        <v>40</v>
      </c>
      <c r="H305" s="188">
        <v>7631.5064093983146</v>
      </c>
      <c r="I305" s="182" t="s">
        <v>197</v>
      </c>
      <c r="L305" s="185">
        <f>AVERAGE($G$9:G305)</f>
        <v>46.46127946127946</v>
      </c>
      <c r="M305" s="168">
        <f>AVERAGE($H$9:H305)</f>
        <v>9761.1493098993033</v>
      </c>
      <c r="AB305" s="178">
        <v>297</v>
      </c>
      <c r="AC305" s="182">
        <v>38</v>
      </c>
      <c r="AD305" s="182">
        <v>8</v>
      </c>
      <c r="AE305" s="182">
        <v>1</v>
      </c>
      <c r="AF305" s="182">
        <v>974.92393446983544</v>
      </c>
      <c r="AG305" s="182">
        <v>45</v>
      </c>
      <c r="AH305" s="188">
        <v>13400.076065530164</v>
      </c>
      <c r="AI305" s="182" t="s">
        <v>197</v>
      </c>
      <c r="AJ305" s="3"/>
      <c r="AK305" s="3"/>
      <c r="AL305" s="185">
        <f>AVERAGE($AG$9:AG305)</f>
        <v>46.760942760942761</v>
      </c>
      <c r="AM305" s="168">
        <f>AVERAGE($AH$9:AH305)</f>
        <v>14460.265203738796</v>
      </c>
    </row>
    <row r="306" spans="2:39" ht="18" x14ac:dyDescent="0.55000000000000004">
      <c r="B306" s="178">
        <v>298</v>
      </c>
      <c r="C306" s="182">
        <v>48</v>
      </c>
      <c r="D306" s="182">
        <v>6</v>
      </c>
      <c r="E306" s="182">
        <v>2</v>
      </c>
      <c r="F306" s="182">
        <v>826.27832954230507</v>
      </c>
      <c r="G306" s="182">
        <v>51</v>
      </c>
      <c r="H306" s="188">
        <v>10658.721670457695</v>
      </c>
      <c r="I306" s="182" t="s">
        <v>198</v>
      </c>
      <c r="L306" s="185">
        <f>AVERAGE($G$9:G306)</f>
        <v>46.476510067114091</v>
      </c>
      <c r="M306" s="168">
        <f>AVERAGE($H$9:H306)</f>
        <v>9764.1612976864126</v>
      </c>
      <c r="AB306" s="178">
        <v>298</v>
      </c>
      <c r="AC306" s="182">
        <v>50</v>
      </c>
      <c r="AD306" s="182">
        <v>2</v>
      </c>
      <c r="AE306" s="182">
        <v>3</v>
      </c>
      <c r="AF306" s="182">
        <v>769.30187625346241</v>
      </c>
      <c r="AG306" s="182">
        <v>49</v>
      </c>
      <c r="AH306" s="188">
        <v>15645.698123746537</v>
      </c>
      <c r="AI306" s="182" t="s">
        <v>197</v>
      </c>
      <c r="AJ306" s="3"/>
      <c r="AK306" s="3"/>
      <c r="AL306" s="185">
        <f>AVERAGE($AG$9:AG306)</f>
        <v>46.768456375838923</v>
      </c>
      <c r="AM306" s="168">
        <f>AVERAGE($AH$9:AH306)</f>
        <v>14464.243166557613</v>
      </c>
    </row>
    <row r="307" spans="2:39" ht="18" x14ac:dyDescent="0.55000000000000004">
      <c r="B307" s="178">
        <v>299</v>
      </c>
      <c r="C307" s="182">
        <v>49</v>
      </c>
      <c r="D307" s="182">
        <v>7</v>
      </c>
      <c r="E307" s="182">
        <v>1</v>
      </c>
      <c r="F307" s="182">
        <v>821.67515446055427</v>
      </c>
      <c r="G307" s="182">
        <v>52</v>
      </c>
      <c r="H307" s="188">
        <v>10348.324845539446</v>
      </c>
      <c r="I307" s="182" t="s">
        <v>198</v>
      </c>
      <c r="L307" s="185">
        <f>AVERAGE($G$9:G307)</f>
        <v>46.49498327759197</v>
      </c>
      <c r="M307" s="168">
        <f>AVERAGE($H$9:H307)</f>
        <v>9766.1150219267238</v>
      </c>
      <c r="AB307" s="178">
        <v>299</v>
      </c>
      <c r="AC307" s="182">
        <v>36</v>
      </c>
      <c r="AD307" s="182">
        <v>4</v>
      </c>
      <c r="AE307" s="182">
        <v>3</v>
      </c>
      <c r="AF307" s="182">
        <v>1116.8944065279404</v>
      </c>
      <c r="AG307" s="182">
        <v>37</v>
      </c>
      <c r="AH307" s="188">
        <v>10678.105593472061</v>
      </c>
      <c r="AI307" s="182" t="s">
        <v>197</v>
      </c>
      <c r="AJ307" s="3"/>
      <c r="AK307" s="3"/>
      <c r="AL307" s="185">
        <f>AVERAGE($AG$9:AG307)</f>
        <v>46.735785953177256</v>
      </c>
      <c r="AM307" s="168">
        <f>AVERAGE($AH$9:AH307)</f>
        <v>14451.580499089099</v>
      </c>
    </row>
    <row r="308" spans="2:39" ht="18" x14ac:dyDescent="0.55000000000000004">
      <c r="B308" s="178">
        <v>300</v>
      </c>
      <c r="C308" s="182">
        <v>42</v>
      </c>
      <c r="D308" s="182">
        <v>9</v>
      </c>
      <c r="E308" s="182">
        <v>3</v>
      </c>
      <c r="F308" s="182">
        <v>883.41438728463061</v>
      </c>
      <c r="G308" s="182">
        <v>48</v>
      </c>
      <c r="H308" s="188">
        <v>10346.585612715369</v>
      </c>
      <c r="I308" s="182" t="s">
        <v>197</v>
      </c>
      <c r="L308" s="185">
        <f>AVERAGE($G$9:G308)</f>
        <v>46.5</v>
      </c>
      <c r="M308" s="168">
        <f>AVERAGE($H$9:H308)</f>
        <v>9768.0499238960183</v>
      </c>
      <c r="AB308" s="178">
        <v>300</v>
      </c>
      <c r="AC308" s="182">
        <v>44</v>
      </c>
      <c r="AD308" s="182">
        <v>7</v>
      </c>
      <c r="AE308" s="182">
        <v>3</v>
      </c>
      <c r="AF308" s="182">
        <v>594.33642441532106</v>
      </c>
      <c r="AG308" s="182">
        <v>48</v>
      </c>
      <c r="AH308" s="188">
        <v>15435.66357558468</v>
      </c>
      <c r="AI308" s="182" t="s">
        <v>197</v>
      </c>
      <c r="AJ308" s="3"/>
      <c r="AK308" s="3"/>
      <c r="AL308" s="185">
        <f>AVERAGE($AG$9:AG308)</f>
        <v>46.74</v>
      </c>
      <c r="AM308" s="168">
        <f>AVERAGE($AH$9:AH308)</f>
        <v>14454.860776010752</v>
      </c>
    </row>
    <row r="309" spans="2:39" ht="18" x14ac:dyDescent="0.55000000000000004">
      <c r="B309" s="178">
        <v>301</v>
      </c>
      <c r="C309" s="182">
        <v>53</v>
      </c>
      <c r="D309" s="182">
        <v>5</v>
      </c>
      <c r="E309" s="182">
        <v>1</v>
      </c>
      <c r="F309" s="182">
        <v>703.72479155449662</v>
      </c>
      <c r="G309" s="182">
        <v>52</v>
      </c>
      <c r="H309" s="188">
        <v>10466.275208445502</v>
      </c>
      <c r="I309" s="182" t="s">
        <v>198</v>
      </c>
      <c r="L309" s="185">
        <f>AVERAGE($G$9:G309)</f>
        <v>46.518272425249172</v>
      </c>
      <c r="M309" s="168">
        <f>AVERAGE($H$9:H309)</f>
        <v>9770.3696092267473</v>
      </c>
      <c r="AB309" s="178">
        <v>301</v>
      </c>
      <c r="AC309" s="182">
        <v>46</v>
      </c>
      <c r="AD309" s="182">
        <v>7</v>
      </c>
      <c r="AE309" s="182">
        <v>1</v>
      </c>
      <c r="AF309" s="182">
        <v>650.39883379534774</v>
      </c>
      <c r="AG309" s="182">
        <v>52</v>
      </c>
      <c r="AH309" s="188">
        <v>15519.601166204651</v>
      </c>
      <c r="AI309" s="182" t="s">
        <v>198</v>
      </c>
      <c r="AJ309" s="3"/>
      <c r="AK309" s="3"/>
      <c r="AL309" s="185">
        <f>AVERAGE($AG$9:AG309)</f>
        <v>46.757475083056477</v>
      </c>
      <c r="AM309" s="168">
        <f>AVERAGE($AH$9:AH309)</f>
        <v>14458.398119499767</v>
      </c>
    </row>
    <row r="310" spans="2:39" ht="18" x14ac:dyDescent="0.55000000000000004">
      <c r="B310" s="178">
        <v>302</v>
      </c>
      <c r="C310" s="182">
        <v>43</v>
      </c>
      <c r="D310" s="182">
        <v>6</v>
      </c>
      <c r="E310" s="182">
        <v>3</v>
      </c>
      <c r="F310" s="182">
        <v>1100.4353879300163</v>
      </c>
      <c r="G310" s="182">
        <v>46</v>
      </c>
      <c r="H310" s="188">
        <v>9559.5646120699839</v>
      </c>
      <c r="I310" s="182" t="s">
        <v>197</v>
      </c>
      <c r="L310" s="185">
        <f>AVERAGE($G$9:G310)</f>
        <v>46.516556291390728</v>
      </c>
      <c r="M310" s="168">
        <f>AVERAGE($H$9:H310)</f>
        <v>9769.6715794348383</v>
      </c>
      <c r="AB310" s="178">
        <v>302</v>
      </c>
      <c r="AC310" s="182">
        <v>50</v>
      </c>
      <c r="AD310" s="182">
        <v>8</v>
      </c>
      <c r="AE310" s="182">
        <v>5</v>
      </c>
      <c r="AF310" s="182">
        <v>828.88479000195332</v>
      </c>
      <c r="AG310" s="182">
        <v>48</v>
      </c>
      <c r="AH310" s="188">
        <v>15701.115209998046</v>
      </c>
      <c r="AI310" s="182" t="s">
        <v>197</v>
      </c>
      <c r="AJ310" s="3"/>
      <c r="AK310" s="3"/>
      <c r="AL310" s="185">
        <f>AVERAGE($AG$9:AG310)</f>
        <v>46.76158940397351</v>
      </c>
      <c r="AM310" s="168">
        <f>AVERAGE($AH$9:AH310)</f>
        <v>14462.513076753072</v>
      </c>
    </row>
    <row r="311" spans="2:39" ht="18" x14ac:dyDescent="0.55000000000000004">
      <c r="B311" s="178">
        <v>303</v>
      </c>
      <c r="C311" s="182">
        <v>43</v>
      </c>
      <c r="D311" s="182">
        <v>9</v>
      </c>
      <c r="E311" s="182">
        <v>7</v>
      </c>
      <c r="F311" s="182">
        <v>756.41295236117958</v>
      </c>
      <c r="G311" s="182">
        <v>45</v>
      </c>
      <c r="H311" s="188">
        <v>10618.587047638821</v>
      </c>
      <c r="I311" s="182" t="s">
        <v>197</v>
      </c>
      <c r="L311" s="185">
        <f>AVERAGE($G$9:G311)</f>
        <v>46.511551155115512</v>
      </c>
      <c r="M311" s="168">
        <f>AVERAGE($H$9:H311)</f>
        <v>9772.4732806500342</v>
      </c>
      <c r="AB311" s="178">
        <v>303</v>
      </c>
      <c r="AC311" s="182">
        <v>44</v>
      </c>
      <c r="AD311" s="182">
        <v>10</v>
      </c>
      <c r="AE311" s="182">
        <v>3</v>
      </c>
      <c r="AF311" s="182">
        <v>881.52813467561293</v>
      </c>
      <c r="AG311" s="182">
        <v>50</v>
      </c>
      <c r="AH311" s="188">
        <v>15918.471865324387</v>
      </c>
      <c r="AI311" s="182" t="s">
        <v>198</v>
      </c>
      <c r="AJ311" s="3"/>
      <c r="AK311" s="3"/>
      <c r="AL311" s="185">
        <f>AVERAGE($AG$9:AG311)</f>
        <v>46.772277227722775</v>
      </c>
      <c r="AM311" s="168">
        <f>AVERAGE($AH$9:AH311)</f>
        <v>14467.318221269808</v>
      </c>
    </row>
    <row r="312" spans="2:39" ht="18" x14ac:dyDescent="0.55000000000000004">
      <c r="B312" s="178">
        <v>304</v>
      </c>
      <c r="C312" s="182">
        <v>46</v>
      </c>
      <c r="D312" s="182">
        <v>4</v>
      </c>
      <c r="E312" s="182">
        <v>2</v>
      </c>
      <c r="F312" s="182">
        <v>788.54944420501135</v>
      </c>
      <c r="G312" s="182">
        <v>48</v>
      </c>
      <c r="H312" s="188">
        <v>10191.450555794989</v>
      </c>
      <c r="I312" s="182" t="s">
        <v>197</v>
      </c>
      <c r="L312" s="185">
        <f>AVERAGE($G$9:G312)</f>
        <v>46.516447368421055</v>
      </c>
      <c r="M312" s="168">
        <f>AVERAGE($H$9:H312)</f>
        <v>9773.8514953709036</v>
      </c>
      <c r="AB312" s="178">
        <v>304</v>
      </c>
      <c r="AC312" s="182">
        <v>43</v>
      </c>
      <c r="AD312" s="182">
        <v>5</v>
      </c>
      <c r="AE312" s="182">
        <v>3</v>
      </c>
      <c r="AF312" s="182">
        <v>775.13445416732611</v>
      </c>
      <c r="AG312" s="182">
        <v>45</v>
      </c>
      <c r="AH312" s="188">
        <v>14099.865545832674</v>
      </c>
      <c r="AI312" s="182" t="s">
        <v>197</v>
      </c>
      <c r="AJ312" s="3"/>
      <c r="AK312" s="3"/>
      <c r="AL312" s="185">
        <f>AVERAGE($AG$9:AG312)</f>
        <v>46.766447368421055</v>
      </c>
      <c r="AM312" s="168">
        <f>AVERAGE($AH$9:AH312)</f>
        <v>14466.109495363766</v>
      </c>
    </row>
    <row r="313" spans="2:39" ht="18" x14ac:dyDescent="0.55000000000000004">
      <c r="B313" s="178">
        <v>305</v>
      </c>
      <c r="C313" s="182">
        <v>42</v>
      </c>
      <c r="D313" s="182">
        <v>8</v>
      </c>
      <c r="E313" s="182">
        <v>1</v>
      </c>
      <c r="F313" s="182">
        <v>568.04800254423367</v>
      </c>
      <c r="G313" s="182">
        <v>49</v>
      </c>
      <c r="H313" s="188">
        <v>10446.951997455766</v>
      </c>
      <c r="I313" s="182" t="s">
        <v>197</v>
      </c>
      <c r="L313" s="185">
        <f>AVERAGE($G$9:G313)</f>
        <v>46.524590163934427</v>
      </c>
      <c r="M313" s="168">
        <f>AVERAGE($H$9:H313)</f>
        <v>9776.0583822629851</v>
      </c>
      <c r="AB313" s="178">
        <v>305</v>
      </c>
      <c r="AC313" s="182">
        <v>44</v>
      </c>
      <c r="AD313" s="182">
        <v>8</v>
      </c>
      <c r="AE313" s="182">
        <v>2</v>
      </c>
      <c r="AF313" s="182">
        <v>1085.1842918096372</v>
      </c>
      <c r="AG313" s="182">
        <v>50</v>
      </c>
      <c r="AH313" s="188">
        <v>15464.815708190363</v>
      </c>
      <c r="AI313" s="182" t="s">
        <v>198</v>
      </c>
      <c r="AJ313" s="3"/>
      <c r="AK313" s="3"/>
      <c r="AL313" s="185">
        <f>AVERAGE($AG$9:AG313)</f>
        <v>46.777049180327872</v>
      </c>
      <c r="AM313" s="168">
        <f>AVERAGE($AH$9:AH313)</f>
        <v>14469.383941963197</v>
      </c>
    </row>
    <row r="314" spans="2:39" ht="18" x14ac:dyDescent="0.55000000000000004">
      <c r="B314" s="178">
        <v>306</v>
      </c>
      <c r="C314" s="182">
        <v>39</v>
      </c>
      <c r="D314" s="182">
        <v>2</v>
      </c>
      <c r="E314" s="182">
        <v>0</v>
      </c>
      <c r="F314" s="182">
        <v>690.2962467307799</v>
      </c>
      <c r="G314" s="182">
        <v>41</v>
      </c>
      <c r="H314" s="188">
        <v>7794.7037532692202</v>
      </c>
      <c r="I314" s="182" t="s">
        <v>197</v>
      </c>
      <c r="L314" s="185">
        <f>AVERAGE($G$9:G314)</f>
        <v>46.506535947712422</v>
      </c>
      <c r="M314" s="168">
        <f>AVERAGE($H$9:H314)</f>
        <v>9769.5833671355558</v>
      </c>
      <c r="AB314" s="178">
        <v>306</v>
      </c>
      <c r="AC314" s="182">
        <v>38</v>
      </c>
      <c r="AD314" s="182">
        <v>1</v>
      </c>
      <c r="AE314" s="182">
        <v>4</v>
      </c>
      <c r="AF314" s="182">
        <v>697.94422986748532</v>
      </c>
      <c r="AG314" s="182">
        <v>35</v>
      </c>
      <c r="AH314" s="188">
        <v>10577.055770132514</v>
      </c>
      <c r="AI314" s="182" t="s">
        <v>197</v>
      </c>
      <c r="AJ314" s="3"/>
      <c r="AK314" s="3"/>
      <c r="AL314" s="185">
        <f>AVERAGE($AG$9:AG314)</f>
        <v>46.738562091503269</v>
      </c>
      <c r="AM314" s="168">
        <f>AVERAGE($AH$9:AH314)</f>
        <v>14456.663915257868</v>
      </c>
    </row>
    <row r="315" spans="2:39" ht="18" x14ac:dyDescent="0.55000000000000004">
      <c r="B315" s="178">
        <v>307</v>
      </c>
      <c r="C315" s="182">
        <v>37</v>
      </c>
      <c r="D315" s="182">
        <v>5</v>
      </c>
      <c r="E315" s="182">
        <v>2</v>
      </c>
      <c r="F315" s="182">
        <v>903.33943302182331</v>
      </c>
      <c r="G315" s="182">
        <v>40</v>
      </c>
      <c r="H315" s="188">
        <v>7796.6605669781766</v>
      </c>
      <c r="I315" s="182" t="s">
        <v>197</v>
      </c>
      <c r="L315" s="185">
        <f>AVERAGE($G$9:G315)</f>
        <v>46.485342019543971</v>
      </c>
      <c r="M315" s="168">
        <f>AVERAGE($H$9:H315)</f>
        <v>9763.1569085031206</v>
      </c>
      <c r="AB315" s="178">
        <v>307</v>
      </c>
      <c r="AC315" s="182">
        <v>48</v>
      </c>
      <c r="AD315" s="182">
        <v>2</v>
      </c>
      <c r="AE315" s="182">
        <v>3</v>
      </c>
      <c r="AF315" s="182">
        <v>760.89290209926662</v>
      </c>
      <c r="AG315" s="182">
        <v>47</v>
      </c>
      <c r="AH315" s="188">
        <v>14884.107097900735</v>
      </c>
      <c r="AI315" s="182" t="s">
        <v>197</v>
      </c>
      <c r="AJ315" s="3"/>
      <c r="AK315" s="3"/>
      <c r="AL315" s="185">
        <f>AVERAGE($AG$9:AG315)</f>
        <v>46.739413680781759</v>
      </c>
      <c r="AM315" s="168">
        <f>AVERAGE($AH$9:AH315)</f>
        <v>14458.056238328365</v>
      </c>
    </row>
    <row r="316" spans="2:39" ht="18" x14ac:dyDescent="0.55000000000000004">
      <c r="B316" s="178">
        <v>308</v>
      </c>
      <c r="C316" s="182">
        <v>52</v>
      </c>
      <c r="D316" s="182">
        <v>5</v>
      </c>
      <c r="E316" s="182">
        <v>4</v>
      </c>
      <c r="F316" s="182">
        <v>558.27935615028309</v>
      </c>
      <c r="G316" s="182">
        <v>49</v>
      </c>
      <c r="H316" s="188">
        <v>11206.720643849716</v>
      </c>
      <c r="I316" s="182" t="s">
        <v>197</v>
      </c>
      <c r="L316" s="185">
        <f>AVERAGE($G$9:G316)</f>
        <v>46.493506493506494</v>
      </c>
      <c r="M316" s="168">
        <f>AVERAGE($H$9:H316)</f>
        <v>9767.8438037477517</v>
      </c>
      <c r="AB316" s="178">
        <v>308</v>
      </c>
      <c r="AC316" s="182">
        <v>45</v>
      </c>
      <c r="AD316" s="182">
        <v>7</v>
      </c>
      <c r="AE316" s="182">
        <v>2</v>
      </c>
      <c r="AF316" s="182">
        <v>768.7881384534146</v>
      </c>
      <c r="AG316" s="182">
        <v>50</v>
      </c>
      <c r="AH316" s="188">
        <v>15781.211861546584</v>
      </c>
      <c r="AI316" s="182" t="s">
        <v>198</v>
      </c>
      <c r="AJ316" s="3"/>
      <c r="AK316" s="3"/>
      <c r="AL316" s="185">
        <f>AVERAGE($AG$9:AG316)</f>
        <v>46.75</v>
      </c>
      <c r="AM316" s="168">
        <f>AVERAGE($AH$9:AH316)</f>
        <v>14462.352198144006</v>
      </c>
    </row>
    <row r="317" spans="2:39" ht="18" x14ac:dyDescent="0.55000000000000004">
      <c r="B317" s="178">
        <v>309</v>
      </c>
      <c r="C317" s="182">
        <v>58</v>
      </c>
      <c r="D317" s="182">
        <v>6</v>
      </c>
      <c r="E317" s="182">
        <v>5</v>
      </c>
      <c r="F317" s="182">
        <v>892.55403765962592</v>
      </c>
      <c r="G317" s="182">
        <v>48</v>
      </c>
      <c r="H317" s="188">
        <v>10837.445962340375</v>
      </c>
      <c r="I317" s="182" t="s">
        <v>197</v>
      </c>
      <c r="L317" s="185">
        <f>AVERAGE($G$9:G317)</f>
        <v>46.498381877022652</v>
      </c>
      <c r="M317" s="168">
        <f>AVERAGE($H$9:H317)</f>
        <v>9771.3052994066293</v>
      </c>
      <c r="AB317" s="178">
        <v>309</v>
      </c>
      <c r="AC317" s="182">
        <v>51</v>
      </c>
      <c r="AD317" s="182">
        <v>7</v>
      </c>
      <c r="AE317" s="182">
        <v>1</v>
      </c>
      <c r="AF317" s="182">
        <v>970.48469463522986</v>
      </c>
      <c r="AG317" s="182">
        <v>52</v>
      </c>
      <c r="AH317" s="188">
        <v>15199.51530536477</v>
      </c>
      <c r="AI317" s="182" t="s">
        <v>198</v>
      </c>
      <c r="AJ317" s="3"/>
      <c r="AK317" s="3"/>
      <c r="AL317" s="185">
        <f>AVERAGE($AG$9:AG317)</f>
        <v>46.766990291262132</v>
      </c>
      <c r="AM317" s="168">
        <f>AVERAGE($AH$9:AH317)</f>
        <v>14464.737839267698</v>
      </c>
    </row>
    <row r="318" spans="2:39" ht="18" x14ac:dyDescent="0.55000000000000004">
      <c r="B318" s="178">
        <v>310</v>
      </c>
      <c r="C318" s="182">
        <v>47</v>
      </c>
      <c r="D318" s="182">
        <v>1</v>
      </c>
      <c r="E318" s="182">
        <v>1</v>
      </c>
      <c r="F318" s="182">
        <v>610.71312043423575</v>
      </c>
      <c r="G318" s="182">
        <v>47</v>
      </c>
      <c r="H318" s="188">
        <v>9834.2868795657632</v>
      </c>
      <c r="I318" s="182" t="s">
        <v>197</v>
      </c>
      <c r="L318" s="185">
        <f>AVERAGE($G$9:G318)</f>
        <v>46.5</v>
      </c>
      <c r="M318" s="168">
        <f>AVERAGE($H$9:H318)</f>
        <v>9771.5084657942389</v>
      </c>
      <c r="AB318" s="178">
        <v>310</v>
      </c>
      <c r="AC318" s="182">
        <v>49</v>
      </c>
      <c r="AD318" s="182">
        <v>9</v>
      </c>
      <c r="AE318" s="182">
        <v>2</v>
      </c>
      <c r="AF318" s="182">
        <v>628.66921020126779</v>
      </c>
      <c r="AG318" s="182">
        <v>51</v>
      </c>
      <c r="AH318" s="188">
        <v>15856.330789798732</v>
      </c>
      <c r="AI318" s="182" t="s">
        <v>198</v>
      </c>
      <c r="AJ318" s="3"/>
      <c r="AK318" s="3"/>
      <c r="AL318" s="185">
        <f>AVERAGE($AG$9:AG318)</f>
        <v>46.780645161290323</v>
      </c>
      <c r="AM318" s="168">
        <f>AVERAGE($AH$9:AH318)</f>
        <v>14469.22684878554</v>
      </c>
    </row>
    <row r="319" spans="2:39" ht="18" x14ac:dyDescent="0.55000000000000004">
      <c r="B319" s="178">
        <v>311</v>
      </c>
      <c r="C319" s="182">
        <v>44</v>
      </c>
      <c r="D319" s="182">
        <v>10</v>
      </c>
      <c r="E319" s="182">
        <v>0</v>
      </c>
      <c r="F319" s="182">
        <v>1060.5638961195893</v>
      </c>
      <c r="G319" s="182">
        <v>53</v>
      </c>
      <c r="H319" s="188">
        <v>9794.4361038804109</v>
      </c>
      <c r="I319" s="182" t="s">
        <v>198</v>
      </c>
      <c r="L319" s="185">
        <f>AVERAGE($G$9:G319)</f>
        <v>46.520900321543408</v>
      </c>
      <c r="M319" s="168">
        <f>AVERAGE($H$9:H319)</f>
        <v>9771.582188103197</v>
      </c>
      <c r="AB319" s="178">
        <v>311</v>
      </c>
      <c r="AC319" s="182">
        <v>44</v>
      </c>
      <c r="AD319" s="182">
        <v>2</v>
      </c>
      <c r="AE319" s="182">
        <v>3</v>
      </c>
      <c r="AF319" s="182">
        <v>772.79754529049239</v>
      </c>
      <c r="AG319" s="182">
        <v>43</v>
      </c>
      <c r="AH319" s="188">
        <v>13332.202454709508</v>
      </c>
      <c r="AI319" s="182" t="s">
        <v>197</v>
      </c>
      <c r="AJ319" s="3"/>
      <c r="AK319" s="3"/>
      <c r="AL319" s="185">
        <f>AVERAGE($AG$9:AG319)</f>
        <v>46.768488745980704</v>
      </c>
      <c r="AM319" s="168">
        <f>AVERAGE($AH$9:AH319)</f>
        <v>14465.570821794941</v>
      </c>
    </row>
    <row r="320" spans="2:39" ht="18" x14ac:dyDescent="0.55000000000000004">
      <c r="B320" s="178">
        <v>312</v>
      </c>
      <c r="C320" s="182">
        <v>43</v>
      </c>
      <c r="D320" s="182">
        <v>8</v>
      </c>
      <c r="E320" s="182">
        <v>1</v>
      </c>
      <c r="F320" s="182">
        <v>658.02663047509088</v>
      </c>
      <c r="G320" s="182">
        <v>50</v>
      </c>
      <c r="H320" s="188">
        <v>10641.973369524909</v>
      </c>
      <c r="I320" s="182" t="s">
        <v>198</v>
      </c>
      <c r="L320" s="185">
        <f>AVERAGE($G$9:G320)</f>
        <v>46.532051282051285</v>
      </c>
      <c r="M320" s="168">
        <f>AVERAGE($H$9:H320)</f>
        <v>9774.3719034282658</v>
      </c>
      <c r="AB320" s="178">
        <v>312</v>
      </c>
      <c r="AC320" s="182">
        <v>43</v>
      </c>
      <c r="AD320" s="182">
        <v>5</v>
      </c>
      <c r="AE320" s="182">
        <v>2</v>
      </c>
      <c r="AF320" s="182">
        <v>680.69873821924534</v>
      </c>
      <c r="AG320" s="182">
        <v>46</v>
      </c>
      <c r="AH320" s="188">
        <v>14329.301261780754</v>
      </c>
      <c r="AI320" s="182" t="s">
        <v>197</v>
      </c>
      <c r="AJ320" s="3"/>
      <c r="AK320" s="3"/>
      <c r="AL320" s="185">
        <f>AVERAGE($AG$9:AG320)</f>
        <v>46.766025641025642</v>
      </c>
      <c r="AM320" s="168">
        <f>AVERAGE($AH$9:AH320)</f>
        <v>14465.13406038464</v>
      </c>
    </row>
    <row r="321" spans="2:39" ht="18" x14ac:dyDescent="0.55000000000000004">
      <c r="B321" s="178">
        <v>313</v>
      </c>
      <c r="C321" s="182">
        <v>52</v>
      </c>
      <c r="D321" s="182">
        <v>4</v>
      </c>
      <c r="E321" s="182">
        <v>2</v>
      </c>
      <c r="F321" s="182">
        <v>992.2230981027385</v>
      </c>
      <c r="G321" s="182">
        <v>51</v>
      </c>
      <c r="H321" s="188">
        <v>10492.776901897261</v>
      </c>
      <c r="I321" s="182" t="s">
        <v>198</v>
      </c>
      <c r="L321" s="185">
        <f>AVERAGE($G$9:G321)</f>
        <v>46.546325878594246</v>
      </c>
      <c r="M321" s="168">
        <f>AVERAGE($H$9:H321)</f>
        <v>9776.6671270655461</v>
      </c>
      <c r="AB321" s="178">
        <v>313</v>
      </c>
      <c r="AC321" s="182">
        <v>50</v>
      </c>
      <c r="AD321" s="182">
        <v>2</v>
      </c>
      <c r="AE321" s="182">
        <v>2</v>
      </c>
      <c r="AF321" s="182">
        <v>646.65883754075185</v>
      </c>
      <c r="AG321" s="182">
        <v>50</v>
      </c>
      <c r="AH321" s="188">
        <v>15903.341162459248</v>
      </c>
      <c r="AI321" s="182" t="s">
        <v>198</v>
      </c>
      <c r="AJ321" s="3"/>
      <c r="AK321" s="3"/>
      <c r="AL321" s="185">
        <f>AVERAGE($AG$9:AG321)</f>
        <v>46.776357827476041</v>
      </c>
      <c r="AM321" s="168">
        <f>AVERAGE($AH$9:AH321)</f>
        <v>14469.728971253888</v>
      </c>
    </row>
    <row r="322" spans="2:39" ht="18" x14ac:dyDescent="0.55000000000000004">
      <c r="B322" s="178">
        <v>314</v>
      </c>
      <c r="C322" s="182">
        <v>34</v>
      </c>
      <c r="D322" s="182">
        <v>5</v>
      </c>
      <c r="E322" s="182">
        <v>6</v>
      </c>
      <c r="F322" s="182">
        <v>907.39088562538393</v>
      </c>
      <c r="G322" s="182">
        <v>33</v>
      </c>
      <c r="H322" s="188">
        <v>6797.6091143746162</v>
      </c>
      <c r="I322" s="182" t="s">
        <v>197</v>
      </c>
      <c r="L322" s="185">
        <f>AVERAGE($G$9:G322)</f>
        <v>46.503184713375795</v>
      </c>
      <c r="M322" s="168">
        <f>AVERAGE($H$9:H322)</f>
        <v>9767.1796811652566</v>
      </c>
      <c r="AB322" s="178">
        <v>314</v>
      </c>
      <c r="AC322" s="182">
        <v>49</v>
      </c>
      <c r="AD322" s="182">
        <v>5</v>
      </c>
      <c r="AE322" s="182">
        <v>2</v>
      </c>
      <c r="AF322" s="182">
        <v>653.6877743218073</v>
      </c>
      <c r="AG322" s="182">
        <v>51</v>
      </c>
      <c r="AH322" s="188">
        <v>15831.312225678193</v>
      </c>
      <c r="AI322" s="182" t="s">
        <v>198</v>
      </c>
      <c r="AJ322" s="3"/>
      <c r="AK322" s="3"/>
      <c r="AL322" s="185">
        <f>AVERAGE($AG$9:AG322)</f>
        <v>46.789808917197455</v>
      </c>
      <c r="AM322" s="168">
        <f>AVERAGE($AH$9:AH322)</f>
        <v>14474.065223656511</v>
      </c>
    </row>
    <row r="323" spans="2:39" ht="18" x14ac:dyDescent="0.55000000000000004">
      <c r="B323" s="178">
        <v>315</v>
      </c>
      <c r="C323" s="182">
        <v>37</v>
      </c>
      <c r="D323" s="182">
        <v>4</v>
      </c>
      <c r="E323" s="182">
        <v>1</v>
      </c>
      <c r="F323" s="182">
        <v>769.82204956503506</v>
      </c>
      <c r="G323" s="182">
        <v>40</v>
      </c>
      <c r="H323" s="188">
        <v>7680.1779504349652</v>
      </c>
      <c r="I323" s="182" t="s">
        <v>197</v>
      </c>
      <c r="L323" s="185">
        <f>AVERAGE($G$9:G323)</f>
        <v>46.482539682539681</v>
      </c>
      <c r="M323" s="168">
        <f>AVERAGE($H$9:H323)</f>
        <v>9760.5542788454768</v>
      </c>
      <c r="AB323" s="178">
        <v>315</v>
      </c>
      <c r="AC323" s="182">
        <v>38</v>
      </c>
      <c r="AD323" s="182">
        <v>7</v>
      </c>
      <c r="AE323" s="182">
        <v>0</v>
      </c>
      <c r="AF323" s="182">
        <v>955.59088326862388</v>
      </c>
      <c r="AG323" s="182">
        <v>45</v>
      </c>
      <c r="AH323" s="188">
        <v>13169.409116731376</v>
      </c>
      <c r="AI323" s="182" t="s">
        <v>197</v>
      </c>
      <c r="AJ323" s="3"/>
      <c r="AK323" s="3"/>
      <c r="AL323" s="185">
        <f>AVERAGE($AG$9:AG323)</f>
        <v>46.784126984126985</v>
      </c>
      <c r="AM323" s="168">
        <f>AVERAGE($AH$9:AH323)</f>
        <v>14469.923458237701</v>
      </c>
    </row>
    <row r="324" spans="2:39" ht="18" x14ac:dyDescent="0.55000000000000004">
      <c r="B324" s="178">
        <v>316</v>
      </c>
      <c r="C324" s="182">
        <v>38</v>
      </c>
      <c r="D324" s="182">
        <v>7</v>
      </c>
      <c r="E324" s="182">
        <v>3</v>
      </c>
      <c r="F324" s="182">
        <v>794.09208820767026</v>
      </c>
      <c r="G324" s="182">
        <v>42</v>
      </c>
      <c r="H324" s="188">
        <v>8725.9079117923302</v>
      </c>
      <c r="I324" s="182" t="s">
        <v>197</v>
      </c>
      <c r="L324" s="185">
        <f>AVERAGE($G$9:G324)</f>
        <v>46.468354430379748</v>
      </c>
      <c r="M324" s="168">
        <f>AVERAGE($H$9:H324)</f>
        <v>9757.2800814813854</v>
      </c>
      <c r="AB324" s="178">
        <v>316</v>
      </c>
      <c r="AC324" s="182">
        <v>33</v>
      </c>
      <c r="AD324" s="182">
        <v>7</v>
      </c>
      <c r="AE324" s="182">
        <v>3</v>
      </c>
      <c r="AF324" s="182">
        <v>671.87409613137345</v>
      </c>
      <c r="AG324" s="182">
        <v>37</v>
      </c>
      <c r="AH324" s="188">
        <v>11123.125903868626</v>
      </c>
      <c r="AI324" s="182" t="s">
        <v>197</v>
      </c>
      <c r="AJ324" s="3"/>
      <c r="AK324" s="3"/>
      <c r="AL324" s="185">
        <f>AVERAGE($AG$9:AG324)</f>
        <v>46.753164556962027</v>
      </c>
      <c r="AM324" s="168">
        <f>AVERAGE($AH$9:AH324)</f>
        <v>14459.332326736534</v>
      </c>
    </row>
    <row r="325" spans="2:39" ht="18" x14ac:dyDescent="0.55000000000000004">
      <c r="B325" s="178">
        <v>317</v>
      </c>
      <c r="C325" s="182">
        <v>37</v>
      </c>
      <c r="D325" s="182">
        <v>6</v>
      </c>
      <c r="E325" s="182">
        <v>1</v>
      </c>
      <c r="F325" s="182">
        <v>775.79357783737976</v>
      </c>
      <c r="G325" s="182">
        <v>42</v>
      </c>
      <c r="H325" s="188">
        <v>8244.2064221626206</v>
      </c>
      <c r="I325" s="182" t="s">
        <v>197</v>
      </c>
      <c r="L325" s="185">
        <f>AVERAGE($G$9:G325)</f>
        <v>46.454258675078862</v>
      </c>
      <c r="M325" s="168">
        <f>AVERAGE($H$9:H325)</f>
        <v>9752.5069784551433</v>
      </c>
      <c r="AB325" s="178">
        <v>317</v>
      </c>
      <c r="AC325" s="182">
        <v>52</v>
      </c>
      <c r="AD325" s="182">
        <v>4</v>
      </c>
      <c r="AE325" s="182">
        <v>1</v>
      </c>
      <c r="AF325" s="182">
        <v>755.04739141431355</v>
      </c>
      <c r="AG325" s="182">
        <v>52</v>
      </c>
      <c r="AH325" s="188">
        <v>15414.952608585687</v>
      </c>
      <c r="AI325" s="182" t="s">
        <v>198</v>
      </c>
      <c r="AJ325" s="3"/>
      <c r="AK325" s="3"/>
      <c r="AL325" s="185">
        <f>AVERAGE($AG$9:AG325)</f>
        <v>46.769716088328074</v>
      </c>
      <c r="AM325" s="168">
        <f>AVERAGE($AH$9:AH325)</f>
        <v>14462.346901758139</v>
      </c>
    </row>
    <row r="326" spans="2:39" ht="18" x14ac:dyDescent="0.55000000000000004">
      <c r="B326" s="178">
        <v>318</v>
      </c>
      <c r="C326" s="182">
        <v>36</v>
      </c>
      <c r="D326" s="182">
        <v>12</v>
      </c>
      <c r="E326" s="182">
        <v>1</v>
      </c>
      <c r="F326" s="182">
        <v>1083.7520089856832</v>
      </c>
      <c r="G326" s="182">
        <v>47</v>
      </c>
      <c r="H326" s="188">
        <v>9361.2479910143156</v>
      </c>
      <c r="I326" s="182" t="s">
        <v>197</v>
      </c>
      <c r="L326" s="185">
        <f>AVERAGE($G$9:G326)</f>
        <v>46.455974842767297</v>
      </c>
      <c r="M326" s="168">
        <f>AVERAGE($H$9:H326)</f>
        <v>9751.2766042808016</v>
      </c>
      <c r="AB326" s="178">
        <v>318</v>
      </c>
      <c r="AC326" s="182">
        <v>39</v>
      </c>
      <c r="AD326" s="182">
        <v>3</v>
      </c>
      <c r="AE326" s="182">
        <v>4</v>
      </c>
      <c r="AF326" s="182">
        <v>901.65819921953857</v>
      </c>
      <c r="AG326" s="182">
        <v>38</v>
      </c>
      <c r="AH326" s="188">
        <v>11528.341800780461</v>
      </c>
      <c r="AI326" s="182" t="s">
        <v>197</v>
      </c>
      <c r="AJ326" s="3"/>
      <c r="AK326" s="3"/>
      <c r="AL326" s="185">
        <f>AVERAGE($AG$9:AG326)</f>
        <v>46.742138364779876</v>
      </c>
      <c r="AM326" s="168">
        <f>AVERAGE($AH$9:AH326)</f>
        <v>14453.120470622987</v>
      </c>
    </row>
    <row r="327" spans="2:39" ht="18" x14ac:dyDescent="0.55000000000000004">
      <c r="B327" s="178">
        <v>319</v>
      </c>
      <c r="C327" s="182">
        <v>45</v>
      </c>
      <c r="D327" s="182">
        <v>4</v>
      </c>
      <c r="E327" s="182">
        <v>2</v>
      </c>
      <c r="F327" s="182">
        <v>703.28221587566725</v>
      </c>
      <c r="G327" s="182">
        <v>47</v>
      </c>
      <c r="H327" s="188">
        <v>9991.717784124332</v>
      </c>
      <c r="I327" s="182" t="s">
        <v>197</v>
      </c>
      <c r="L327" s="185">
        <f>AVERAGE($G$9:G327)</f>
        <v>46.457680250783696</v>
      </c>
      <c r="M327" s="168">
        <f>AVERAGE($H$9:H327)</f>
        <v>9752.0303383868941</v>
      </c>
      <c r="AB327" s="178">
        <v>319</v>
      </c>
      <c r="AC327" s="182">
        <v>35</v>
      </c>
      <c r="AD327" s="182">
        <v>6</v>
      </c>
      <c r="AE327" s="182">
        <v>2</v>
      </c>
      <c r="AF327" s="182">
        <v>807.8567121161185</v>
      </c>
      <c r="AG327" s="182">
        <v>39</v>
      </c>
      <c r="AH327" s="188">
        <v>11507.143287883882</v>
      </c>
      <c r="AI327" s="182" t="s">
        <v>197</v>
      </c>
      <c r="AJ327" s="3"/>
      <c r="AK327" s="3"/>
      <c r="AL327" s="185">
        <f>AVERAGE($AG$9:AG327)</f>
        <v>46.717868338557992</v>
      </c>
      <c r="AM327" s="168">
        <f>AVERAGE($AH$9:AH327)</f>
        <v>14443.885432432584</v>
      </c>
    </row>
    <row r="328" spans="2:39" ht="18" x14ac:dyDescent="0.55000000000000004">
      <c r="B328" s="178">
        <v>320</v>
      </c>
      <c r="C328" s="182">
        <v>49</v>
      </c>
      <c r="D328" s="182">
        <v>8</v>
      </c>
      <c r="E328" s="182">
        <v>2</v>
      </c>
      <c r="F328" s="182">
        <v>769.20104773353853</v>
      </c>
      <c r="G328" s="182">
        <v>51</v>
      </c>
      <c r="H328" s="188">
        <v>10715.798952266461</v>
      </c>
      <c r="I328" s="182" t="s">
        <v>198</v>
      </c>
      <c r="L328" s="185">
        <f>AVERAGE($G$9:G328)</f>
        <v>46.471874999999997</v>
      </c>
      <c r="M328" s="168">
        <f>AVERAGE($H$9:H328)</f>
        <v>9755.0421153052685</v>
      </c>
      <c r="AB328" s="178">
        <v>320</v>
      </c>
      <c r="AC328" s="182">
        <v>38</v>
      </c>
      <c r="AD328" s="182">
        <v>7</v>
      </c>
      <c r="AE328" s="182">
        <v>2</v>
      </c>
      <c r="AF328" s="182">
        <v>608.12856902809051</v>
      </c>
      <c r="AG328" s="182">
        <v>43</v>
      </c>
      <c r="AH328" s="188">
        <v>13246.871430971911</v>
      </c>
      <c r="AI328" s="182" t="s">
        <v>197</v>
      </c>
      <c r="AJ328" s="3"/>
      <c r="AK328" s="3"/>
      <c r="AL328" s="185">
        <f>AVERAGE($AG$9:AG328)</f>
        <v>46.706249999999997</v>
      </c>
      <c r="AM328" s="168">
        <f>AVERAGE($AH$9:AH328)</f>
        <v>14440.144763678018</v>
      </c>
    </row>
    <row r="329" spans="2:39" ht="18" x14ac:dyDescent="0.55000000000000004">
      <c r="B329" s="178">
        <v>321</v>
      </c>
      <c r="C329" s="182">
        <v>50</v>
      </c>
      <c r="D329" s="182">
        <v>4</v>
      </c>
      <c r="E329" s="182">
        <v>4</v>
      </c>
      <c r="F329" s="182">
        <v>603.61539263265217</v>
      </c>
      <c r="G329" s="182">
        <v>49</v>
      </c>
      <c r="H329" s="188">
        <v>11161.384607367349</v>
      </c>
      <c r="I329" s="182" t="s">
        <v>197</v>
      </c>
      <c r="L329" s="185">
        <f>AVERAGE($G$9:G329)</f>
        <v>46.479750778816197</v>
      </c>
      <c r="M329" s="168">
        <f>AVERAGE($H$9:H329)</f>
        <v>9759.4232445640282</v>
      </c>
      <c r="AB329" s="178">
        <v>321</v>
      </c>
      <c r="AC329" s="182">
        <v>46</v>
      </c>
      <c r="AD329" s="182">
        <v>4</v>
      </c>
      <c r="AE329" s="182">
        <v>3</v>
      </c>
      <c r="AF329" s="182">
        <v>367.06810533760211</v>
      </c>
      <c r="AG329" s="182">
        <v>47</v>
      </c>
      <c r="AH329" s="188">
        <v>15277.931894662397</v>
      </c>
      <c r="AI329" s="182" t="s">
        <v>197</v>
      </c>
      <c r="AJ329" s="3"/>
      <c r="AK329" s="3"/>
      <c r="AL329" s="185">
        <f>AVERAGE($AG$9:AG329)</f>
        <v>46.707165109034271</v>
      </c>
      <c r="AM329" s="168">
        <f>AVERAGE($AH$9:AH329)</f>
        <v>14442.754692434981</v>
      </c>
    </row>
    <row r="330" spans="2:39" ht="18" x14ac:dyDescent="0.55000000000000004">
      <c r="B330" s="178">
        <v>322</v>
      </c>
      <c r="C330" s="182">
        <v>34</v>
      </c>
      <c r="D330" s="182">
        <v>9</v>
      </c>
      <c r="E330" s="182">
        <v>2</v>
      </c>
      <c r="F330" s="182">
        <v>772.41535430840827</v>
      </c>
      <c r="G330" s="182">
        <v>41</v>
      </c>
      <c r="H330" s="188">
        <v>8212.5846456915915</v>
      </c>
      <c r="I330" s="182" t="s">
        <v>197</v>
      </c>
      <c r="L330" s="185">
        <f>AVERAGE($G$9:G330)</f>
        <v>46.462732919254655</v>
      </c>
      <c r="M330" s="168">
        <f>AVERAGE($H$9:H330)</f>
        <v>9754.6193979836789</v>
      </c>
      <c r="AB330" s="178">
        <v>322</v>
      </c>
      <c r="AC330" s="182">
        <v>44</v>
      </c>
      <c r="AD330" s="182">
        <v>5</v>
      </c>
      <c r="AE330" s="182">
        <v>3</v>
      </c>
      <c r="AF330" s="182">
        <v>1035.2056877982764</v>
      </c>
      <c r="AG330" s="182">
        <v>46</v>
      </c>
      <c r="AH330" s="188">
        <v>14224.794312201724</v>
      </c>
      <c r="AI330" s="182" t="s">
        <v>197</v>
      </c>
      <c r="AJ330" s="3"/>
      <c r="AK330" s="3"/>
      <c r="AL330" s="185">
        <f>AVERAGE($AG$9:AG330)</f>
        <v>46.704968944099377</v>
      </c>
      <c r="AM330" s="168">
        <f>AVERAGE($AH$9:AH330)</f>
        <v>14442.077796844193</v>
      </c>
    </row>
    <row r="331" spans="2:39" ht="18" x14ac:dyDescent="0.55000000000000004">
      <c r="B331" s="178">
        <v>323</v>
      </c>
      <c r="C331" s="182">
        <v>46</v>
      </c>
      <c r="D331" s="182">
        <v>3</v>
      </c>
      <c r="E331" s="182">
        <v>2</v>
      </c>
      <c r="F331" s="182">
        <v>832.15850377255924</v>
      </c>
      <c r="G331" s="182">
        <v>47</v>
      </c>
      <c r="H331" s="188">
        <v>9862.8414962274401</v>
      </c>
      <c r="I331" s="182" t="s">
        <v>197</v>
      </c>
      <c r="L331" s="185">
        <f>AVERAGE($G$9:G331)</f>
        <v>46.464396284829718</v>
      </c>
      <c r="M331" s="168">
        <f>AVERAGE($H$9:H331)</f>
        <v>9754.9544509194184</v>
      </c>
      <c r="AB331" s="178">
        <v>323</v>
      </c>
      <c r="AC331" s="182">
        <v>40</v>
      </c>
      <c r="AD331" s="182">
        <v>2</v>
      </c>
      <c r="AE331" s="182">
        <v>3</v>
      </c>
      <c r="AF331" s="182">
        <v>829.70581740024136</v>
      </c>
      <c r="AG331" s="182">
        <v>39</v>
      </c>
      <c r="AH331" s="188">
        <v>11735.294182599759</v>
      </c>
      <c r="AI331" s="182" t="s">
        <v>197</v>
      </c>
      <c r="AJ331" s="3"/>
      <c r="AK331" s="3"/>
      <c r="AL331" s="185">
        <f>AVERAGE($AG$9:AG331)</f>
        <v>46.681114551083589</v>
      </c>
      <c r="AM331" s="168">
        <f>AVERAGE($AH$9:AH331)</f>
        <v>14433.697661815571</v>
      </c>
    </row>
    <row r="332" spans="2:39" ht="18" x14ac:dyDescent="0.55000000000000004">
      <c r="B332" s="178">
        <v>324</v>
      </c>
      <c r="C332" s="182">
        <v>43</v>
      </c>
      <c r="D332" s="182">
        <v>8</v>
      </c>
      <c r="E332" s="182">
        <v>2</v>
      </c>
      <c r="F332" s="182">
        <v>680.45497949149978</v>
      </c>
      <c r="G332" s="182">
        <v>49</v>
      </c>
      <c r="H332" s="188">
        <v>10584.5450205085</v>
      </c>
      <c r="I332" s="182" t="s">
        <v>197</v>
      </c>
      <c r="L332" s="185">
        <f>AVERAGE($G$9:G332)</f>
        <v>46.472222222222221</v>
      </c>
      <c r="M332" s="168">
        <f>AVERAGE($H$9:H332)</f>
        <v>9757.5149156403731</v>
      </c>
      <c r="AB332" s="178">
        <v>324</v>
      </c>
      <c r="AC332" s="182">
        <v>50</v>
      </c>
      <c r="AD332" s="182">
        <v>5</v>
      </c>
      <c r="AE332" s="182">
        <v>4</v>
      </c>
      <c r="AF332" s="182">
        <v>892.84140008564066</v>
      </c>
      <c r="AG332" s="182">
        <v>49</v>
      </c>
      <c r="AH332" s="188">
        <v>15772.158599914359</v>
      </c>
      <c r="AI332" s="182" t="s">
        <v>197</v>
      </c>
      <c r="AJ332" s="3"/>
      <c r="AK332" s="3"/>
      <c r="AL332" s="185">
        <f>AVERAGE($AG$9:AG332)</f>
        <v>46.688271604938272</v>
      </c>
      <c r="AM332" s="168">
        <f>AVERAGE($AH$9:AH332)</f>
        <v>14437.828714093654</v>
      </c>
    </row>
    <row r="333" spans="2:39" ht="18" x14ac:dyDescent="0.55000000000000004">
      <c r="B333" s="178">
        <v>325</v>
      </c>
      <c r="C333" s="182">
        <v>33</v>
      </c>
      <c r="D333" s="182">
        <v>7</v>
      </c>
      <c r="E333" s="182">
        <v>1</v>
      </c>
      <c r="F333" s="182">
        <v>970.48195381608184</v>
      </c>
      <c r="G333" s="182">
        <v>39</v>
      </c>
      <c r="H333" s="188">
        <v>7194.5180461839182</v>
      </c>
      <c r="I333" s="182" t="s">
        <v>197</v>
      </c>
      <c r="L333" s="185">
        <f>AVERAGE($G$9:G333)</f>
        <v>46.449230769230766</v>
      </c>
      <c r="M333" s="168">
        <f>AVERAGE($H$9:H333)</f>
        <v>9749.62877142666</v>
      </c>
      <c r="AB333" s="178">
        <v>325</v>
      </c>
      <c r="AC333" s="182">
        <v>49</v>
      </c>
      <c r="AD333" s="182">
        <v>5</v>
      </c>
      <c r="AE333" s="182">
        <v>2</v>
      </c>
      <c r="AF333" s="182">
        <v>729.46688956555431</v>
      </c>
      <c r="AG333" s="182">
        <v>51</v>
      </c>
      <c r="AH333" s="188">
        <v>15755.533110434446</v>
      </c>
      <c r="AI333" s="182" t="s">
        <v>198</v>
      </c>
      <c r="AJ333" s="3"/>
      <c r="AK333" s="3"/>
      <c r="AL333" s="185">
        <f>AVERAGE($AG$9:AG333)</f>
        <v>46.701538461538462</v>
      </c>
      <c r="AM333" s="168">
        <f>AVERAGE($AH$9:AH333)</f>
        <v>14441.883189159316</v>
      </c>
    </row>
    <row r="334" spans="2:39" ht="18" x14ac:dyDescent="0.55000000000000004">
      <c r="B334" s="178">
        <v>326</v>
      </c>
      <c r="C334" s="182">
        <v>38</v>
      </c>
      <c r="D334" s="182">
        <v>6</v>
      </c>
      <c r="E334" s="182">
        <v>3</v>
      </c>
      <c r="F334" s="182">
        <v>744.07869489324275</v>
      </c>
      <c r="G334" s="182">
        <v>41</v>
      </c>
      <c r="H334" s="188">
        <v>8490.9213051067563</v>
      </c>
      <c r="I334" s="182" t="s">
        <v>197</v>
      </c>
      <c r="L334" s="185">
        <f>AVERAGE($G$9:G334)</f>
        <v>46.432515337423311</v>
      </c>
      <c r="M334" s="168">
        <f>AVERAGE($H$9:H334)</f>
        <v>9745.7677055790537</v>
      </c>
      <c r="AB334" s="178">
        <v>326</v>
      </c>
      <c r="AC334" s="182">
        <v>43</v>
      </c>
      <c r="AD334" s="182">
        <v>8</v>
      </c>
      <c r="AE334" s="182">
        <v>3</v>
      </c>
      <c r="AF334" s="182">
        <v>1063.3276790305763</v>
      </c>
      <c r="AG334" s="182">
        <v>48</v>
      </c>
      <c r="AH334" s="188">
        <v>14966.672320969425</v>
      </c>
      <c r="AI334" s="182" t="s">
        <v>197</v>
      </c>
      <c r="AJ334" s="3"/>
      <c r="AK334" s="3"/>
      <c r="AL334" s="185">
        <f>AVERAGE($AG$9:AG334)</f>
        <v>46.70552147239264</v>
      </c>
      <c r="AM334" s="168">
        <f>AVERAGE($AH$9:AH334)</f>
        <v>14443.492971772232</v>
      </c>
    </row>
    <row r="335" spans="2:39" ht="18" x14ac:dyDescent="0.55000000000000004">
      <c r="B335" s="178">
        <v>327</v>
      </c>
      <c r="C335" s="182">
        <v>44</v>
      </c>
      <c r="D335" s="182">
        <v>11</v>
      </c>
      <c r="E335" s="182">
        <v>1</v>
      </c>
      <c r="F335" s="182">
        <v>1117.2518751733116</v>
      </c>
      <c r="G335" s="182">
        <v>52</v>
      </c>
      <c r="H335" s="188">
        <v>10052.748124826689</v>
      </c>
      <c r="I335" s="182" t="s">
        <v>198</v>
      </c>
      <c r="L335" s="185">
        <f>AVERAGE($G$9:G335)</f>
        <v>46.449541284403672</v>
      </c>
      <c r="M335" s="168">
        <f>AVERAGE($H$9:H335)</f>
        <v>9746.7064836195659</v>
      </c>
      <c r="AB335" s="178">
        <v>327</v>
      </c>
      <c r="AC335" s="182">
        <v>44</v>
      </c>
      <c r="AD335" s="182">
        <v>10</v>
      </c>
      <c r="AE335" s="182">
        <v>3</v>
      </c>
      <c r="AF335" s="182">
        <v>947.4220283955874</v>
      </c>
      <c r="AG335" s="182">
        <v>50</v>
      </c>
      <c r="AH335" s="188">
        <v>15852.577971604413</v>
      </c>
      <c r="AI335" s="182" t="s">
        <v>198</v>
      </c>
      <c r="AJ335" s="3"/>
      <c r="AK335" s="3"/>
      <c r="AL335" s="185">
        <f>AVERAGE($AG$9:AG335)</f>
        <v>46.715596330275233</v>
      </c>
      <c r="AM335" s="168">
        <f>AVERAGE($AH$9:AH335)</f>
        <v>14447.802100212086</v>
      </c>
    </row>
    <row r="336" spans="2:39" ht="18" x14ac:dyDescent="0.55000000000000004">
      <c r="B336" s="178">
        <v>328</v>
      </c>
      <c r="C336" s="182">
        <v>49</v>
      </c>
      <c r="D336" s="182">
        <v>9</v>
      </c>
      <c r="E336" s="182">
        <v>2</v>
      </c>
      <c r="F336" s="182">
        <v>748.54112639495213</v>
      </c>
      <c r="G336" s="182">
        <v>51</v>
      </c>
      <c r="H336" s="188">
        <v>10736.458873605048</v>
      </c>
      <c r="I336" s="182" t="s">
        <v>198</v>
      </c>
      <c r="L336" s="185">
        <f>AVERAGE($G$9:G336)</f>
        <v>46.463414634146339</v>
      </c>
      <c r="M336" s="168">
        <f>AVERAGE($H$9:H336)</f>
        <v>9749.7240213939131</v>
      </c>
      <c r="AB336" s="178">
        <v>328</v>
      </c>
      <c r="AC336" s="182">
        <v>39</v>
      </c>
      <c r="AD336" s="182">
        <v>7</v>
      </c>
      <c r="AE336" s="182">
        <v>1</v>
      </c>
      <c r="AF336" s="182">
        <v>732.80603787197811</v>
      </c>
      <c r="AG336" s="182">
        <v>45</v>
      </c>
      <c r="AH336" s="188">
        <v>13642.193962128022</v>
      </c>
      <c r="AI336" s="182" t="s">
        <v>197</v>
      </c>
      <c r="AJ336" s="3"/>
      <c r="AK336" s="3"/>
      <c r="AL336" s="185">
        <f>AVERAGE($AG$9:AG336)</f>
        <v>46.710365853658537</v>
      </c>
      <c r="AM336" s="168">
        <f>AVERAGE($AH$9:AH336)</f>
        <v>14445.345977839877</v>
      </c>
    </row>
    <row r="337" spans="2:39" ht="18" x14ac:dyDescent="0.55000000000000004">
      <c r="B337" s="178">
        <v>329</v>
      </c>
      <c r="C337" s="182">
        <v>38</v>
      </c>
      <c r="D337" s="182">
        <v>9</v>
      </c>
      <c r="E337" s="182">
        <v>2</v>
      </c>
      <c r="F337" s="182">
        <v>797.02963057039028</v>
      </c>
      <c r="G337" s="182">
        <v>45</v>
      </c>
      <c r="H337" s="188">
        <v>9327.9703694296095</v>
      </c>
      <c r="I337" s="182" t="s">
        <v>197</v>
      </c>
      <c r="L337" s="185">
        <f>AVERAGE($G$9:G337)</f>
        <v>46.458966565349542</v>
      </c>
      <c r="M337" s="168">
        <f>AVERAGE($H$9:H337)</f>
        <v>9748.4420954000998</v>
      </c>
      <c r="AB337" s="178">
        <v>329</v>
      </c>
      <c r="AC337" s="182">
        <v>45</v>
      </c>
      <c r="AD337" s="182">
        <v>5</v>
      </c>
      <c r="AE337" s="182">
        <v>4</v>
      </c>
      <c r="AF337" s="182">
        <v>675.92667528802485</v>
      </c>
      <c r="AG337" s="182">
        <v>46</v>
      </c>
      <c r="AH337" s="188">
        <v>14834.073324711975</v>
      </c>
      <c r="AI337" s="182" t="s">
        <v>197</v>
      </c>
      <c r="AJ337" s="3"/>
      <c r="AK337" s="3"/>
      <c r="AL337" s="185">
        <f>AVERAGE($AG$9:AG337)</f>
        <v>46.70820668693009</v>
      </c>
      <c r="AM337" s="168">
        <f>AVERAGE($AH$9:AH337)</f>
        <v>14446.527519927635</v>
      </c>
    </row>
    <row r="338" spans="2:39" ht="18" x14ac:dyDescent="0.55000000000000004">
      <c r="B338" s="178">
        <v>330</v>
      </c>
      <c r="C338" s="182">
        <v>35</v>
      </c>
      <c r="D338" s="182">
        <v>7</v>
      </c>
      <c r="E338" s="182">
        <v>4</v>
      </c>
      <c r="F338" s="182">
        <v>801.73068010142117</v>
      </c>
      <c r="G338" s="182">
        <v>38</v>
      </c>
      <c r="H338" s="188">
        <v>7828.2693198985789</v>
      </c>
      <c r="I338" s="182" t="s">
        <v>197</v>
      </c>
      <c r="L338" s="185">
        <f>AVERAGE($G$9:G338)</f>
        <v>46.43333333333333</v>
      </c>
      <c r="M338" s="168">
        <f>AVERAGE($H$9:H338)</f>
        <v>9742.6233900197931</v>
      </c>
      <c r="AB338" s="178">
        <v>330</v>
      </c>
      <c r="AC338" s="182">
        <v>54</v>
      </c>
      <c r="AD338" s="182">
        <v>4</v>
      </c>
      <c r="AE338" s="182">
        <v>2</v>
      </c>
      <c r="AF338" s="182">
        <v>861.16779096113612</v>
      </c>
      <c r="AG338" s="182">
        <v>51</v>
      </c>
      <c r="AH338" s="188">
        <v>15623.832209038865</v>
      </c>
      <c r="AI338" s="182" t="s">
        <v>198</v>
      </c>
      <c r="AJ338" s="3"/>
      <c r="AK338" s="3"/>
      <c r="AL338" s="185">
        <f>AVERAGE($AG$9:AG338)</f>
        <v>46.721212121212119</v>
      </c>
      <c r="AM338" s="168">
        <f>AVERAGE($AH$9:AH338)</f>
        <v>14450.095109894637</v>
      </c>
    </row>
    <row r="339" spans="2:39" ht="18" x14ac:dyDescent="0.55000000000000004">
      <c r="B339" s="178">
        <v>331</v>
      </c>
      <c r="C339" s="182">
        <v>43</v>
      </c>
      <c r="D339" s="182">
        <v>9</v>
      </c>
      <c r="E339" s="182">
        <v>0</v>
      </c>
      <c r="F339" s="182">
        <v>607.29483983684997</v>
      </c>
      <c r="G339" s="182">
        <v>52</v>
      </c>
      <c r="H339" s="188">
        <v>10312.70516016315</v>
      </c>
      <c r="I339" s="182" t="s">
        <v>198</v>
      </c>
      <c r="L339" s="185">
        <f>AVERAGE($G$9:G339)</f>
        <v>46.450151057401811</v>
      </c>
      <c r="M339" s="168">
        <f>AVERAGE($H$9:H339)</f>
        <v>9744.345691440165</v>
      </c>
      <c r="AB339" s="178">
        <v>331</v>
      </c>
      <c r="AC339" s="182">
        <v>43</v>
      </c>
      <c r="AD339" s="182">
        <v>4</v>
      </c>
      <c r="AE339" s="182">
        <v>0</v>
      </c>
      <c r="AF339" s="182">
        <v>946.21927343988409</v>
      </c>
      <c r="AG339" s="182">
        <v>47</v>
      </c>
      <c r="AH339" s="188">
        <v>13948.780726560115</v>
      </c>
      <c r="AI339" s="182" t="s">
        <v>197</v>
      </c>
      <c r="AJ339" s="3"/>
      <c r="AK339" s="3"/>
      <c r="AL339" s="185">
        <f>AVERAGE($AG$9:AG339)</f>
        <v>46.722054380664652</v>
      </c>
      <c r="AM339" s="168">
        <f>AVERAGE($AH$9:AH339)</f>
        <v>14448.580564929882</v>
      </c>
    </row>
    <row r="340" spans="2:39" ht="18" x14ac:dyDescent="0.55000000000000004">
      <c r="B340" s="178">
        <v>332</v>
      </c>
      <c r="C340" s="182">
        <v>40</v>
      </c>
      <c r="D340" s="182">
        <v>9</v>
      </c>
      <c r="E340" s="182">
        <v>2</v>
      </c>
      <c r="F340" s="182">
        <v>861.64074880405531</v>
      </c>
      <c r="G340" s="182">
        <v>47</v>
      </c>
      <c r="H340" s="188">
        <v>9833.359251195945</v>
      </c>
      <c r="I340" s="182" t="s">
        <v>197</v>
      </c>
      <c r="L340" s="185">
        <f>AVERAGE($G$9:G340)</f>
        <v>46.451807228915662</v>
      </c>
      <c r="M340" s="168">
        <f>AVERAGE($H$9:H340)</f>
        <v>9744.6138045719599</v>
      </c>
      <c r="AB340" s="178">
        <v>332</v>
      </c>
      <c r="AC340" s="182">
        <v>48</v>
      </c>
      <c r="AD340" s="182">
        <v>6</v>
      </c>
      <c r="AE340" s="182">
        <v>3</v>
      </c>
      <c r="AF340" s="182">
        <v>919.23875566744232</v>
      </c>
      <c r="AG340" s="182">
        <v>50</v>
      </c>
      <c r="AH340" s="188">
        <v>15880.761244332558</v>
      </c>
      <c r="AI340" s="182" t="s">
        <v>198</v>
      </c>
      <c r="AJ340" s="3"/>
      <c r="AK340" s="3"/>
      <c r="AL340" s="185">
        <f>AVERAGE($AG$9:AG340)</f>
        <v>46.731927710843372</v>
      </c>
      <c r="AM340" s="168">
        <f>AVERAGE($AH$9:AH340)</f>
        <v>14452.894362156998</v>
      </c>
    </row>
    <row r="341" spans="2:39" ht="18" x14ac:dyDescent="0.55000000000000004">
      <c r="B341" s="178">
        <v>333</v>
      </c>
      <c r="C341" s="182">
        <v>50</v>
      </c>
      <c r="D341" s="182">
        <v>6</v>
      </c>
      <c r="E341" s="182">
        <v>4</v>
      </c>
      <c r="F341" s="182">
        <v>957.13839530333121</v>
      </c>
      <c r="G341" s="182">
        <v>49</v>
      </c>
      <c r="H341" s="188">
        <v>10807.861604696669</v>
      </c>
      <c r="I341" s="182" t="s">
        <v>197</v>
      </c>
      <c r="L341" s="185">
        <f>AVERAGE($G$9:G341)</f>
        <v>46.45945945945946</v>
      </c>
      <c r="M341" s="168">
        <f>AVERAGE($H$9:H341)</f>
        <v>9747.8067409086707</v>
      </c>
      <c r="AB341" s="178">
        <v>333</v>
      </c>
      <c r="AC341" s="182">
        <v>41</v>
      </c>
      <c r="AD341" s="182">
        <v>2</v>
      </c>
      <c r="AE341" s="182">
        <v>0</v>
      </c>
      <c r="AF341" s="182">
        <v>846.73218563042576</v>
      </c>
      <c r="AG341" s="182">
        <v>43</v>
      </c>
      <c r="AH341" s="188">
        <v>12508.267814369574</v>
      </c>
      <c r="AI341" s="182" t="s">
        <v>197</v>
      </c>
      <c r="AJ341" s="3"/>
      <c r="AK341" s="3"/>
      <c r="AL341" s="185">
        <f>AVERAGE($AG$9:AG341)</f>
        <v>46.72072072072072</v>
      </c>
      <c r="AM341" s="168">
        <f>AVERAGE($AH$9:AH341)</f>
        <v>14447.054642794274</v>
      </c>
    </row>
    <row r="342" spans="2:39" ht="18" x14ac:dyDescent="0.55000000000000004">
      <c r="B342" s="178">
        <v>334</v>
      </c>
      <c r="C342" s="182">
        <v>54</v>
      </c>
      <c r="D342" s="182">
        <v>8</v>
      </c>
      <c r="E342" s="182">
        <v>1</v>
      </c>
      <c r="F342" s="182">
        <v>918.36794534683759</v>
      </c>
      <c r="G342" s="182">
        <v>52</v>
      </c>
      <c r="H342" s="188">
        <v>10251.632054653162</v>
      </c>
      <c r="I342" s="182" t="s">
        <v>198</v>
      </c>
      <c r="L342" s="185">
        <f>AVERAGE($G$9:G342)</f>
        <v>46.476047904191617</v>
      </c>
      <c r="M342" s="168">
        <f>AVERAGE($H$9:H342)</f>
        <v>9749.3151999318579</v>
      </c>
      <c r="AB342" s="178">
        <v>334</v>
      </c>
      <c r="AC342" s="182">
        <v>47</v>
      </c>
      <c r="AD342" s="182">
        <v>5</v>
      </c>
      <c r="AE342" s="182">
        <v>4</v>
      </c>
      <c r="AF342" s="182">
        <v>882.43272738806047</v>
      </c>
      <c r="AG342" s="182">
        <v>48</v>
      </c>
      <c r="AH342" s="188">
        <v>15397.567272611939</v>
      </c>
      <c r="AI342" s="182" t="s">
        <v>197</v>
      </c>
      <c r="AJ342" s="3"/>
      <c r="AK342" s="3"/>
      <c r="AL342" s="185">
        <f>AVERAGE($AG$9:AG342)</f>
        <v>46.724550898203596</v>
      </c>
      <c r="AM342" s="168">
        <f>AVERAGE($AH$9:AH342)</f>
        <v>14449.900488991332</v>
      </c>
    </row>
    <row r="343" spans="2:39" ht="18" x14ac:dyDescent="0.55000000000000004">
      <c r="B343" s="178">
        <v>335</v>
      </c>
      <c r="C343" s="182">
        <v>46</v>
      </c>
      <c r="D343" s="182">
        <v>8</v>
      </c>
      <c r="E343" s="182">
        <v>2</v>
      </c>
      <c r="F343" s="182">
        <v>477.4916131892715</v>
      </c>
      <c r="G343" s="182">
        <v>51</v>
      </c>
      <c r="H343" s="188">
        <v>11007.508386810729</v>
      </c>
      <c r="I343" s="182" t="s">
        <v>198</v>
      </c>
      <c r="L343" s="185">
        <f>AVERAGE($G$9:G343)</f>
        <v>46.48955223880597</v>
      </c>
      <c r="M343" s="168">
        <f>AVERAGE($H$9:H343)</f>
        <v>9753.0710004897046</v>
      </c>
      <c r="AB343" s="178">
        <v>335</v>
      </c>
      <c r="AC343" s="182">
        <v>48</v>
      </c>
      <c r="AD343" s="182">
        <v>11</v>
      </c>
      <c r="AE343" s="182">
        <v>1</v>
      </c>
      <c r="AF343" s="182">
        <v>659.27938679666772</v>
      </c>
      <c r="AG343" s="182">
        <v>52</v>
      </c>
      <c r="AH343" s="188">
        <v>15510.720613203332</v>
      </c>
      <c r="AI343" s="182" t="s">
        <v>198</v>
      </c>
      <c r="AJ343" s="3"/>
      <c r="AK343" s="3"/>
      <c r="AL343" s="185">
        <f>AVERAGE($AG$9:AG343)</f>
        <v>46.74029850746269</v>
      </c>
      <c r="AM343" s="168">
        <f>AVERAGE($AH$9:AH343)</f>
        <v>14453.067116227785</v>
      </c>
    </row>
    <row r="344" spans="2:39" ht="18" x14ac:dyDescent="0.55000000000000004">
      <c r="B344" s="178">
        <v>336</v>
      </c>
      <c r="C344" s="182">
        <v>47</v>
      </c>
      <c r="D344" s="182">
        <v>5</v>
      </c>
      <c r="E344" s="182">
        <v>0</v>
      </c>
      <c r="F344" s="182">
        <v>844.02963561522029</v>
      </c>
      <c r="G344" s="182">
        <v>52</v>
      </c>
      <c r="H344" s="188">
        <v>10075.970364384779</v>
      </c>
      <c r="I344" s="182" t="s">
        <v>198</v>
      </c>
      <c r="L344" s="185">
        <f>AVERAGE($G$9:G344)</f>
        <v>46.50595238095238</v>
      </c>
      <c r="M344" s="168">
        <f>AVERAGE($H$9:H344)</f>
        <v>9754.0320105012979</v>
      </c>
      <c r="AB344" s="178">
        <v>336</v>
      </c>
      <c r="AC344" s="182">
        <v>47</v>
      </c>
      <c r="AD344" s="182">
        <v>10</v>
      </c>
      <c r="AE344" s="182">
        <v>5</v>
      </c>
      <c r="AF344" s="182">
        <v>831.00939545161373</v>
      </c>
      <c r="AG344" s="182">
        <v>48</v>
      </c>
      <c r="AH344" s="188">
        <v>15698.990604548386</v>
      </c>
      <c r="AI344" s="182" t="s">
        <v>197</v>
      </c>
      <c r="AJ344" s="3"/>
      <c r="AK344" s="3"/>
      <c r="AL344" s="185">
        <f>AVERAGE($AG$9:AG344)</f>
        <v>46.74404761904762</v>
      </c>
      <c r="AM344" s="168">
        <f>AVERAGE($AH$9:AH344)</f>
        <v>14456.775221847787</v>
      </c>
    </row>
    <row r="345" spans="2:39" ht="18" x14ac:dyDescent="0.55000000000000004">
      <c r="B345" s="178">
        <v>337</v>
      </c>
      <c r="C345" s="182">
        <v>44</v>
      </c>
      <c r="D345" s="182">
        <v>5</v>
      </c>
      <c r="E345" s="182">
        <v>5</v>
      </c>
      <c r="F345" s="182">
        <v>819.07641383188695</v>
      </c>
      <c r="G345" s="182">
        <v>44</v>
      </c>
      <c r="H345" s="188">
        <v>9770.9235861681118</v>
      </c>
      <c r="I345" s="182" t="s">
        <v>197</v>
      </c>
      <c r="L345" s="185">
        <f>AVERAGE($G$9:G345)</f>
        <v>46.498516320474778</v>
      </c>
      <c r="M345" s="168">
        <f>AVERAGE($H$9:H345)</f>
        <v>9754.0821338712303</v>
      </c>
      <c r="AB345" s="178">
        <v>337</v>
      </c>
      <c r="AC345" s="182">
        <v>40</v>
      </c>
      <c r="AD345" s="182">
        <v>9</v>
      </c>
      <c r="AE345" s="182">
        <v>2</v>
      </c>
      <c r="AF345" s="182">
        <v>598.00407055186724</v>
      </c>
      <c r="AG345" s="182">
        <v>47</v>
      </c>
      <c r="AH345" s="188">
        <v>14796.995929448132</v>
      </c>
      <c r="AI345" s="182" t="s">
        <v>197</v>
      </c>
      <c r="AJ345" s="3"/>
      <c r="AK345" s="3"/>
      <c r="AL345" s="185">
        <f>AVERAGE($AG$9:AG345)</f>
        <v>46.744807121661722</v>
      </c>
      <c r="AM345" s="168">
        <f>AVERAGE($AH$9:AH345)</f>
        <v>14457.784778843634</v>
      </c>
    </row>
    <row r="346" spans="2:39" ht="18" x14ac:dyDescent="0.55000000000000004">
      <c r="B346" s="178">
        <v>338</v>
      </c>
      <c r="C346" s="182">
        <v>42</v>
      </c>
      <c r="D346" s="182">
        <v>4</v>
      </c>
      <c r="E346" s="182">
        <v>2</v>
      </c>
      <c r="F346" s="182">
        <v>735.10834730761621</v>
      </c>
      <c r="G346" s="182">
        <v>44</v>
      </c>
      <c r="H346" s="188">
        <v>9104.891652692384</v>
      </c>
      <c r="I346" s="182" t="s">
        <v>197</v>
      </c>
      <c r="L346" s="185">
        <f>AVERAGE($G$9:G346)</f>
        <v>46.491124260355029</v>
      </c>
      <c r="M346" s="168">
        <f>AVERAGE($H$9:H346)</f>
        <v>9752.1614519742507</v>
      </c>
      <c r="AB346" s="178">
        <v>338</v>
      </c>
      <c r="AC346" s="182">
        <v>41</v>
      </c>
      <c r="AD346" s="182">
        <v>12</v>
      </c>
      <c r="AE346" s="182">
        <v>5</v>
      </c>
      <c r="AF346" s="182">
        <v>1108.7186097552358</v>
      </c>
      <c r="AG346" s="182">
        <v>48</v>
      </c>
      <c r="AH346" s="188">
        <v>15421.281390244763</v>
      </c>
      <c r="AI346" s="182" t="s">
        <v>197</v>
      </c>
      <c r="AJ346" s="3"/>
      <c r="AK346" s="3"/>
      <c r="AL346" s="185">
        <f>AVERAGE($AG$9:AG346)</f>
        <v>46.748520710059175</v>
      </c>
      <c r="AM346" s="168">
        <f>AVERAGE($AH$9:AH346)</f>
        <v>14460.63536053417</v>
      </c>
    </row>
    <row r="347" spans="2:39" ht="18" x14ac:dyDescent="0.55000000000000004">
      <c r="B347" s="178">
        <v>339</v>
      </c>
      <c r="C347" s="182">
        <v>42</v>
      </c>
      <c r="D347" s="182">
        <v>6</v>
      </c>
      <c r="E347" s="182">
        <v>2</v>
      </c>
      <c r="F347" s="182">
        <v>630.37056884508058</v>
      </c>
      <c r="G347" s="182">
        <v>46</v>
      </c>
      <c r="H347" s="188">
        <v>9779.6294311549191</v>
      </c>
      <c r="I347" s="182" t="s">
        <v>197</v>
      </c>
      <c r="L347" s="185">
        <f>AVERAGE($G$9:G347)</f>
        <v>46.489675516224189</v>
      </c>
      <c r="M347" s="168">
        <f>AVERAGE($H$9:H347)</f>
        <v>9752.2424784615105</v>
      </c>
      <c r="AB347" s="178">
        <v>339</v>
      </c>
      <c r="AC347" s="182">
        <v>45</v>
      </c>
      <c r="AD347" s="182">
        <v>9</v>
      </c>
      <c r="AE347" s="182">
        <v>3</v>
      </c>
      <c r="AF347" s="182">
        <v>521.48471084452797</v>
      </c>
      <c r="AG347" s="182">
        <v>50</v>
      </c>
      <c r="AH347" s="188">
        <v>16278.515289155472</v>
      </c>
      <c r="AI347" s="182" t="s">
        <v>198</v>
      </c>
      <c r="AJ347" s="3"/>
      <c r="AK347" s="3"/>
      <c r="AL347" s="185">
        <f>AVERAGE($AG$9:AG347)</f>
        <v>46.75811209439528</v>
      </c>
      <c r="AM347" s="168">
        <f>AVERAGE($AH$9:AH347)</f>
        <v>14465.997838199721</v>
      </c>
    </row>
    <row r="348" spans="2:39" ht="18" x14ac:dyDescent="0.55000000000000004">
      <c r="B348" s="178">
        <v>340</v>
      </c>
      <c r="C348" s="182">
        <v>64</v>
      </c>
      <c r="D348" s="182">
        <v>3</v>
      </c>
      <c r="E348" s="182">
        <v>3</v>
      </c>
      <c r="F348" s="182">
        <v>426.40850155043961</v>
      </c>
      <c r="G348" s="182">
        <v>50</v>
      </c>
      <c r="H348" s="188">
        <v>11373.591498449561</v>
      </c>
      <c r="I348" s="182" t="s">
        <v>198</v>
      </c>
      <c r="L348" s="185">
        <f>AVERAGE($G$9:G348)</f>
        <v>46.5</v>
      </c>
      <c r="M348" s="168">
        <f>AVERAGE($H$9:H348)</f>
        <v>9757.0111520497103</v>
      </c>
      <c r="AB348" s="178">
        <v>340</v>
      </c>
      <c r="AC348" s="182">
        <v>51</v>
      </c>
      <c r="AD348" s="182">
        <v>6</v>
      </c>
      <c r="AE348" s="182">
        <v>1</v>
      </c>
      <c r="AF348" s="182">
        <v>1212.654573977612</v>
      </c>
      <c r="AG348" s="182">
        <v>52</v>
      </c>
      <c r="AH348" s="188">
        <v>14957.345426022388</v>
      </c>
      <c r="AI348" s="182" t="s">
        <v>198</v>
      </c>
      <c r="AJ348" s="3"/>
      <c r="AK348" s="3"/>
      <c r="AL348" s="185">
        <f>AVERAGE($AG$9:AG348)</f>
        <v>46.773529411764706</v>
      </c>
      <c r="AM348" s="168">
        <f>AVERAGE($AH$9:AH348)</f>
        <v>14467.442978163905</v>
      </c>
    </row>
    <row r="349" spans="2:39" ht="18" x14ac:dyDescent="0.55000000000000004">
      <c r="B349" s="178">
        <v>341</v>
      </c>
      <c r="C349" s="182">
        <v>45</v>
      </c>
      <c r="D349" s="182">
        <v>8</v>
      </c>
      <c r="E349" s="182">
        <v>2</v>
      </c>
      <c r="F349" s="182">
        <v>800.30014785495655</v>
      </c>
      <c r="G349" s="182">
        <v>51</v>
      </c>
      <c r="H349" s="188">
        <v>10684.699852145044</v>
      </c>
      <c r="I349" s="182" t="s">
        <v>198</v>
      </c>
      <c r="L349" s="185">
        <f>AVERAGE($G$9:G349)</f>
        <v>46.513196480938419</v>
      </c>
      <c r="M349" s="168">
        <f>AVERAGE($H$9:H349)</f>
        <v>9759.7316467713972</v>
      </c>
      <c r="AB349" s="178">
        <v>341</v>
      </c>
      <c r="AC349" s="182">
        <v>62</v>
      </c>
      <c r="AD349" s="182">
        <v>6</v>
      </c>
      <c r="AE349" s="182">
        <v>5</v>
      </c>
      <c r="AF349" s="182">
        <v>952.87316552057587</v>
      </c>
      <c r="AG349" s="182">
        <v>48</v>
      </c>
      <c r="AH349" s="188">
        <v>15577.126834479424</v>
      </c>
      <c r="AI349" s="182" t="s">
        <v>197</v>
      </c>
      <c r="AJ349" s="3"/>
      <c r="AK349" s="3"/>
      <c r="AL349" s="185">
        <f>AVERAGE($AG$9:AG349)</f>
        <v>46.777126099706742</v>
      </c>
      <c r="AM349" s="168">
        <f>AVERAGE($AH$9:AH349)</f>
        <v>14470.697183021133</v>
      </c>
    </row>
    <row r="350" spans="2:39" ht="18" x14ac:dyDescent="0.55000000000000004">
      <c r="B350" s="178">
        <v>342</v>
      </c>
      <c r="C350" s="182">
        <v>50</v>
      </c>
      <c r="D350" s="182">
        <v>11</v>
      </c>
      <c r="E350" s="182">
        <v>3</v>
      </c>
      <c r="F350" s="182">
        <v>951.63868953364602</v>
      </c>
      <c r="G350" s="182">
        <v>50</v>
      </c>
      <c r="H350" s="188">
        <v>10848.361310466353</v>
      </c>
      <c r="I350" s="182" t="s">
        <v>198</v>
      </c>
      <c r="L350" s="185">
        <f>AVERAGE($G$9:G350)</f>
        <v>46.523391812865498</v>
      </c>
      <c r="M350" s="168">
        <f>AVERAGE($H$9:H350)</f>
        <v>9762.9147744430211</v>
      </c>
      <c r="AB350" s="178">
        <v>342</v>
      </c>
      <c r="AC350" s="182">
        <v>41</v>
      </c>
      <c r="AD350" s="182">
        <v>3</v>
      </c>
      <c r="AE350" s="182">
        <v>5</v>
      </c>
      <c r="AF350" s="182">
        <v>903.30426505658261</v>
      </c>
      <c r="AG350" s="182">
        <v>39</v>
      </c>
      <c r="AH350" s="188">
        <v>12161.695734943418</v>
      </c>
      <c r="AI350" s="182" t="s">
        <v>197</v>
      </c>
      <c r="AJ350" s="3"/>
      <c r="AK350" s="3"/>
      <c r="AL350" s="185">
        <f>AVERAGE($AG$9:AG350)</f>
        <v>46.754385964912281</v>
      </c>
      <c r="AM350" s="168">
        <f>AVERAGE($AH$9:AH350)</f>
        <v>14463.945716798684</v>
      </c>
    </row>
    <row r="351" spans="2:39" ht="18" x14ac:dyDescent="0.55000000000000004">
      <c r="B351" s="178">
        <v>343</v>
      </c>
      <c r="C351" s="182">
        <v>46</v>
      </c>
      <c r="D351" s="182">
        <v>5</v>
      </c>
      <c r="E351" s="182">
        <v>2</v>
      </c>
      <c r="F351" s="182">
        <v>710.53950768279492</v>
      </c>
      <c r="G351" s="182">
        <v>49</v>
      </c>
      <c r="H351" s="188">
        <v>10554.460492317205</v>
      </c>
      <c r="I351" s="182" t="s">
        <v>197</v>
      </c>
      <c r="L351" s="185">
        <f>AVERAGE($G$9:G351)</f>
        <v>46.530612244897959</v>
      </c>
      <c r="M351" s="168">
        <f>AVERAGE($H$9:H351)</f>
        <v>9765.2224879062105</v>
      </c>
      <c r="AB351" s="178">
        <v>343</v>
      </c>
      <c r="AC351" s="182">
        <v>51</v>
      </c>
      <c r="AD351" s="182">
        <v>10</v>
      </c>
      <c r="AE351" s="182">
        <v>3</v>
      </c>
      <c r="AF351" s="182">
        <v>947.6332382467856</v>
      </c>
      <c r="AG351" s="182">
        <v>50</v>
      </c>
      <c r="AH351" s="188">
        <v>15852.366761753216</v>
      </c>
      <c r="AI351" s="182" t="s">
        <v>198</v>
      </c>
      <c r="AJ351" s="3"/>
      <c r="AK351" s="3"/>
      <c r="AL351" s="185">
        <f>AVERAGE($AG$9:AG351)</f>
        <v>46.763848396501459</v>
      </c>
      <c r="AM351" s="168">
        <f>AVERAGE($AH$9:AH351)</f>
        <v>14467.993591565315</v>
      </c>
    </row>
    <row r="352" spans="2:39" ht="18" x14ac:dyDescent="0.55000000000000004">
      <c r="B352" s="178">
        <v>344</v>
      </c>
      <c r="C352" s="182">
        <v>40</v>
      </c>
      <c r="D352" s="182">
        <v>4</v>
      </c>
      <c r="E352" s="182">
        <v>3</v>
      </c>
      <c r="F352" s="182">
        <v>623.23947618064233</v>
      </c>
      <c r="G352" s="182">
        <v>41</v>
      </c>
      <c r="H352" s="188">
        <v>8611.7605238193573</v>
      </c>
      <c r="I352" s="182" t="s">
        <v>197</v>
      </c>
      <c r="L352" s="185">
        <f>AVERAGE($G$9:G352)</f>
        <v>46.514534883720927</v>
      </c>
      <c r="M352" s="168">
        <f>AVERAGE($H$9:H352)</f>
        <v>9761.8694008013063</v>
      </c>
      <c r="AB352" s="178">
        <v>344</v>
      </c>
      <c r="AC352" s="182">
        <v>42</v>
      </c>
      <c r="AD352" s="182">
        <v>6</v>
      </c>
      <c r="AE352" s="182">
        <v>2</v>
      </c>
      <c r="AF352" s="182">
        <v>807.64544537633742</v>
      </c>
      <c r="AG352" s="182">
        <v>46</v>
      </c>
      <c r="AH352" s="188">
        <v>14202.354554623664</v>
      </c>
      <c r="AI352" s="182" t="s">
        <v>197</v>
      </c>
      <c r="AJ352" s="3"/>
      <c r="AK352" s="3"/>
      <c r="AL352" s="185">
        <f>AVERAGE($AG$9:AG352)</f>
        <v>46.761627906976742</v>
      </c>
      <c r="AM352" s="168">
        <f>AVERAGE($AH$9:AH352)</f>
        <v>14467.221385062578</v>
      </c>
    </row>
    <row r="353" spans="2:39" ht="18" x14ac:dyDescent="0.55000000000000004">
      <c r="B353" s="178">
        <v>345</v>
      </c>
      <c r="C353" s="182">
        <v>43</v>
      </c>
      <c r="D353" s="182">
        <v>4</v>
      </c>
      <c r="E353" s="182">
        <v>7</v>
      </c>
      <c r="F353" s="182">
        <v>839.9142858686796</v>
      </c>
      <c r="G353" s="182">
        <v>40</v>
      </c>
      <c r="H353" s="188">
        <v>9110.0857141313209</v>
      </c>
      <c r="I353" s="182" t="s">
        <v>197</v>
      </c>
      <c r="L353" s="185">
        <f>AVERAGE($G$9:G353)</f>
        <v>46.495652173913044</v>
      </c>
      <c r="M353" s="168">
        <f>AVERAGE($H$9:H353)</f>
        <v>9759.980172724001</v>
      </c>
      <c r="AB353" s="178">
        <v>345</v>
      </c>
      <c r="AC353" s="182">
        <v>44</v>
      </c>
      <c r="AD353" s="182">
        <v>6</v>
      </c>
      <c r="AE353" s="182">
        <v>0</v>
      </c>
      <c r="AF353" s="182">
        <v>839.54417020502194</v>
      </c>
      <c r="AG353" s="182">
        <v>50</v>
      </c>
      <c r="AH353" s="188">
        <v>15210.455829794977</v>
      </c>
      <c r="AI353" s="182" t="s">
        <v>198</v>
      </c>
      <c r="AJ353" s="3"/>
      <c r="AK353" s="3"/>
      <c r="AL353" s="185">
        <f>AVERAGE($AG$9:AG353)</f>
        <v>46.771014492753622</v>
      </c>
      <c r="AM353" s="168">
        <f>AVERAGE($AH$9:AH353)</f>
        <v>14469.375687800932</v>
      </c>
    </row>
    <row r="354" spans="2:39" ht="18" x14ac:dyDescent="0.55000000000000004">
      <c r="B354" s="178">
        <v>346</v>
      </c>
      <c r="C354" s="182">
        <v>37</v>
      </c>
      <c r="D354" s="182">
        <v>6</v>
      </c>
      <c r="E354" s="182">
        <v>1</v>
      </c>
      <c r="F354" s="182">
        <v>850.53007884676083</v>
      </c>
      <c r="G354" s="182">
        <v>42</v>
      </c>
      <c r="H354" s="188">
        <v>8169.4699211532388</v>
      </c>
      <c r="I354" s="182" t="s">
        <v>197</v>
      </c>
      <c r="L354" s="185">
        <f>AVERAGE($G$9:G354)</f>
        <v>46.482658959537574</v>
      </c>
      <c r="M354" s="168">
        <f>AVERAGE($H$9:H354)</f>
        <v>9755.3833222859357</v>
      </c>
      <c r="AB354" s="178">
        <v>346</v>
      </c>
      <c r="AC354" s="182">
        <v>38</v>
      </c>
      <c r="AD354" s="182">
        <v>4</v>
      </c>
      <c r="AE354" s="182">
        <v>4</v>
      </c>
      <c r="AF354" s="182">
        <v>633.73045090615744</v>
      </c>
      <c r="AG354" s="182">
        <v>38</v>
      </c>
      <c r="AH354" s="188">
        <v>11796.269549093842</v>
      </c>
      <c r="AI354" s="182" t="s">
        <v>197</v>
      </c>
      <c r="AJ354" s="3"/>
      <c r="AK354" s="3"/>
      <c r="AL354" s="185">
        <f>AVERAGE($AG$9:AG354)</f>
        <v>46.74566473988439</v>
      </c>
      <c r="AM354" s="168">
        <f>AVERAGE($AH$9:AH354)</f>
        <v>14461.649947515651</v>
      </c>
    </row>
    <row r="355" spans="2:39" ht="18" x14ac:dyDescent="0.55000000000000004">
      <c r="B355" s="178">
        <v>347</v>
      </c>
      <c r="C355" s="182">
        <v>44</v>
      </c>
      <c r="D355" s="182">
        <v>5</v>
      </c>
      <c r="E355" s="182">
        <v>7</v>
      </c>
      <c r="F355" s="182">
        <v>796.35601141464497</v>
      </c>
      <c r="G355" s="182">
        <v>42</v>
      </c>
      <c r="H355" s="188">
        <v>9723.6439885853542</v>
      </c>
      <c r="I355" s="182" t="s">
        <v>197</v>
      </c>
      <c r="L355" s="185">
        <f>AVERAGE($G$9:G355)</f>
        <v>46.469740634005767</v>
      </c>
      <c r="M355" s="168">
        <f>AVERAGE($H$9:H355)</f>
        <v>9755.2918544654731</v>
      </c>
      <c r="AB355" s="178">
        <v>347</v>
      </c>
      <c r="AC355" s="182">
        <v>45</v>
      </c>
      <c r="AD355" s="182">
        <v>5</v>
      </c>
      <c r="AE355" s="182">
        <v>6</v>
      </c>
      <c r="AF355" s="182">
        <v>782.95234531713618</v>
      </c>
      <c r="AG355" s="182">
        <v>44</v>
      </c>
      <c r="AH355" s="188">
        <v>14457.047654682865</v>
      </c>
      <c r="AI355" s="182" t="s">
        <v>197</v>
      </c>
      <c r="AJ355" s="3"/>
      <c r="AK355" s="3"/>
      <c r="AL355" s="185">
        <f>AVERAGE($AG$9:AG355)</f>
        <v>46.737752161383284</v>
      </c>
      <c r="AM355" s="168">
        <f>AVERAGE($AH$9:AH355)</f>
        <v>14461.636684423915</v>
      </c>
    </row>
    <row r="356" spans="2:39" ht="18" x14ac:dyDescent="0.55000000000000004">
      <c r="B356" s="178">
        <v>348</v>
      </c>
      <c r="C356" s="182">
        <v>39</v>
      </c>
      <c r="D356" s="182">
        <v>5</v>
      </c>
      <c r="E356" s="182">
        <v>2</v>
      </c>
      <c r="F356" s="182">
        <v>565.49683902505615</v>
      </c>
      <c r="G356" s="182">
        <v>42</v>
      </c>
      <c r="H356" s="188">
        <v>8704.503160974944</v>
      </c>
      <c r="I356" s="182" t="s">
        <v>197</v>
      </c>
      <c r="L356" s="185">
        <f>AVERAGE($G$9:G356)</f>
        <v>46.456896551724135</v>
      </c>
      <c r="M356" s="168">
        <f>AVERAGE($H$9:H356)</f>
        <v>9752.2723467255582</v>
      </c>
      <c r="AB356" s="178">
        <v>348</v>
      </c>
      <c r="AC356" s="182">
        <v>47</v>
      </c>
      <c r="AD356" s="182">
        <v>9</v>
      </c>
      <c r="AE356" s="182">
        <v>5</v>
      </c>
      <c r="AF356" s="182">
        <v>1106.1745936029092</v>
      </c>
      <c r="AG356" s="182">
        <v>48</v>
      </c>
      <c r="AH356" s="188">
        <v>15423.825406397091</v>
      </c>
      <c r="AI356" s="182" t="s">
        <v>197</v>
      </c>
      <c r="AJ356" s="3"/>
      <c r="AK356" s="3"/>
      <c r="AL356" s="185">
        <f>AVERAGE($AG$9:AG356)</f>
        <v>46.741379310344826</v>
      </c>
      <c r="AM356" s="168">
        <f>AVERAGE($AH$9:AH356)</f>
        <v>14464.401594544526</v>
      </c>
    </row>
    <row r="357" spans="2:39" ht="18" x14ac:dyDescent="0.55000000000000004">
      <c r="B357" s="178">
        <v>349</v>
      </c>
      <c r="C357" s="182">
        <v>52</v>
      </c>
      <c r="D357" s="182">
        <v>7</v>
      </c>
      <c r="E357" s="182">
        <v>3</v>
      </c>
      <c r="F357" s="182">
        <v>816.22127326179054</v>
      </c>
      <c r="G357" s="182">
        <v>50</v>
      </c>
      <c r="H357" s="188">
        <v>10983.778726738208</v>
      </c>
      <c r="I357" s="182" t="s">
        <v>198</v>
      </c>
      <c r="L357" s="185">
        <f>AVERAGE($G$9:G357)</f>
        <v>46.467048710601716</v>
      </c>
      <c r="M357" s="168">
        <f>AVERAGE($H$9:H357)</f>
        <v>9755.8010183015249</v>
      </c>
      <c r="AB357" s="178">
        <v>349</v>
      </c>
      <c r="AC357" s="182">
        <v>50</v>
      </c>
      <c r="AD357" s="182">
        <v>10</v>
      </c>
      <c r="AE357" s="182">
        <v>0</v>
      </c>
      <c r="AF357" s="182">
        <v>807.86175816355978</v>
      </c>
      <c r="AG357" s="182">
        <v>53</v>
      </c>
      <c r="AH357" s="188">
        <v>15047.138241836441</v>
      </c>
      <c r="AI357" s="182" t="s">
        <v>198</v>
      </c>
      <c r="AJ357" s="3"/>
      <c r="AK357" s="3"/>
      <c r="AL357" s="185">
        <f>AVERAGE($AG$9:AG357)</f>
        <v>46.759312320916905</v>
      </c>
      <c r="AM357" s="168">
        <f>AVERAGE($AH$9:AH357)</f>
        <v>14466.071327058256</v>
      </c>
    </row>
    <row r="358" spans="2:39" ht="18" x14ac:dyDescent="0.55000000000000004">
      <c r="B358" s="178">
        <v>350</v>
      </c>
      <c r="C358" s="182">
        <v>37</v>
      </c>
      <c r="D358" s="182">
        <v>6</v>
      </c>
      <c r="E358" s="182">
        <v>1</v>
      </c>
      <c r="F358" s="182">
        <v>616.39554585196242</v>
      </c>
      <c r="G358" s="182">
        <v>42</v>
      </c>
      <c r="H358" s="188">
        <v>8403.6044541480369</v>
      </c>
      <c r="I358" s="182" t="s">
        <v>197</v>
      </c>
      <c r="L358" s="185">
        <f>AVERAGE($G$9:G358)</f>
        <v>46.454285714285717</v>
      </c>
      <c r="M358" s="168">
        <f>AVERAGE($H$9:H358)</f>
        <v>9751.9375995468017</v>
      </c>
      <c r="AB358" s="178">
        <v>350</v>
      </c>
      <c r="AC358" s="182">
        <v>57</v>
      </c>
      <c r="AD358" s="182">
        <v>6</v>
      </c>
      <c r="AE358" s="182">
        <v>4</v>
      </c>
      <c r="AF358" s="182">
        <v>886.05403100043929</v>
      </c>
      <c r="AG358" s="182">
        <v>49</v>
      </c>
      <c r="AH358" s="188">
        <v>15778.94596899956</v>
      </c>
      <c r="AI358" s="182" t="s">
        <v>197</v>
      </c>
      <c r="AJ358" s="3"/>
      <c r="AK358" s="3"/>
      <c r="AL358" s="185">
        <f>AVERAGE($AG$9:AG358)</f>
        <v>46.765714285714289</v>
      </c>
      <c r="AM358" s="168">
        <f>AVERAGE($AH$9:AH358)</f>
        <v>14469.822397463804</v>
      </c>
    </row>
    <row r="359" spans="2:39" ht="18" x14ac:dyDescent="0.55000000000000004">
      <c r="B359" s="178">
        <v>351</v>
      </c>
      <c r="C359" s="182">
        <v>49</v>
      </c>
      <c r="D359" s="182">
        <v>7</v>
      </c>
      <c r="E359" s="182">
        <v>1</v>
      </c>
      <c r="F359" s="182">
        <v>1143.4021651729518</v>
      </c>
      <c r="G359" s="182">
        <v>52</v>
      </c>
      <c r="H359" s="188">
        <v>10026.597834827047</v>
      </c>
      <c r="I359" s="182" t="s">
        <v>198</v>
      </c>
      <c r="L359" s="185">
        <f>AVERAGE($G$9:G359)</f>
        <v>46.470085470085472</v>
      </c>
      <c r="M359" s="168">
        <f>AVERAGE($H$9:H359)</f>
        <v>9752.7201073396227</v>
      </c>
      <c r="AB359" s="178">
        <v>351</v>
      </c>
      <c r="AC359" s="182">
        <v>38</v>
      </c>
      <c r="AD359" s="182">
        <v>9</v>
      </c>
      <c r="AE359" s="182">
        <v>2</v>
      </c>
      <c r="AF359" s="182">
        <v>679.86938113662427</v>
      </c>
      <c r="AG359" s="182">
        <v>45</v>
      </c>
      <c r="AH359" s="188">
        <v>13945.130618863375</v>
      </c>
      <c r="AI359" s="182" t="s">
        <v>197</v>
      </c>
      <c r="AJ359" s="3"/>
      <c r="AK359" s="3"/>
      <c r="AL359" s="185">
        <f>AVERAGE($AG$9:AG359)</f>
        <v>46.760683760683762</v>
      </c>
      <c r="AM359" s="168">
        <f>AVERAGE($AH$9:AH359)</f>
        <v>14468.327549091724</v>
      </c>
    </row>
    <row r="360" spans="2:39" ht="18" x14ac:dyDescent="0.55000000000000004">
      <c r="B360" s="178">
        <v>352</v>
      </c>
      <c r="C360" s="182">
        <v>40</v>
      </c>
      <c r="D360" s="182">
        <v>5</v>
      </c>
      <c r="E360" s="182">
        <v>5</v>
      </c>
      <c r="F360" s="182">
        <v>962.28392755222592</v>
      </c>
      <c r="G360" s="182">
        <v>40</v>
      </c>
      <c r="H360" s="188">
        <v>8487.7160724477744</v>
      </c>
      <c r="I360" s="182" t="s">
        <v>197</v>
      </c>
      <c r="L360" s="185">
        <f>AVERAGE($G$9:G360)</f>
        <v>46.451704545454547</v>
      </c>
      <c r="M360" s="168">
        <f>AVERAGE($H$9:H360)</f>
        <v>9749.1263458768608</v>
      </c>
      <c r="AB360" s="178">
        <v>352</v>
      </c>
      <c r="AC360" s="182">
        <v>48</v>
      </c>
      <c r="AD360" s="182">
        <v>3</v>
      </c>
      <c r="AE360" s="182">
        <v>3</v>
      </c>
      <c r="AF360" s="182">
        <v>588.15481148286267</v>
      </c>
      <c r="AG360" s="182">
        <v>48</v>
      </c>
      <c r="AH360" s="188">
        <v>15441.845188517138</v>
      </c>
      <c r="AI360" s="182" t="s">
        <v>197</v>
      </c>
      <c r="AJ360" s="3"/>
      <c r="AK360" s="3"/>
      <c r="AL360" s="185">
        <f>AVERAGE($AG$9:AG360)</f>
        <v>46.764204545454547</v>
      </c>
      <c r="AM360" s="168">
        <f>AVERAGE($AH$9:AH360)</f>
        <v>14471.093224203727</v>
      </c>
    </row>
    <row r="361" spans="2:39" ht="18" x14ac:dyDescent="0.55000000000000004">
      <c r="B361" s="178">
        <v>353</v>
      </c>
      <c r="C361" s="182">
        <v>53</v>
      </c>
      <c r="D361" s="182">
        <v>2</v>
      </c>
      <c r="E361" s="182">
        <v>2</v>
      </c>
      <c r="F361" s="182">
        <v>882.89648999296321</v>
      </c>
      <c r="G361" s="182">
        <v>51</v>
      </c>
      <c r="H361" s="188">
        <v>10602.103510007037</v>
      </c>
      <c r="I361" s="182" t="s">
        <v>198</v>
      </c>
      <c r="L361" s="185">
        <f>AVERAGE($G$9:G361)</f>
        <v>46.464589235127477</v>
      </c>
      <c r="M361" s="168">
        <f>AVERAGE($H$9:H361)</f>
        <v>9751.5427117809122</v>
      </c>
      <c r="AB361" s="178">
        <v>353</v>
      </c>
      <c r="AC361" s="182">
        <v>40</v>
      </c>
      <c r="AD361" s="182">
        <v>10</v>
      </c>
      <c r="AE361" s="182">
        <v>1</v>
      </c>
      <c r="AF361" s="182">
        <v>612.30082356278899</v>
      </c>
      <c r="AG361" s="182">
        <v>49</v>
      </c>
      <c r="AH361" s="188">
        <v>15302.699176437211</v>
      </c>
      <c r="AI361" s="182" t="s">
        <v>197</v>
      </c>
      <c r="AJ361" s="3"/>
      <c r="AK361" s="3"/>
      <c r="AL361" s="185">
        <f>AVERAGE($AG$9:AG361)</f>
        <v>46.770538243626063</v>
      </c>
      <c r="AM361" s="168">
        <f>AVERAGE($AH$9:AH361)</f>
        <v>14473.449048431017</v>
      </c>
    </row>
    <row r="362" spans="2:39" ht="18" x14ac:dyDescent="0.55000000000000004">
      <c r="B362" s="178">
        <v>354</v>
      </c>
      <c r="C362" s="182">
        <v>36</v>
      </c>
      <c r="D362" s="182">
        <v>5</v>
      </c>
      <c r="E362" s="182">
        <v>1</v>
      </c>
      <c r="F362" s="182">
        <v>880.49781566753461</v>
      </c>
      <c r="G362" s="182">
        <v>40</v>
      </c>
      <c r="H362" s="188">
        <v>7569.5021843324657</v>
      </c>
      <c r="I362" s="182" t="s">
        <v>197</v>
      </c>
      <c r="L362" s="185">
        <f>AVERAGE($G$9:G362)</f>
        <v>46.44632768361582</v>
      </c>
      <c r="M362" s="168">
        <f>AVERAGE($H$9:H362)</f>
        <v>9745.3787554886858</v>
      </c>
      <c r="AB362" s="178">
        <v>354</v>
      </c>
      <c r="AC362" s="182">
        <v>42</v>
      </c>
      <c r="AD362" s="182">
        <v>9</v>
      </c>
      <c r="AE362" s="182">
        <v>2</v>
      </c>
      <c r="AF362" s="182">
        <v>605.53826987693105</v>
      </c>
      <c r="AG362" s="182">
        <v>49</v>
      </c>
      <c r="AH362" s="188">
        <v>15559.461730123068</v>
      </c>
      <c r="AI362" s="182" t="s">
        <v>197</v>
      </c>
      <c r="AJ362" s="3"/>
      <c r="AK362" s="3"/>
      <c r="AL362" s="185">
        <f>AVERAGE($AG$9:AG362)</f>
        <v>46.77683615819209</v>
      </c>
      <c r="AM362" s="168">
        <f>AVERAGE($AH$9:AH362)</f>
        <v>14476.516880865178</v>
      </c>
    </row>
    <row r="363" spans="2:39" ht="18" x14ac:dyDescent="0.55000000000000004">
      <c r="B363" s="178">
        <v>355</v>
      </c>
      <c r="C363" s="182">
        <v>36</v>
      </c>
      <c r="D363" s="182">
        <v>4</v>
      </c>
      <c r="E363" s="182">
        <v>4</v>
      </c>
      <c r="F363" s="182">
        <v>931.16944435495213</v>
      </c>
      <c r="G363" s="182">
        <v>36</v>
      </c>
      <c r="H363" s="188">
        <v>7128.8305556450478</v>
      </c>
      <c r="I363" s="182" t="s">
        <v>197</v>
      </c>
      <c r="L363" s="185">
        <f>AVERAGE($G$9:G363)</f>
        <v>46.416901408450705</v>
      </c>
      <c r="M363" s="168">
        <f>AVERAGE($H$9:H363)</f>
        <v>9738.0081971792661</v>
      </c>
      <c r="AB363" s="178">
        <v>355</v>
      </c>
      <c r="AC363" s="182">
        <v>46</v>
      </c>
      <c r="AD363" s="182">
        <v>5</v>
      </c>
      <c r="AE363" s="182">
        <v>3</v>
      </c>
      <c r="AF363" s="182">
        <v>565.09187908379818</v>
      </c>
      <c r="AG363" s="182">
        <v>48</v>
      </c>
      <c r="AH363" s="188">
        <v>15464.908120916201</v>
      </c>
      <c r="AI363" s="182" t="s">
        <v>197</v>
      </c>
      <c r="AJ363" s="3"/>
      <c r="AK363" s="3"/>
      <c r="AL363" s="185">
        <f>AVERAGE($AG$9:AG363)</f>
        <v>46.780281690140846</v>
      </c>
      <c r="AM363" s="168">
        <f>AVERAGE($AH$9:AH363)</f>
        <v>14479.301081541378</v>
      </c>
    </row>
    <row r="364" spans="2:39" ht="18" x14ac:dyDescent="0.55000000000000004">
      <c r="B364" s="178">
        <v>356</v>
      </c>
      <c r="C364" s="182">
        <v>54</v>
      </c>
      <c r="D364" s="182">
        <v>7</v>
      </c>
      <c r="E364" s="182">
        <v>1</v>
      </c>
      <c r="F364" s="182">
        <v>576.79255459202545</v>
      </c>
      <c r="G364" s="182">
        <v>52</v>
      </c>
      <c r="H364" s="188">
        <v>10593.207445407974</v>
      </c>
      <c r="I364" s="182" t="s">
        <v>198</v>
      </c>
      <c r="L364" s="185">
        <f>AVERAGE($G$9:G364)</f>
        <v>46.432584269662918</v>
      </c>
      <c r="M364" s="168">
        <f>AVERAGE($H$9:H364)</f>
        <v>9740.4104422585588</v>
      </c>
      <c r="AB364" s="178">
        <v>356</v>
      </c>
      <c r="AC364" s="182">
        <v>42</v>
      </c>
      <c r="AD364" s="182">
        <v>7</v>
      </c>
      <c r="AE364" s="182">
        <v>5</v>
      </c>
      <c r="AF364" s="182">
        <v>887.69395042946735</v>
      </c>
      <c r="AG364" s="182">
        <v>44</v>
      </c>
      <c r="AH364" s="188">
        <v>14102.306049570532</v>
      </c>
      <c r="AI364" s="182" t="s">
        <v>197</v>
      </c>
      <c r="AJ364" s="3"/>
      <c r="AK364" s="3"/>
      <c r="AL364" s="185">
        <f>AVERAGE($AG$9:AG364)</f>
        <v>46.772471910112358</v>
      </c>
      <c r="AM364" s="168">
        <f>AVERAGE($AH$9:AH364)</f>
        <v>14478.24210673247</v>
      </c>
    </row>
    <row r="365" spans="2:39" ht="18" x14ac:dyDescent="0.55000000000000004">
      <c r="B365" s="178">
        <v>357</v>
      </c>
      <c r="C365" s="182">
        <v>43</v>
      </c>
      <c r="D365" s="182">
        <v>2</v>
      </c>
      <c r="E365" s="182">
        <v>0</v>
      </c>
      <c r="F365" s="182">
        <v>860.42999119599119</v>
      </c>
      <c r="G365" s="182">
        <v>45</v>
      </c>
      <c r="H365" s="188">
        <v>8764.5700088040085</v>
      </c>
      <c r="I365" s="182" t="s">
        <v>197</v>
      </c>
      <c r="L365" s="185">
        <f>AVERAGE($G$9:G365)</f>
        <v>46.428571428571431</v>
      </c>
      <c r="M365" s="168">
        <f>AVERAGE($H$9:H365)</f>
        <v>9737.6769956662501</v>
      </c>
      <c r="AB365" s="178">
        <v>357</v>
      </c>
      <c r="AC365" s="182">
        <v>46</v>
      </c>
      <c r="AD365" s="182">
        <v>7</v>
      </c>
      <c r="AE365" s="182">
        <v>2</v>
      </c>
      <c r="AF365" s="182">
        <v>1070.4860886058934</v>
      </c>
      <c r="AG365" s="182">
        <v>51</v>
      </c>
      <c r="AH365" s="188">
        <v>15414.513911394108</v>
      </c>
      <c r="AI365" s="182" t="s">
        <v>198</v>
      </c>
      <c r="AJ365" s="3"/>
      <c r="AK365" s="3"/>
      <c r="AL365" s="185">
        <f>AVERAGE($AG$9:AG365)</f>
        <v>46.784313725490193</v>
      </c>
      <c r="AM365" s="168">
        <f>AVERAGE($AH$9:AH365)</f>
        <v>14480.864716829563</v>
      </c>
    </row>
    <row r="366" spans="2:39" ht="18" x14ac:dyDescent="0.55000000000000004">
      <c r="B366" s="178">
        <v>358</v>
      </c>
      <c r="C366" s="182">
        <v>42</v>
      </c>
      <c r="D366" s="182">
        <v>13</v>
      </c>
      <c r="E366" s="182">
        <v>1</v>
      </c>
      <c r="F366" s="182">
        <v>634.01147744983075</v>
      </c>
      <c r="G366" s="182">
        <v>52</v>
      </c>
      <c r="H366" s="188">
        <v>10535.988522550169</v>
      </c>
      <c r="I366" s="182" t="s">
        <v>198</v>
      </c>
      <c r="L366" s="185">
        <f>AVERAGE($G$9:G366)</f>
        <v>46.444134078212294</v>
      </c>
      <c r="M366" s="168">
        <f>AVERAGE($H$9:H366)</f>
        <v>9739.906916132406</v>
      </c>
      <c r="AB366" s="178">
        <v>358</v>
      </c>
      <c r="AC366" s="182">
        <v>40</v>
      </c>
      <c r="AD366" s="182">
        <v>8</v>
      </c>
      <c r="AE366" s="182">
        <v>1</v>
      </c>
      <c r="AF366" s="182">
        <v>735.59513630138986</v>
      </c>
      <c r="AG366" s="182">
        <v>47</v>
      </c>
      <c r="AH366" s="188">
        <v>14409.40486369861</v>
      </c>
      <c r="AI366" s="182" t="s">
        <v>197</v>
      </c>
      <c r="AJ366" s="3"/>
      <c r="AK366" s="3"/>
      <c r="AL366" s="185">
        <f>AVERAGE($AG$9:AG366)</f>
        <v>46.784916201117319</v>
      </c>
      <c r="AM366" s="168">
        <f>AVERAGE($AH$9:AH366)</f>
        <v>14480.665108301264</v>
      </c>
    </row>
    <row r="367" spans="2:39" ht="18" x14ac:dyDescent="0.55000000000000004">
      <c r="B367" s="178">
        <v>359</v>
      </c>
      <c r="C367" s="182">
        <v>45</v>
      </c>
      <c r="D367" s="182">
        <v>10</v>
      </c>
      <c r="E367" s="182">
        <v>5</v>
      </c>
      <c r="F367" s="182">
        <v>712.47592653539823</v>
      </c>
      <c r="G367" s="182">
        <v>48</v>
      </c>
      <c r="H367" s="188">
        <v>11017.524073464601</v>
      </c>
      <c r="I367" s="182" t="s">
        <v>197</v>
      </c>
      <c r="L367" s="185">
        <f>AVERAGE($G$9:G367)</f>
        <v>46.448467966573816</v>
      </c>
      <c r="M367" s="168">
        <f>AVERAGE($H$9:H367)</f>
        <v>9743.4657382976766</v>
      </c>
      <c r="AB367" s="178">
        <v>359</v>
      </c>
      <c r="AC367" s="182">
        <v>38</v>
      </c>
      <c r="AD367" s="182">
        <v>9</v>
      </c>
      <c r="AE367" s="182">
        <v>5</v>
      </c>
      <c r="AF367" s="182">
        <v>840.89471239974444</v>
      </c>
      <c r="AG367" s="182">
        <v>42</v>
      </c>
      <c r="AH367" s="188">
        <v>13379.105287600256</v>
      </c>
      <c r="AI367" s="182" t="s">
        <v>197</v>
      </c>
      <c r="AJ367" s="3"/>
      <c r="AK367" s="3"/>
      <c r="AL367" s="185">
        <f>AVERAGE($AG$9:AG367)</f>
        <v>46.771587743732589</v>
      </c>
      <c r="AM367" s="168">
        <f>AVERAGE($AH$9:AH367)</f>
        <v>14477.596696544437</v>
      </c>
    </row>
    <row r="368" spans="2:39" ht="18" x14ac:dyDescent="0.55000000000000004">
      <c r="B368" s="178">
        <v>360</v>
      </c>
      <c r="C368" s="182">
        <v>33</v>
      </c>
      <c r="D368" s="182">
        <v>9</v>
      </c>
      <c r="E368" s="182">
        <v>1</v>
      </c>
      <c r="F368" s="182">
        <v>702.91684243283839</v>
      </c>
      <c r="G368" s="182">
        <v>41</v>
      </c>
      <c r="H368" s="188">
        <v>8032.0831575671618</v>
      </c>
      <c r="I368" s="182" t="s">
        <v>197</v>
      </c>
      <c r="L368" s="185">
        <f>AVERAGE($G$9:G368)</f>
        <v>46.43333333333333</v>
      </c>
      <c r="M368" s="168">
        <f>AVERAGE($H$9:H368)</f>
        <v>9738.7118977956488</v>
      </c>
      <c r="AB368" s="178">
        <v>360</v>
      </c>
      <c r="AC368" s="182">
        <v>38</v>
      </c>
      <c r="AD368" s="182">
        <v>6</v>
      </c>
      <c r="AE368" s="182">
        <v>2</v>
      </c>
      <c r="AF368" s="182">
        <v>844.55919884357422</v>
      </c>
      <c r="AG368" s="182">
        <v>42</v>
      </c>
      <c r="AH368" s="188">
        <v>12625.440801156426</v>
      </c>
      <c r="AI368" s="182" t="s">
        <v>197</v>
      </c>
      <c r="AJ368" s="3"/>
      <c r="AK368" s="3"/>
      <c r="AL368" s="185">
        <f>AVERAGE($AG$9:AG368)</f>
        <v>46.758333333333333</v>
      </c>
      <c r="AM368" s="168">
        <f>AVERAGE($AH$9:AH368)</f>
        <v>14472.451819057247</v>
      </c>
    </row>
    <row r="369" spans="2:39" ht="18" x14ac:dyDescent="0.55000000000000004">
      <c r="B369" s="178">
        <v>361</v>
      </c>
      <c r="C369" s="182">
        <v>46</v>
      </c>
      <c r="D369" s="182">
        <v>3</v>
      </c>
      <c r="E369" s="182">
        <v>2</v>
      </c>
      <c r="F369" s="182">
        <v>947.96991233404447</v>
      </c>
      <c r="G369" s="182">
        <v>47</v>
      </c>
      <c r="H369" s="188">
        <v>9747.0300876659567</v>
      </c>
      <c r="I369" s="182" t="s">
        <v>197</v>
      </c>
      <c r="L369" s="185">
        <f>AVERAGE($G$9:G369)</f>
        <v>46.43490304709141</v>
      </c>
      <c r="M369" s="168">
        <f>AVERAGE($H$9:H369)</f>
        <v>9738.7349398728529</v>
      </c>
      <c r="AB369" s="178">
        <v>361</v>
      </c>
      <c r="AC369" s="182">
        <v>49</v>
      </c>
      <c r="AD369" s="182">
        <v>8</v>
      </c>
      <c r="AE369" s="182">
        <v>2</v>
      </c>
      <c r="AF369" s="182">
        <v>700.38878999370445</v>
      </c>
      <c r="AG369" s="182">
        <v>51</v>
      </c>
      <c r="AH369" s="188">
        <v>15784.611210006296</v>
      </c>
      <c r="AI369" s="182" t="s">
        <v>198</v>
      </c>
      <c r="AJ369" s="3"/>
      <c r="AK369" s="3"/>
      <c r="AL369" s="185">
        <f>AVERAGE($AG$9:AG369)</f>
        <v>46.770083102493075</v>
      </c>
      <c r="AM369" s="168">
        <f>AVERAGE($AH$9:AH369)</f>
        <v>14476.086609613893</v>
      </c>
    </row>
    <row r="370" spans="2:39" ht="18" x14ac:dyDescent="0.55000000000000004">
      <c r="B370" s="178">
        <v>362</v>
      </c>
      <c r="C370" s="182">
        <v>49</v>
      </c>
      <c r="D370" s="182">
        <v>3</v>
      </c>
      <c r="E370" s="182">
        <v>3</v>
      </c>
      <c r="F370" s="182">
        <v>879.31435576234708</v>
      </c>
      <c r="G370" s="182">
        <v>49</v>
      </c>
      <c r="H370" s="188">
        <v>10635.685644237652</v>
      </c>
      <c r="I370" s="182" t="s">
        <v>197</v>
      </c>
      <c r="L370" s="185">
        <f>AVERAGE($G$9:G370)</f>
        <v>46.44198895027624</v>
      </c>
      <c r="M370" s="168">
        <f>AVERAGE($H$9:H370)</f>
        <v>9741.2127042495504</v>
      </c>
      <c r="AB370" s="178">
        <v>362</v>
      </c>
      <c r="AC370" s="182">
        <v>46</v>
      </c>
      <c r="AD370" s="182">
        <v>3</v>
      </c>
      <c r="AE370" s="182">
        <v>0</v>
      </c>
      <c r="AF370" s="182">
        <v>648.16417638924781</v>
      </c>
      <c r="AG370" s="182">
        <v>49</v>
      </c>
      <c r="AH370" s="188">
        <v>15016.835823610752</v>
      </c>
      <c r="AI370" s="182" t="s">
        <v>197</v>
      </c>
      <c r="AJ370" s="3"/>
      <c r="AK370" s="3"/>
      <c r="AL370" s="185">
        <f>AVERAGE($AG$9:AG370)</f>
        <v>46.776243093922652</v>
      </c>
      <c r="AM370" s="168">
        <f>AVERAGE($AH$9:AH370)</f>
        <v>14477.580391973001</v>
      </c>
    </row>
    <row r="371" spans="2:39" ht="18" x14ac:dyDescent="0.55000000000000004">
      <c r="B371" s="178">
        <v>363</v>
      </c>
      <c r="C371" s="182">
        <v>45</v>
      </c>
      <c r="D371" s="182">
        <v>6</v>
      </c>
      <c r="E371" s="182">
        <v>3</v>
      </c>
      <c r="F371" s="182">
        <v>511.38397439907243</v>
      </c>
      <c r="G371" s="182">
        <v>48</v>
      </c>
      <c r="H371" s="188">
        <v>10718.616025600928</v>
      </c>
      <c r="I371" s="182" t="s">
        <v>197</v>
      </c>
      <c r="L371" s="185">
        <f>AVERAGE($G$9:G371)</f>
        <v>46.446280991735534</v>
      </c>
      <c r="M371" s="168">
        <f>AVERAGE($H$9:H371)</f>
        <v>9743.9052753827509</v>
      </c>
      <c r="AB371" s="178">
        <v>363</v>
      </c>
      <c r="AC371" s="182">
        <v>40</v>
      </c>
      <c r="AD371" s="182">
        <v>4</v>
      </c>
      <c r="AE371" s="182">
        <v>2</v>
      </c>
      <c r="AF371" s="182">
        <v>710.37230691368291</v>
      </c>
      <c r="AG371" s="182">
        <v>42</v>
      </c>
      <c r="AH371" s="188">
        <v>12759.627693086317</v>
      </c>
      <c r="AI371" s="182" t="s">
        <v>197</v>
      </c>
      <c r="AJ371" s="3"/>
      <c r="AK371" s="3"/>
      <c r="AL371" s="185">
        <f>AVERAGE($AG$9:AG371)</f>
        <v>46.763085399449032</v>
      </c>
      <c r="AM371" s="168">
        <f>AVERAGE($AH$9:AH371)</f>
        <v>14472.84773990995</v>
      </c>
    </row>
    <row r="372" spans="2:39" ht="18" x14ac:dyDescent="0.55000000000000004">
      <c r="B372" s="178">
        <v>364</v>
      </c>
      <c r="C372" s="182">
        <v>51</v>
      </c>
      <c r="D372" s="182">
        <v>8</v>
      </c>
      <c r="E372" s="182">
        <v>4</v>
      </c>
      <c r="F372" s="182">
        <v>907.55386278805963</v>
      </c>
      <c r="G372" s="182">
        <v>49</v>
      </c>
      <c r="H372" s="188">
        <v>10857.44613721194</v>
      </c>
      <c r="I372" s="182" t="s">
        <v>197</v>
      </c>
      <c r="L372" s="185">
        <f>AVERAGE($G$9:G372)</f>
        <v>46.453296703296701</v>
      </c>
      <c r="M372" s="168">
        <f>AVERAGE($H$9:H372)</f>
        <v>9746.9644535745883</v>
      </c>
      <c r="AB372" s="178">
        <v>364</v>
      </c>
      <c r="AC372" s="182">
        <v>53</v>
      </c>
      <c r="AD372" s="182">
        <v>4</v>
      </c>
      <c r="AE372" s="182">
        <v>6</v>
      </c>
      <c r="AF372" s="182">
        <v>805.32889778203264</v>
      </c>
      <c r="AG372" s="182">
        <v>47</v>
      </c>
      <c r="AH372" s="188">
        <v>15589.671102217966</v>
      </c>
      <c r="AI372" s="182" t="s">
        <v>197</v>
      </c>
      <c r="AJ372" s="3"/>
      <c r="AK372" s="3"/>
      <c r="AL372" s="185">
        <f>AVERAGE($AG$9:AG372)</f>
        <v>46.763736263736263</v>
      </c>
      <c r="AM372" s="168">
        <f>AVERAGE($AH$9:AH372)</f>
        <v>14475.915935960247</v>
      </c>
    </row>
    <row r="373" spans="2:39" ht="18" x14ac:dyDescent="0.55000000000000004">
      <c r="B373" s="178">
        <v>365</v>
      </c>
      <c r="C373" s="182">
        <v>59</v>
      </c>
      <c r="D373" s="182">
        <v>6</v>
      </c>
      <c r="E373" s="182">
        <v>4</v>
      </c>
      <c r="F373" s="182">
        <v>1049.7464691056489</v>
      </c>
      <c r="G373" s="182">
        <v>49</v>
      </c>
      <c r="H373" s="188">
        <v>10715.253530894352</v>
      </c>
      <c r="I373" s="182" t="s">
        <v>197</v>
      </c>
      <c r="L373" s="185">
        <f>AVERAGE($G$9:G373)</f>
        <v>46.460273972602742</v>
      </c>
      <c r="M373" s="168">
        <f>AVERAGE($H$9:H373)</f>
        <v>9749.617300361766</v>
      </c>
      <c r="AB373" s="178">
        <v>365</v>
      </c>
      <c r="AC373" s="182">
        <v>44</v>
      </c>
      <c r="AD373" s="182">
        <v>11</v>
      </c>
      <c r="AE373" s="182">
        <v>7</v>
      </c>
      <c r="AF373" s="182">
        <v>953.61407537816581</v>
      </c>
      <c r="AG373" s="182">
        <v>46</v>
      </c>
      <c r="AH373" s="188">
        <v>15306.385924621834</v>
      </c>
      <c r="AI373" s="182" t="s">
        <v>197</v>
      </c>
      <c r="AJ373" s="3"/>
      <c r="AK373" s="3"/>
      <c r="AL373" s="185">
        <f>AVERAGE($AG$9:AG373)</f>
        <v>46.761643835616439</v>
      </c>
      <c r="AM373" s="168">
        <f>AVERAGE($AH$9:AH373)</f>
        <v>14478.191196203155</v>
      </c>
    </row>
    <row r="374" spans="2:39" ht="18" x14ac:dyDescent="0.55000000000000004">
      <c r="B374" s="178">
        <v>366</v>
      </c>
      <c r="C374" s="182">
        <v>53</v>
      </c>
      <c r="D374" s="182">
        <v>6</v>
      </c>
      <c r="E374" s="182">
        <v>2</v>
      </c>
      <c r="F374" s="182">
        <v>853.15168192148042</v>
      </c>
      <c r="G374" s="182">
        <v>51</v>
      </c>
      <c r="H374" s="188">
        <v>10631.848318078519</v>
      </c>
      <c r="I374" s="182" t="s">
        <v>198</v>
      </c>
      <c r="L374" s="185">
        <f>AVERAGE($G$9:G374)</f>
        <v>46.472677595628419</v>
      </c>
      <c r="M374" s="168">
        <f>AVERAGE($H$9:H374)</f>
        <v>9752.0277676232872</v>
      </c>
      <c r="AB374" s="178">
        <v>366</v>
      </c>
      <c r="AC374" s="182">
        <v>45</v>
      </c>
      <c r="AD374" s="182">
        <v>5</v>
      </c>
      <c r="AE374" s="182">
        <v>4</v>
      </c>
      <c r="AF374" s="182">
        <v>730.49424595878099</v>
      </c>
      <c r="AG374" s="182">
        <v>46</v>
      </c>
      <c r="AH374" s="188">
        <v>14779.50575404122</v>
      </c>
      <c r="AI374" s="182" t="s">
        <v>197</v>
      </c>
      <c r="AJ374" s="3"/>
      <c r="AK374" s="3"/>
      <c r="AL374" s="185">
        <f>AVERAGE($AG$9:AG374)</f>
        <v>46.759562841530055</v>
      </c>
      <c r="AM374" s="168">
        <f>AVERAGE($AH$9:AH374)</f>
        <v>14479.014460022385</v>
      </c>
    </row>
    <row r="375" spans="2:39" ht="18" x14ac:dyDescent="0.55000000000000004">
      <c r="B375" s="178">
        <v>367</v>
      </c>
      <c r="C375" s="182">
        <v>57</v>
      </c>
      <c r="D375" s="182">
        <v>6</v>
      </c>
      <c r="E375" s="182">
        <v>0</v>
      </c>
      <c r="F375" s="182">
        <v>952.29729459453097</v>
      </c>
      <c r="G375" s="182">
        <v>53</v>
      </c>
      <c r="H375" s="188">
        <v>9902.7027054054688</v>
      </c>
      <c r="I375" s="182" t="s">
        <v>198</v>
      </c>
      <c r="L375" s="185">
        <f>AVERAGE($G$9:G375)</f>
        <v>46.490463215258856</v>
      </c>
      <c r="M375" s="168">
        <f>AVERAGE($H$9:H375)</f>
        <v>9752.4383260368631</v>
      </c>
      <c r="AB375" s="178">
        <v>367</v>
      </c>
      <c r="AC375" s="182">
        <v>39</v>
      </c>
      <c r="AD375" s="182">
        <v>4</v>
      </c>
      <c r="AE375" s="182">
        <v>2</v>
      </c>
      <c r="AF375" s="182">
        <v>1013.3810888345731</v>
      </c>
      <c r="AG375" s="182">
        <v>41</v>
      </c>
      <c r="AH375" s="188">
        <v>12071.618911165428</v>
      </c>
      <c r="AI375" s="182" t="s">
        <v>197</v>
      </c>
      <c r="AJ375" s="3"/>
      <c r="AK375" s="3"/>
      <c r="AL375" s="185">
        <f>AVERAGE($AG$9:AG375)</f>
        <v>46.743869209809262</v>
      </c>
      <c r="AM375" s="168">
        <f>AVERAGE($AH$9:AH375)</f>
        <v>14472.454799126319</v>
      </c>
    </row>
    <row r="376" spans="2:39" ht="18" x14ac:dyDescent="0.55000000000000004">
      <c r="B376" s="178">
        <v>368</v>
      </c>
      <c r="C376" s="182">
        <v>60</v>
      </c>
      <c r="D376" s="182">
        <v>1</v>
      </c>
      <c r="E376" s="182">
        <v>1</v>
      </c>
      <c r="F376" s="182">
        <v>672.88634758330295</v>
      </c>
      <c r="G376" s="182">
        <v>52</v>
      </c>
      <c r="H376" s="188">
        <v>10497.113652416698</v>
      </c>
      <c r="I376" s="182" t="s">
        <v>198</v>
      </c>
      <c r="L376" s="185">
        <f>AVERAGE($G$9:G376)</f>
        <v>46.505434782608695</v>
      </c>
      <c r="M376" s="168">
        <f>AVERAGE($H$9:H376)</f>
        <v>9754.4619002933305</v>
      </c>
      <c r="AB376" s="178">
        <v>368</v>
      </c>
      <c r="AC376" s="182">
        <v>49</v>
      </c>
      <c r="AD376" s="182">
        <v>5</v>
      </c>
      <c r="AE376" s="182">
        <v>4</v>
      </c>
      <c r="AF376" s="182">
        <v>941.89110262138695</v>
      </c>
      <c r="AG376" s="182">
        <v>49</v>
      </c>
      <c r="AH376" s="188">
        <v>15723.108897378614</v>
      </c>
      <c r="AI376" s="182" t="s">
        <v>197</v>
      </c>
      <c r="AJ376" s="3"/>
      <c r="AK376" s="3"/>
      <c r="AL376" s="185">
        <f>AVERAGE($AG$9:AG376)</f>
        <v>46.75</v>
      </c>
      <c r="AM376" s="168">
        <f>AVERAGE($AH$9:AH376)</f>
        <v>14475.853315697657</v>
      </c>
    </row>
    <row r="377" spans="2:39" ht="18" x14ac:dyDescent="0.55000000000000004">
      <c r="B377" s="178">
        <v>369</v>
      </c>
      <c r="C377" s="182">
        <v>46</v>
      </c>
      <c r="D377" s="182">
        <v>1</v>
      </c>
      <c r="E377" s="182">
        <v>1</v>
      </c>
      <c r="F377" s="182">
        <v>646.47884320645494</v>
      </c>
      <c r="G377" s="182">
        <v>46</v>
      </c>
      <c r="H377" s="188">
        <v>9513.5211567935439</v>
      </c>
      <c r="I377" s="182" t="s">
        <v>197</v>
      </c>
      <c r="L377" s="185">
        <f>AVERAGE($G$9:G377)</f>
        <v>46.50406504065041</v>
      </c>
      <c r="M377" s="168">
        <f>AVERAGE($H$9:H377)</f>
        <v>9753.8089443488861</v>
      </c>
      <c r="AB377" s="178">
        <v>369</v>
      </c>
      <c r="AC377" s="182">
        <v>42</v>
      </c>
      <c r="AD377" s="182">
        <v>9</v>
      </c>
      <c r="AE377" s="182">
        <v>2</v>
      </c>
      <c r="AF377" s="182">
        <v>957.18554800864308</v>
      </c>
      <c r="AG377" s="182">
        <v>49</v>
      </c>
      <c r="AH377" s="188">
        <v>15207.814451991357</v>
      </c>
      <c r="AI377" s="182" t="s">
        <v>197</v>
      </c>
      <c r="AJ377" s="3"/>
      <c r="AK377" s="3"/>
      <c r="AL377" s="185">
        <f>AVERAGE($AG$9:AG377)</f>
        <v>46.756097560975611</v>
      </c>
      <c r="AM377" s="168">
        <f>AVERAGE($AH$9:AH377)</f>
        <v>14477.836950213357</v>
      </c>
    </row>
    <row r="378" spans="2:39" ht="18" x14ac:dyDescent="0.55000000000000004">
      <c r="B378" s="178">
        <v>370</v>
      </c>
      <c r="C378" s="182">
        <v>46</v>
      </c>
      <c r="D378" s="182">
        <v>7</v>
      </c>
      <c r="E378" s="182">
        <v>2</v>
      </c>
      <c r="F378" s="182">
        <v>980.83260446911981</v>
      </c>
      <c r="G378" s="182">
        <v>51</v>
      </c>
      <c r="H378" s="188">
        <v>10504.16739553088</v>
      </c>
      <c r="I378" s="182" t="s">
        <v>198</v>
      </c>
      <c r="L378" s="185">
        <f>AVERAGE($G$9:G378)</f>
        <v>46.516216216216215</v>
      </c>
      <c r="M378" s="168">
        <f>AVERAGE($H$9:H378)</f>
        <v>9755.8369401628916</v>
      </c>
      <c r="AB378" s="178">
        <v>370</v>
      </c>
      <c r="AC378" s="182">
        <v>55</v>
      </c>
      <c r="AD378" s="182">
        <v>6</v>
      </c>
      <c r="AE378" s="182">
        <v>2</v>
      </c>
      <c r="AF378" s="182">
        <v>1007.1305776106813</v>
      </c>
      <c r="AG378" s="182">
        <v>51</v>
      </c>
      <c r="AH378" s="188">
        <v>15477.869422389318</v>
      </c>
      <c r="AI378" s="182" t="s">
        <v>198</v>
      </c>
      <c r="AJ378" s="3"/>
      <c r="AK378" s="3"/>
      <c r="AL378" s="185">
        <f>AVERAGE($AG$9:AG378)</f>
        <v>46.767567567567568</v>
      </c>
      <c r="AM378" s="168">
        <f>AVERAGE($AH$9:AH378)</f>
        <v>14480.539740678698</v>
      </c>
    </row>
    <row r="379" spans="2:39" ht="18" x14ac:dyDescent="0.55000000000000004">
      <c r="B379" s="178">
        <v>371</v>
      </c>
      <c r="C379" s="182">
        <v>41</v>
      </c>
      <c r="D379" s="182">
        <v>6</v>
      </c>
      <c r="E379" s="182">
        <v>3</v>
      </c>
      <c r="F379" s="182">
        <v>907.04693682734683</v>
      </c>
      <c r="G379" s="182">
        <v>44</v>
      </c>
      <c r="H379" s="188">
        <v>9182.953063172652</v>
      </c>
      <c r="I379" s="182" t="s">
        <v>197</v>
      </c>
      <c r="L379" s="185">
        <f>AVERAGE($G$9:G379)</f>
        <v>46.509433962264154</v>
      </c>
      <c r="M379" s="168">
        <f>AVERAGE($H$9:H379)</f>
        <v>9754.2927787693861</v>
      </c>
      <c r="AB379" s="178">
        <v>371</v>
      </c>
      <c r="AC379" s="182">
        <v>55</v>
      </c>
      <c r="AD379" s="182">
        <v>4</v>
      </c>
      <c r="AE379" s="182">
        <v>4</v>
      </c>
      <c r="AF379" s="182">
        <v>817.19769773681423</v>
      </c>
      <c r="AG379" s="182">
        <v>49</v>
      </c>
      <c r="AH379" s="188">
        <v>15847.802302263186</v>
      </c>
      <c r="AI379" s="182" t="s">
        <v>197</v>
      </c>
      <c r="AJ379" s="3"/>
      <c r="AK379" s="3"/>
      <c r="AL379" s="185">
        <f>AVERAGE($AG$9:AG379)</f>
        <v>46.773584905660378</v>
      </c>
      <c r="AM379" s="168">
        <f>AVERAGE($AH$9:AH379)</f>
        <v>14484.225084510461</v>
      </c>
    </row>
    <row r="380" spans="2:39" ht="18" x14ac:dyDescent="0.55000000000000004">
      <c r="B380" s="178">
        <v>372</v>
      </c>
      <c r="C380" s="182">
        <v>47</v>
      </c>
      <c r="D380" s="182">
        <v>11</v>
      </c>
      <c r="E380" s="182">
        <v>4</v>
      </c>
      <c r="F380" s="182">
        <v>634.12495653866335</v>
      </c>
      <c r="G380" s="182">
        <v>49</v>
      </c>
      <c r="H380" s="188">
        <v>11130.875043461336</v>
      </c>
      <c r="I380" s="182" t="s">
        <v>197</v>
      </c>
      <c r="L380" s="185">
        <f>AVERAGE($G$9:G380)</f>
        <v>46.516129032258064</v>
      </c>
      <c r="M380" s="168">
        <f>AVERAGE($H$9:H380)</f>
        <v>9757.9932687282362</v>
      </c>
      <c r="AB380" s="178">
        <v>372</v>
      </c>
      <c r="AC380" s="182">
        <v>45</v>
      </c>
      <c r="AD380" s="182">
        <v>5</v>
      </c>
      <c r="AE380" s="182">
        <v>1</v>
      </c>
      <c r="AF380" s="182">
        <v>699.97231249726929</v>
      </c>
      <c r="AG380" s="182">
        <v>49</v>
      </c>
      <c r="AH380" s="188">
        <v>15215.02768750273</v>
      </c>
      <c r="AI380" s="182" t="s">
        <v>197</v>
      </c>
      <c r="AJ380" s="3"/>
      <c r="AK380" s="3"/>
      <c r="AL380" s="185">
        <f>AVERAGE($AG$9:AG380)</f>
        <v>46.77956989247312</v>
      </c>
      <c r="AM380" s="168">
        <f>AVERAGE($AH$9:AH380)</f>
        <v>14486.189607636785</v>
      </c>
    </row>
    <row r="381" spans="2:39" ht="18" x14ac:dyDescent="0.55000000000000004">
      <c r="B381" s="178">
        <v>373</v>
      </c>
      <c r="C381" s="182">
        <v>50</v>
      </c>
      <c r="D381" s="182">
        <v>5</v>
      </c>
      <c r="E381" s="182">
        <v>1</v>
      </c>
      <c r="F381" s="182">
        <v>768.82335705749676</v>
      </c>
      <c r="G381" s="182">
        <v>52</v>
      </c>
      <c r="H381" s="188">
        <v>10401.176642942504</v>
      </c>
      <c r="I381" s="182" t="s">
        <v>198</v>
      </c>
      <c r="L381" s="185">
        <f>AVERAGE($G$9:G381)</f>
        <v>46.530831099195709</v>
      </c>
      <c r="M381" s="168">
        <f>AVERAGE($H$9:H381)</f>
        <v>9759.7176209379268</v>
      </c>
      <c r="AB381" s="178">
        <v>373</v>
      </c>
      <c r="AC381" s="182">
        <v>40</v>
      </c>
      <c r="AD381" s="182">
        <v>5</v>
      </c>
      <c r="AE381" s="182">
        <v>5</v>
      </c>
      <c r="AF381" s="182">
        <v>976.78609162117255</v>
      </c>
      <c r="AG381" s="182">
        <v>40</v>
      </c>
      <c r="AH381" s="188">
        <v>12473.213908378828</v>
      </c>
      <c r="AI381" s="182" t="s">
        <v>197</v>
      </c>
      <c r="AJ381" s="3"/>
      <c r="AK381" s="3"/>
      <c r="AL381" s="185">
        <f>AVERAGE($AG$9:AG381)</f>
        <v>46.761394101876675</v>
      </c>
      <c r="AM381" s="168">
        <f>AVERAGE($AH$9:AH381)</f>
        <v>14480.792889944405</v>
      </c>
    </row>
    <row r="382" spans="2:39" ht="18" x14ac:dyDescent="0.55000000000000004">
      <c r="B382" s="178">
        <v>374</v>
      </c>
      <c r="C382" s="182">
        <v>41</v>
      </c>
      <c r="D382" s="182">
        <v>5</v>
      </c>
      <c r="E382" s="182">
        <v>5</v>
      </c>
      <c r="F382" s="182">
        <v>751.14632693247518</v>
      </c>
      <c r="G382" s="182">
        <v>41</v>
      </c>
      <c r="H382" s="188">
        <v>8983.853673067526</v>
      </c>
      <c r="I382" s="182" t="s">
        <v>197</v>
      </c>
      <c r="L382" s="185">
        <f>AVERAGE($G$9:G382)</f>
        <v>46.516042780748663</v>
      </c>
      <c r="M382" s="168">
        <f>AVERAGE($H$9:H382)</f>
        <v>9757.6431184035137</v>
      </c>
      <c r="AB382" s="178">
        <v>374</v>
      </c>
      <c r="AC382" s="182">
        <v>61</v>
      </c>
      <c r="AD382" s="182">
        <v>7</v>
      </c>
      <c r="AE382" s="182">
        <v>0</v>
      </c>
      <c r="AF382" s="182">
        <v>1047.0360236030413</v>
      </c>
      <c r="AG382" s="182">
        <v>53</v>
      </c>
      <c r="AH382" s="188">
        <v>14807.963976396959</v>
      </c>
      <c r="AI382" s="182" t="s">
        <v>198</v>
      </c>
      <c r="AJ382" s="3"/>
      <c r="AK382" s="3"/>
      <c r="AL382" s="185">
        <f>AVERAGE($AG$9:AG382)</f>
        <v>46.778074866310163</v>
      </c>
      <c r="AM382" s="168">
        <f>AVERAGE($AH$9:AH382)</f>
        <v>14481.667678945616</v>
      </c>
    </row>
    <row r="383" spans="2:39" ht="18" x14ac:dyDescent="0.55000000000000004">
      <c r="B383" s="178">
        <v>375</v>
      </c>
      <c r="C383" s="182">
        <v>40</v>
      </c>
      <c r="D383" s="182">
        <v>7</v>
      </c>
      <c r="E383" s="182">
        <v>3</v>
      </c>
      <c r="F383" s="182">
        <v>841.12340127632001</v>
      </c>
      <c r="G383" s="182">
        <v>44</v>
      </c>
      <c r="H383" s="188">
        <v>9248.8765987236802</v>
      </c>
      <c r="I383" s="182" t="s">
        <v>197</v>
      </c>
      <c r="L383" s="185">
        <f>AVERAGE($G$9:G383)</f>
        <v>46.509333333333331</v>
      </c>
      <c r="M383" s="168">
        <f>AVERAGE($H$9:H383)</f>
        <v>9756.2864076843671</v>
      </c>
      <c r="AB383" s="178">
        <v>375</v>
      </c>
      <c r="AC383" s="182">
        <v>45</v>
      </c>
      <c r="AD383" s="182">
        <v>7</v>
      </c>
      <c r="AE383" s="182">
        <v>1</v>
      </c>
      <c r="AF383" s="182">
        <v>796.46863355286234</v>
      </c>
      <c r="AG383" s="182">
        <v>51</v>
      </c>
      <c r="AH383" s="188">
        <v>15438.531366447138</v>
      </c>
      <c r="AI383" s="182" t="s">
        <v>198</v>
      </c>
      <c r="AJ383" s="3"/>
      <c r="AK383" s="3"/>
      <c r="AL383" s="185">
        <f>AVERAGE($AG$9:AG383)</f>
        <v>46.789333333333332</v>
      </c>
      <c r="AM383" s="168">
        <f>AVERAGE($AH$9:AH383)</f>
        <v>14484.21931544562</v>
      </c>
    </row>
    <row r="384" spans="2:39" ht="18" x14ac:dyDescent="0.55000000000000004">
      <c r="B384" s="178">
        <v>376</v>
      </c>
      <c r="C384" s="182">
        <v>60</v>
      </c>
      <c r="D384" s="182">
        <v>6</v>
      </c>
      <c r="E384" s="182">
        <v>2</v>
      </c>
      <c r="F384" s="182">
        <v>778.98016951293232</v>
      </c>
      <c r="G384" s="182">
        <v>51</v>
      </c>
      <c r="H384" s="188">
        <v>10706.019830487068</v>
      </c>
      <c r="I384" s="182" t="s">
        <v>198</v>
      </c>
      <c r="L384" s="185">
        <f>AVERAGE($G$9:G384)</f>
        <v>46.521276595744681</v>
      </c>
      <c r="M384" s="168">
        <f>AVERAGE($H$9:H384)</f>
        <v>9758.8122944471415</v>
      </c>
      <c r="AB384" s="178">
        <v>376</v>
      </c>
      <c r="AC384" s="182">
        <v>54</v>
      </c>
      <c r="AD384" s="182">
        <v>3</v>
      </c>
      <c r="AE384" s="182">
        <v>3</v>
      </c>
      <c r="AF384" s="182">
        <v>615.22406842547161</v>
      </c>
      <c r="AG384" s="182">
        <v>50</v>
      </c>
      <c r="AH384" s="188">
        <v>16184.775931574528</v>
      </c>
      <c r="AI384" s="182" t="s">
        <v>198</v>
      </c>
      <c r="AJ384" s="3"/>
      <c r="AK384" s="3"/>
      <c r="AL384" s="185">
        <f>AVERAGE($AG$9:AG384)</f>
        <v>46.797872340425535</v>
      </c>
      <c r="AM384" s="168">
        <f>AVERAGE($AH$9:AH384)</f>
        <v>14488.742072403409</v>
      </c>
    </row>
    <row r="385" spans="2:39" ht="18" x14ac:dyDescent="0.55000000000000004">
      <c r="B385" s="178">
        <v>377</v>
      </c>
      <c r="C385" s="182">
        <v>51</v>
      </c>
      <c r="D385" s="182">
        <v>5</v>
      </c>
      <c r="E385" s="182">
        <v>4</v>
      </c>
      <c r="F385" s="182">
        <v>832.9253100516969</v>
      </c>
      <c r="G385" s="182">
        <v>49</v>
      </c>
      <c r="H385" s="188">
        <v>10932.074689948302</v>
      </c>
      <c r="I385" s="182" t="s">
        <v>197</v>
      </c>
      <c r="L385" s="185">
        <f>AVERAGE($G$9:G385)</f>
        <v>46.527851458885941</v>
      </c>
      <c r="M385" s="168">
        <f>AVERAGE($H$9:H385)</f>
        <v>9761.9243962919718</v>
      </c>
      <c r="AB385" s="178">
        <v>377</v>
      </c>
      <c r="AC385" s="182">
        <v>53</v>
      </c>
      <c r="AD385" s="182">
        <v>9</v>
      </c>
      <c r="AE385" s="182">
        <v>5</v>
      </c>
      <c r="AF385" s="182">
        <v>752.83703744718287</v>
      </c>
      <c r="AG385" s="182">
        <v>48</v>
      </c>
      <c r="AH385" s="188">
        <v>15777.162962552817</v>
      </c>
      <c r="AI385" s="182" t="s">
        <v>197</v>
      </c>
      <c r="AJ385" s="3"/>
      <c r="AK385" s="3"/>
      <c r="AL385" s="185">
        <f>AVERAGE($AG$9:AG385)</f>
        <v>46.801061007957557</v>
      </c>
      <c r="AM385" s="168">
        <f>AVERAGE($AH$9:AH385)</f>
        <v>14492.159634446247</v>
      </c>
    </row>
    <row r="386" spans="2:39" ht="18" x14ac:dyDescent="0.55000000000000004">
      <c r="B386" s="178">
        <v>378</v>
      </c>
      <c r="C386" s="182">
        <v>57</v>
      </c>
      <c r="D386" s="182">
        <v>1</v>
      </c>
      <c r="E386" s="182">
        <v>2</v>
      </c>
      <c r="F386" s="182">
        <v>907.94167145315862</v>
      </c>
      <c r="G386" s="182">
        <v>51</v>
      </c>
      <c r="H386" s="188">
        <v>10577.058328546842</v>
      </c>
      <c r="I386" s="182" t="s">
        <v>198</v>
      </c>
      <c r="L386" s="185">
        <f>AVERAGE($G$9:G386)</f>
        <v>46.539682539682538</v>
      </c>
      <c r="M386" s="168">
        <f>AVERAGE($H$9:H386)</f>
        <v>9764.0808352661916</v>
      </c>
      <c r="AB386" s="178">
        <v>378</v>
      </c>
      <c r="AC386" s="182">
        <v>38</v>
      </c>
      <c r="AD386" s="182">
        <v>3</v>
      </c>
      <c r="AE386" s="182">
        <v>1</v>
      </c>
      <c r="AF386" s="182">
        <v>801.26454526015311</v>
      </c>
      <c r="AG386" s="182">
        <v>40</v>
      </c>
      <c r="AH386" s="188">
        <v>11648.735454739846</v>
      </c>
      <c r="AI386" s="182" t="s">
        <v>197</v>
      </c>
      <c r="AJ386" s="3"/>
      <c r="AK386" s="3"/>
      <c r="AL386" s="185">
        <f>AVERAGE($AG$9:AG386)</f>
        <v>46.783068783068785</v>
      </c>
      <c r="AM386" s="168">
        <f>AVERAGE($AH$9:AH386)</f>
        <v>14484.637348256547</v>
      </c>
    </row>
    <row r="387" spans="2:39" ht="18" x14ac:dyDescent="0.55000000000000004">
      <c r="B387" s="178">
        <v>379</v>
      </c>
      <c r="C387" s="182">
        <v>48</v>
      </c>
      <c r="D387" s="182">
        <v>2</v>
      </c>
      <c r="E387" s="182">
        <v>2</v>
      </c>
      <c r="F387" s="182">
        <v>937.78257591197507</v>
      </c>
      <c r="G387" s="182">
        <v>48</v>
      </c>
      <c r="H387" s="188">
        <v>10042.217424088025</v>
      </c>
      <c r="I387" s="182" t="s">
        <v>197</v>
      </c>
      <c r="L387" s="185">
        <f>AVERAGE($G$9:G387)</f>
        <v>46.543535620052772</v>
      </c>
      <c r="M387" s="168">
        <f>AVERAGE($H$9:H387)</f>
        <v>9764.8147048936898</v>
      </c>
      <c r="AB387" s="178">
        <v>379</v>
      </c>
      <c r="AC387" s="182">
        <v>46</v>
      </c>
      <c r="AD387" s="182">
        <v>5</v>
      </c>
      <c r="AE387" s="182">
        <v>2</v>
      </c>
      <c r="AF387" s="182">
        <v>648.4280486769444</v>
      </c>
      <c r="AG387" s="182">
        <v>49</v>
      </c>
      <c r="AH387" s="188">
        <v>15516.571951323056</v>
      </c>
      <c r="AI387" s="182" t="s">
        <v>197</v>
      </c>
      <c r="AJ387" s="3"/>
      <c r="AK387" s="3"/>
      <c r="AL387" s="185">
        <f>AVERAGE($AG$9:AG387)</f>
        <v>46.788918205804748</v>
      </c>
      <c r="AM387" s="168">
        <f>AVERAGE($AH$9:AH387)</f>
        <v>14487.360130850391</v>
      </c>
    </row>
    <row r="388" spans="2:39" ht="18" x14ac:dyDescent="0.55000000000000004">
      <c r="B388" s="178">
        <v>380</v>
      </c>
      <c r="C388" s="182">
        <v>50</v>
      </c>
      <c r="D388" s="182">
        <v>3</v>
      </c>
      <c r="E388" s="182">
        <v>1</v>
      </c>
      <c r="F388" s="182">
        <v>648.25407404694295</v>
      </c>
      <c r="G388" s="182">
        <v>52</v>
      </c>
      <c r="H388" s="188">
        <v>10521.745925953057</v>
      </c>
      <c r="I388" s="182" t="s">
        <v>198</v>
      </c>
      <c r="L388" s="185">
        <f>AVERAGE($G$9:G388)</f>
        <v>46.557894736842108</v>
      </c>
      <c r="M388" s="168">
        <f>AVERAGE($H$9:H388)</f>
        <v>9766.8066291596369</v>
      </c>
      <c r="AB388" s="178">
        <v>380</v>
      </c>
      <c r="AC388" s="182">
        <v>36</v>
      </c>
      <c r="AD388" s="182">
        <v>4</v>
      </c>
      <c r="AE388" s="182">
        <v>3</v>
      </c>
      <c r="AF388" s="182">
        <v>741.79382382341294</v>
      </c>
      <c r="AG388" s="182">
        <v>37</v>
      </c>
      <c r="AH388" s="188">
        <v>11053.206176176587</v>
      </c>
      <c r="AI388" s="182" t="s">
        <v>197</v>
      </c>
      <c r="AJ388" s="3"/>
      <c r="AK388" s="3"/>
      <c r="AL388" s="185">
        <f>AVERAGE($AG$9:AG388)</f>
        <v>46.763157894736842</v>
      </c>
      <c r="AM388" s="168">
        <f>AVERAGE($AH$9:AH388)</f>
        <v>14478.322883601249</v>
      </c>
    </row>
    <row r="389" spans="2:39" ht="18" x14ac:dyDescent="0.55000000000000004">
      <c r="B389" s="178">
        <v>381</v>
      </c>
      <c r="C389" s="182">
        <v>39</v>
      </c>
      <c r="D389" s="182">
        <v>6</v>
      </c>
      <c r="E389" s="182">
        <v>1</v>
      </c>
      <c r="F389" s="182">
        <v>778.32064010748024</v>
      </c>
      <c r="G389" s="182">
        <v>44</v>
      </c>
      <c r="H389" s="188">
        <v>8811.6793598925196</v>
      </c>
      <c r="I389" s="182" t="s">
        <v>197</v>
      </c>
      <c r="L389" s="185">
        <f>AVERAGE($G$9:G389)</f>
        <v>46.551181102362207</v>
      </c>
      <c r="M389" s="168">
        <f>AVERAGE($H$9:H389)</f>
        <v>9764.2997334397751</v>
      </c>
      <c r="AB389" s="178">
        <v>381</v>
      </c>
      <c r="AC389" s="182">
        <v>60</v>
      </c>
      <c r="AD389" s="182">
        <v>8</v>
      </c>
      <c r="AE389" s="182">
        <v>0</v>
      </c>
      <c r="AF389" s="182">
        <v>906.38803925614229</v>
      </c>
      <c r="AG389" s="182">
        <v>53</v>
      </c>
      <c r="AH389" s="188">
        <v>14948.611960743858</v>
      </c>
      <c r="AI389" s="182" t="s">
        <v>198</v>
      </c>
      <c r="AJ389" s="3"/>
      <c r="AK389" s="3"/>
      <c r="AL389" s="185">
        <f>AVERAGE($AG$9:AG389)</f>
        <v>46.779527559055119</v>
      </c>
      <c r="AM389" s="168">
        <f>AVERAGE($AH$9:AH389)</f>
        <v>14479.55723813443</v>
      </c>
    </row>
    <row r="390" spans="2:39" ht="18" x14ac:dyDescent="0.55000000000000004">
      <c r="B390" s="178">
        <v>382</v>
      </c>
      <c r="C390" s="182">
        <v>55</v>
      </c>
      <c r="D390" s="182">
        <v>5</v>
      </c>
      <c r="E390" s="182">
        <v>3</v>
      </c>
      <c r="F390" s="182">
        <v>821.00695478408841</v>
      </c>
      <c r="G390" s="182">
        <v>50</v>
      </c>
      <c r="H390" s="188">
        <v>10978.993045215911</v>
      </c>
      <c r="I390" s="182" t="s">
        <v>198</v>
      </c>
      <c r="L390" s="185">
        <f>AVERAGE($G$9:G390)</f>
        <v>46.560209424083773</v>
      </c>
      <c r="M390" s="168">
        <f>AVERAGE($H$9:H390)</f>
        <v>9767.4795588632733</v>
      </c>
      <c r="AB390" s="178">
        <v>382</v>
      </c>
      <c r="AC390" s="182">
        <v>49</v>
      </c>
      <c r="AD390" s="182">
        <v>7</v>
      </c>
      <c r="AE390" s="182">
        <v>5</v>
      </c>
      <c r="AF390" s="182">
        <v>969.13502768271951</v>
      </c>
      <c r="AG390" s="182">
        <v>48</v>
      </c>
      <c r="AH390" s="188">
        <v>15560.86497231728</v>
      </c>
      <c r="AI390" s="182" t="s">
        <v>197</v>
      </c>
      <c r="AJ390" s="3"/>
      <c r="AK390" s="3"/>
      <c r="AL390" s="185">
        <f>AVERAGE($AG$9:AG390)</f>
        <v>46.782722513089006</v>
      </c>
      <c r="AM390" s="168">
        <f>AVERAGE($AH$9:AH390)</f>
        <v>14482.387886653234</v>
      </c>
    </row>
    <row r="391" spans="2:39" ht="18" x14ac:dyDescent="0.55000000000000004">
      <c r="B391" s="178">
        <v>383</v>
      </c>
      <c r="C391" s="182">
        <v>41</v>
      </c>
      <c r="D391" s="182">
        <v>1</v>
      </c>
      <c r="E391" s="182">
        <v>3</v>
      </c>
      <c r="F391" s="182">
        <v>565.75654635575461</v>
      </c>
      <c r="G391" s="182">
        <v>39</v>
      </c>
      <c r="H391" s="188">
        <v>8099.2434536442452</v>
      </c>
      <c r="I391" s="182" t="s">
        <v>197</v>
      </c>
      <c r="L391" s="185">
        <f>AVERAGE($G$9:G391)</f>
        <v>46.540469973890339</v>
      </c>
      <c r="M391" s="168">
        <f>AVERAGE($H$9:H391)</f>
        <v>9763.1238510167477</v>
      </c>
      <c r="AB391" s="178">
        <v>383</v>
      </c>
      <c r="AC391" s="182">
        <v>43</v>
      </c>
      <c r="AD391" s="182">
        <v>9</v>
      </c>
      <c r="AE391" s="182">
        <v>2</v>
      </c>
      <c r="AF391" s="182">
        <v>1039.0676529631048</v>
      </c>
      <c r="AG391" s="182">
        <v>50</v>
      </c>
      <c r="AH391" s="188">
        <v>15510.932347036894</v>
      </c>
      <c r="AI391" s="182" t="s">
        <v>198</v>
      </c>
      <c r="AJ391" s="3"/>
      <c r="AK391" s="3"/>
      <c r="AL391" s="185">
        <f>AVERAGE($AG$9:AG391)</f>
        <v>46.791122715404697</v>
      </c>
      <c r="AM391" s="168">
        <f>AVERAGE($AH$9:AH391)</f>
        <v>14485.073381327866</v>
      </c>
    </row>
    <row r="392" spans="2:39" ht="18" x14ac:dyDescent="0.55000000000000004">
      <c r="B392" s="178">
        <v>384</v>
      </c>
      <c r="C392" s="182">
        <v>47</v>
      </c>
      <c r="D392" s="182">
        <v>3</v>
      </c>
      <c r="E392" s="182">
        <v>2</v>
      </c>
      <c r="F392" s="182">
        <v>626.07733427931691</v>
      </c>
      <c r="G392" s="182">
        <v>48</v>
      </c>
      <c r="H392" s="188">
        <v>10353.922665720682</v>
      </c>
      <c r="I392" s="182" t="s">
        <v>197</v>
      </c>
      <c r="L392" s="185">
        <f>AVERAGE($G$9:G392)</f>
        <v>46.544270833333336</v>
      </c>
      <c r="M392" s="168">
        <f>AVERAGE($H$9:H392)</f>
        <v>9764.6623895967059</v>
      </c>
      <c r="AB392" s="178">
        <v>384</v>
      </c>
      <c r="AC392" s="182">
        <v>41</v>
      </c>
      <c r="AD392" s="182">
        <v>5</v>
      </c>
      <c r="AE392" s="182">
        <v>1</v>
      </c>
      <c r="AF392" s="182">
        <v>728.76514060524107</v>
      </c>
      <c r="AG392" s="182">
        <v>45</v>
      </c>
      <c r="AH392" s="188">
        <v>13646.234859394759</v>
      </c>
      <c r="AI392" s="182" t="s">
        <v>197</v>
      </c>
      <c r="AJ392" s="3"/>
      <c r="AK392" s="3"/>
      <c r="AL392" s="185">
        <f>AVERAGE($AG$9:AG392)</f>
        <v>46.786458333333336</v>
      </c>
      <c r="AM392" s="168">
        <f>AVERAGE($AH$9:AH392)</f>
        <v>14482.888906010332</v>
      </c>
    </row>
    <row r="393" spans="2:39" ht="18" x14ac:dyDescent="0.55000000000000004">
      <c r="B393" s="178">
        <v>385</v>
      </c>
      <c r="C393" s="182">
        <v>50</v>
      </c>
      <c r="D393" s="182">
        <v>3</v>
      </c>
      <c r="E393" s="182">
        <v>3</v>
      </c>
      <c r="F393" s="182">
        <v>827.20869302143501</v>
      </c>
      <c r="G393" s="182">
        <v>50</v>
      </c>
      <c r="H393" s="188">
        <v>10972.791306978565</v>
      </c>
      <c r="I393" s="182" t="s">
        <v>198</v>
      </c>
      <c r="L393" s="185">
        <f>AVERAGE($G$9:G393)</f>
        <v>46.553246753246754</v>
      </c>
      <c r="M393" s="168">
        <f>AVERAGE($H$9:H393)</f>
        <v>9767.800386784711</v>
      </c>
      <c r="AB393" s="178">
        <v>385</v>
      </c>
      <c r="AC393" s="182">
        <v>40</v>
      </c>
      <c r="AD393" s="182">
        <v>4</v>
      </c>
      <c r="AE393" s="182">
        <v>5</v>
      </c>
      <c r="AF393" s="182">
        <v>483.05636144630654</v>
      </c>
      <c r="AG393" s="182">
        <v>39</v>
      </c>
      <c r="AH393" s="188">
        <v>12581.943638553694</v>
      </c>
      <c r="AI393" s="182" t="s">
        <v>197</v>
      </c>
      <c r="AJ393" s="3"/>
      <c r="AK393" s="3"/>
      <c r="AL393" s="185">
        <f>AVERAGE($AG$9:AG393)</f>
        <v>46.766233766233768</v>
      </c>
      <c r="AM393" s="168">
        <f>AVERAGE($AH$9:AH393)</f>
        <v>14477.95138583512</v>
      </c>
    </row>
    <row r="394" spans="2:39" ht="18" x14ac:dyDescent="0.55000000000000004">
      <c r="B394" s="178">
        <v>386</v>
      </c>
      <c r="C394" s="182">
        <v>49</v>
      </c>
      <c r="D394" s="182">
        <v>3</v>
      </c>
      <c r="E394" s="182">
        <v>3</v>
      </c>
      <c r="F394" s="182">
        <v>1001.6652067383104</v>
      </c>
      <c r="G394" s="182">
        <v>49</v>
      </c>
      <c r="H394" s="188">
        <v>10513.334793261689</v>
      </c>
      <c r="I394" s="182" t="s">
        <v>197</v>
      </c>
      <c r="L394" s="185">
        <f>AVERAGE($G$9:G394)</f>
        <v>46.559585492227981</v>
      </c>
      <c r="M394" s="168">
        <f>AVERAGE($H$9:H394)</f>
        <v>9769.7318230709207</v>
      </c>
      <c r="AB394" s="178">
        <v>386</v>
      </c>
      <c r="AC394" s="182">
        <v>52</v>
      </c>
      <c r="AD394" s="182">
        <v>5</v>
      </c>
      <c r="AE394" s="182">
        <v>4</v>
      </c>
      <c r="AF394" s="182">
        <v>681.68326534423022</v>
      </c>
      <c r="AG394" s="182">
        <v>49</v>
      </c>
      <c r="AH394" s="188">
        <v>15983.316734655769</v>
      </c>
      <c r="AI394" s="182" t="s">
        <v>197</v>
      </c>
      <c r="AJ394" s="3"/>
      <c r="AK394" s="3"/>
      <c r="AL394" s="185">
        <f>AVERAGE($AG$9:AG394)</f>
        <v>46.7720207253886</v>
      </c>
      <c r="AM394" s="168">
        <f>AVERAGE($AH$9:AH394)</f>
        <v>14481.851296065226</v>
      </c>
    </row>
    <row r="395" spans="2:39" ht="18" x14ac:dyDescent="0.55000000000000004">
      <c r="B395" s="178">
        <v>387</v>
      </c>
      <c r="C395" s="182">
        <v>61</v>
      </c>
      <c r="D395" s="182">
        <v>3</v>
      </c>
      <c r="E395" s="182">
        <v>1</v>
      </c>
      <c r="F395" s="182">
        <v>855.57633657872896</v>
      </c>
      <c r="G395" s="182">
        <v>52</v>
      </c>
      <c r="H395" s="188">
        <v>10314.423663421272</v>
      </c>
      <c r="I395" s="182" t="s">
        <v>198</v>
      </c>
      <c r="L395" s="185">
        <f>AVERAGE($G$9:G395)</f>
        <v>46.573643410852711</v>
      </c>
      <c r="M395" s="168">
        <f>AVERAGE($H$9:H395)</f>
        <v>9771.1392955266056</v>
      </c>
      <c r="AB395" s="178">
        <v>387</v>
      </c>
      <c r="AC395" s="182">
        <v>47</v>
      </c>
      <c r="AD395" s="182">
        <v>6</v>
      </c>
      <c r="AE395" s="182">
        <v>1</v>
      </c>
      <c r="AF395" s="182">
        <v>1167.0885764011555</v>
      </c>
      <c r="AG395" s="182">
        <v>52</v>
      </c>
      <c r="AH395" s="188">
        <v>15002.911423598845</v>
      </c>
      <c r="AI395" s="182" t="s">
        <v>198</v>
      </c>
      <c r="AJ395" s="3"/>
      <c r="AK395" s="3"/>
      <c r="AL395" s="185">
        <f>AVERAGE($AG$9:AG395)</f>
        <v>46.785529715762273</v>
      </c>
      <c r="AM395" s="168">
        <f>AVERAGE($AH$9:AH395)</f>
        <v>14483.197704663502</v>
      </c>
    </row>
    <row r="396" spans="2:39" ht="18" x14ac:dyDescent="0.55000000000000004">
      <c r="B396" s="178">
        <v>388</v>
      </c>
      <c r="C396" s="182">
        <v>47</v>
      </c>
      <c r="D396" s="182">
        <v>7</v>
      </c>
      <c r="E396" s="182">
        <v>1</v>
      </c>
      <c r="F396" s="182">
        <v>738.73297915141438</v>
      </c>
      <c r="G396" s="182">
        <v>52</v>
      </c>
      <c r="H396" s="188">
        <v>10431.267020848585</v>
      </c>
      <c r="I396" s="182" t="s">
        <v>198</v>
      </c>
      <c r="L396" s="185">
        <f>AVERAGE($G$9:G396)</f>
        <v>46.587628865979383</v>
      </c>
      <c r="M396" s="168">
        <f>AVERAGE($H$9:H396)</f>
        <v>9772.8406556434147</v>
      </c>
      <c r="AB396" s="178">
        <v>388</v>
      </c>
      <c r="AC396" s="182">
        <v>47</v>
      </c>
      <c r="AD396" s="182">
        <v>2</v>
      </c>
      <c r="AE396" s="182">
        <v>2</v>
      </c>
      <c r="AF396" s="182">
        <v>821.77057054586305</v>
      </c>
      <c r="AG396" s="182">
        <v>47</v>
      </c>
      <c r="AH396" s="188">
        <v>14573.229429454137</v>
      </c>
      <c r="AI396" s="182" t="s">
        <v>197</v>
      </c>
      <c r="AJ396" s="3"/>
      <c r="AK396" s="3"/>
      <c r="AL396" s="185">
        <f>AVERAGE($AG$9:AG396)</f>
        <v>46.786082474226802</v>
      </c>
      <c r="AM396" s="168">
        <f>AVERAGE($AH$9:AH396)</f>
        <v>14483.429745191315</v>
      </c>
    </row>
    <row r="397" spans="2:39" ht="18" x14ac:dyDescent="0.55000000000000004">
      <c r="B397" s="178">
        <v>389</v>
      </c>
      <c r="C397" s="182">
        <v>41</v>
      </c>
      <c r="D397" s="182">
        <v>2</v>
      </c>
      <c r="E397" s="182">
        <v>3</v>
      </c>
      <c r="F397" s="182">
        <v>1031.7606804860675</v>
      </c>
      <c r="G397" s="182">
        <v>40</v>
      </c>
      <c r="H397" s="188">
        <v>7918.2393195139321</v>
      </c>
      <c r="I397" s="182" t="s">
        <v>197</v>
      </c>
      <c r="L397" s="185">
        <f>AVERAGE($G$9:G397)</f>
        <v>46.570694087403602</v>
      </c>
      <c r="M397" s="168">
        <f>AVERAGE($H$9:H397)</f>
        <v>9768.0730429541363</v>
      </c>
      <c r="AB397" s="178">
        <v>389</v>
      </c>
      <c r="AC397" s="182">
        <v>32</v>
      </c>
      <c r="AD397" s="182">
        <v>6</v>
      </c>
      <c r="AE397" s="182">
        <v>4</v>
      </c>
      <c r="AF397" s="182">
        <v>807.62476343298601</v>
      </c>
      <c r="AG397" s="182">
        <v>34</v>
      </c>
      <c r="AH397" s="188">
        <v>10082.375236567015</v>
      </c>
      <c r="AI397" s="182" t="s">
        <v>197</v>
      </c>
      <c r="AJ397" s="3"/>
      <c r="AK397" s="3"/>
      <c r="AL397" s="185">
        <f>AVERAGE($AG$9:AG397)</f>
        <v>46.753213367609256</v>
      </c>
      <c r="AM397" s="168">
        <f>AVERAGE($AH$9:AH397)</f>
        <v>14472.115980387653</v>
      </c>
    </row>
    <row r="398" spans="2:39" ht="18" x14ac:dyDescent="0.55000000000000004">
      <c r="B398" s="178">
        <v>390</v>
      </c>
      <c r="C398" s="182">
        <v>45</v>
      </c>
      <c r="D398" s="182">
        <v>4</v>
      </c>
      <c r="E398" s="182">
        <v>3</v>
      </c>
      <c r="F398" s="182">
        <v>1034.6860090394066</v>
      </c>
      <c r="G398" s="182">
        <v>46</v>
      </c>
      <c r="H398" s="188">
        <v>9625.3139909605925</v>
      </c>
      <c r="I398" s="182" t="s">
        <v>197</v>
      </c>
      <c r="L398" s="185">
        <f>AVERAGE($G$9:G398)</f>
        <v>46.569230769230771</v>
      </c>
      <c r="M398" s="168">
        <f>AVERAGE($H$9:H398)</f>
        <v>9767.7069941028694</v>
      </c>
      <c r="AB398" s="178">
        <v>390</v>
      </c>
      <c r="AC398" s="182">
        <v>46</v>
      </c>
      <c r="AD398" s="182">
        <v>5</v>
      </c>
      <c r="AE398" s="182">
        <v>5</v>
      </c>
      <c r="AF398" s="182">
        <v>670.91791269138298</v>
      </c>
      <c r="AG398" s="182">
        <v>46</v>
      </c>
      <c r="AH398" s="188">
        <v>15089.082087308616</v>
      </c>
      <c r="AI398" s="182" t="s">
        <v>197</v>
      </c>
      <c r="AJ398" s="3"/>
      <c r="AK398" s="3"/>
      <c r="AL398" s="185">
        <f>AVERAGE($AG$9:AG398)</f>
        <v>46.751282051282054</v>
      </c>
      <c r="AM398" s="168">
        <f>AVERAGE($AH$9:AH398)</f>
        <v>14473.697944764373</v>
      </c>
    </row>
    <row r="399" spans="2:39" ht="18" x14ac:dyDescent="0.55000000000000004">
      <c r="B399" s="178">
        <v>391</v>
      </c>
      <c r="C399" s="182">
        <v>41</v>
      </c>
      <c r="D399" s="182">
        <v>8</v>
      </c>
      <c r="E399" s="182">
        <v>1</v>
      </c>
      <c r="F399" s="182">
        <v>991.40444440655642</v>
      </c>
      <c r="G399" s="182">
        <v>48</v>
      </c>
      <c r="H399" s="188">
        <v>9738.5955555934434</v>
      </c>
      <c r="I399" s="182" t="s">
        <v>197</v>
      </c>
      <c r="L399" s="185">
        <f>AVERAGE($G$9:G399)</f>
        <v>46.572890025575447</v>
      </c>
      <c r="M399" s="168">
        <f>AVERAGE($H$9:H399)</f>
        <v>9767.632540295941</v>
      </c>
      <c r="AB399" s="178">
        <v>391</v>
      </c>
      <c r="AC399" s="182">
        <v>41</v>
      </c>
      <c r="AD399" s="182">
        <v>7</v>
      </c>
      <c r="AE399" s="182">
        <v>1</v>
      </c>
      <c r="AF399" s="182">
        <v>1143.4516845308917</v>
      </c>
      <c r="AG399" s="182">
        <v>47</v>
      </c>
      <c r="AH399" s="188">
        <v>14001.548315469108</v>
      </c>
      <c r="AI399" s="182" t="s">
        <v>197</v>
      </c>
      <c r="AJ399" s="3"/>
      <c r="AK399" s="3"/>
      <c r="AL399" s="185">
        <f>AVERAGE($AG$9:AG399)</f>
        <v>46.751918158567776</v>
      </c>
      <c r="AM399" s="168">
        <f>AVERAGE($AH$9:AH399)</f>
        <v>14472.490400955434</v>
      </c>
    </row>
    <row r="400" spans="2:39" ht="18" x14ac:dyDescent="0.55000000000000004">
      <c r="B400" s="178">
        <v>392</v>
      </c>
      <c r="C400" s="182">
        <v>55</v>
      </c>
      <c r="D400" s="182">
        <v>7</v>
      </c>
      <c r="E400" s="182">
        <v>4</v>
      </c>
      <c r="F400" s="182">
        <v>765.92144235169849</v>
      </c>
      <c r="G400" s="182">
        <v>49</v>
      </c>
      <c r="H400" s="188">
        <v>10999.078557648301</v>
      </c>
      <c r="I400" s="182" t="s">
        <v>197</v>
      </c>
      <c r="L400" s="185">
        <f>AVERAGE($G$9:G400)</f>
        <v>46.579081632653065</v>
      </c>
      <c r="M400" s="168">
        <f>AVERAGE($H$9:H400)</f>
        <v>9770.773984217758</v>
      </c>
      <c r="AB400" s="178">
        <v>392</v>
      </c>
      <c r="AC400" s="182">
        <v>37</v>
      </c>
      <c r="AD400" s="182">
        <v>7</v>
      </c>
      <c r="AE400" s="182">
        <v>6</v>
      </c>
      <c r="AF400" s="182">
        <v>689.396484359537</v>
      </c>
      <c r="AG400" s="182">
        <v>38</v>
      </c>
      <c r="AH400" s="188">
        <v>12240.603515640463</v>
      </c>
      <c r="AI400" s="182" t="s">
        <v>197</v>
      </c>
      <c r="AJ400" s="3"/>
      <c r="AK400" s="3"/>
      <c r="AL400" s="185">
        <f>AVERAGE($AG$9:AG400)</f>
        <v>46.729591836734691</v>
      </c>
      <c r="AM400" s="168">
        <f>AVERAGE($AH$9:AH400)</f>
        <v>14466.796811962284</v>
      </c>
    </row>
    <row r="401" spans="2:39" ht="18" x14ac:dyDescent="0.55000000000000004">
      <c r="B401" s="178">
        <v>393</v>
      </c>
      <c r="C401" s="182">
        <v>37</v>
      </c>
      <c r="D401" s="182">
        <v>10</v>
      </c>
      <c r="E401" s="182">
        <v>1</v>
      </c>
      <c r="F401" s="182">
        <v>746.42995299626159</v>
      </c>
      <c r="G401" s="182">
        <v>46</v>
      </c>
      <c r="H401" s="188">
        <v>9413.5700470037373</v>
      </c>
      <c r="I401" s="182" t="s">
        <v>197</v>
      </c>
      <c r="L401" s="185">
        <f>AVERAGE($G$9:G401)</f>
        <v>46.577608142493638</v>
      </c>
      <c r="M401" s="168">
        <f>AVERAGE($H$9:H401)</f>
        <v>9769.8650683469841</v>
      </c>
      <c r="AB401" s="178">
        <v>393</v>
      </c>
      <c r="AC401" s="182">
        <v>52</v>
      </c>
      <c r="AD401" s="182">
        <v>6</v>
      </c>
      <c r="AE401" s="182">
        <v>3</v>
      </c>
      <c r="AF401" s="182">
        <v>791.63788938992946</v>
      </c>
      <c r="AG401" s="182">
        <v>50</v>
      </c>
      <c r="AH401" s="188">
        <v>16008.362110610071</v>
      </c>
      <c r="AI401" s="182" t="s">
        <v>198</v>
      </c>
      <c r="AJ401" s="3"/>
      <c r="AK401" s="3"/>
      <c r="AL401" s="185">
        <f>AVERAGE($AG$9:AG401)</f>
        <v>46.737913486005091</v>
      </c>
      <c r="AM401" s="168">
        <f>AVERAGE($AH$9:AH401)</f>
        <v>14470.719369974111</v>
      </c>
    </row>
    <row r="402" spans="2:39" ht="18" x14ac:dyDescent="0.55000000000000004">
      <c r="B402" s="178">
        <v>394</v>
      </c>
      <c r="C402" s="182">
        <v>37</v>
      </c>
      <c r="D402" s="182">
        <v>4</v>
      </c>
      <c r="E402" s="182">
        <v>3</v>
      </c>
      <c r="F402" s="182">
        <v>716.09168369738427</v>
      </c>
      <c r="G402" s="182">
        <v>38</v>
      </c>
      <c r="H402" s="188">
        <v>7663.9083163026153</v>
      </c>
      <c r="I402" s="182" t="s">
        <v>197</v>
      </c>
      <c r="L402" s="185">
        <f>AVERAGE($G$9:G402)</f>
        <v>46.555837563451774</v>
      </c>
      <c r="M402" s="168">
        <f>AVERAGE($H$9:H402)</f>
        <v>9764.5200004483941</v>
      </c>
      <c r="AB402" s="178">
        <v>394</v>
      </c>
      <c r="AC402" s="182">
        <v>50</v>
      </c>
      <c r="AD402" s="182">
        <v>8</v>
      </c>
      <c r="AE402" s="182">
        <v>1</v>
      </c>
      <c r="AF402" s="182">
        <v>924.78692962721675</v>
      </c>
      <c r="AG402" s="182">
        <v>52</v>
      </c>
      <c r="AH402" s="188">
        <v>15245.213070372783</v>
      </c>
      <c r="AI402" s="182" t="s">
        <v>198</v>
      </c>
      <c r="AJ402" s="3"/>
      <c r="AK402" s="3"/>
      <c r="AL402" s="185">
        <f>AVERAGE($AG$9:AG402)</f>
        <v>46.751269035532992</v>
      </c>
      <c r="AM402" s="168">
        <f>AVERAGE($AH$9:AH402)</f>
        <v>14472.685090025885</v>
      </c>
    </row>
    <row r="403" spans="2:39" ht="18" x14ac:dyDescent="0.55000000000000004">
      <c r="B403" s="178">
        <v>395</v>
      </c>
      <c r="C403" s="182">
        <v>39</v>
      </c>
      <c r="D403" s="182">
        <v>11</v>
      </c>
      <c r="E403" s="182">
        <v>2</v>
      </c>
      <c r="F403" s="182">
        <v>669.01926762915195</v>
      </c>
      <c r="G403" s="182">
        <v>48</v>
      </c>
      <c r="H403" s="188">
        <v>10310.980732370848</v>
      </c>
      <c r="I403" s="182" t="s">
        <v>197</v>
      </c>
      <c r="L403" s="185">
        <f>AVERAGE($G$9:G403)</f>
        <v>46.559493670886077</v>
      </c>
      <c r="M403" s="168">
        <f>AVERAGE($H$9:H403)</f>
        <v>9765.903445339336</v>
      </c>
      <c r="AB403" s="178">
        <v>395</v>
      </c>
      <c r="AC403" s="182">
        <v>52</v>
      </c>
      <c r="AD403" s="182">
        <v>5</v>
      </c>
      <c r="AE403" s="182">
        <v>3</v>
      </c>
      <c r="AF403" s="182">
        <v>852.81675007782087</v>
      </c>
      <c r="AG403" s="182">
        <v>50</v>
      </c>
      <c r="AH403" s="188">
        <v>15947.183249922178</v>
      </c>
      <c r="AI403" s="182" t="s">
        <v>198</v>
      </c>
      <c r="AJ403" s="3"/>
      <c r="AK403" s="3"/>
      <c r="AL403" s="185">
        <f>AVERAGE($AG$9:AG403)</f>
        <v>46.759493670886073</v>
      </c>
      <c r="AM403" s="168">
        <f>AVERAGE($AH$9:AH403)</f>
        <v>14476.417996759799</v>
      </c>
    </row>
    <row r="404" spans="2:39" ht="18" x14ac:dyDescent="0.55000000000000004">
      <c r="B404" s="178">
        <v>396</v>
      </c>
      <c r="C404" s="182">
        <v>43</v>
      </c>
      <c r="D404" s="182">
        <v>10</v>
      </c>
      <c r="E404" s="182">
        <v>3</v>
      </c>
      <c r="F404" s="182">
        <v>884.90911489637381</v>
      </c>
      <c r="G404" s="182">
        <v>50</v>
      </c>
      <c r="H404" s="188">
        <v>10915.090885103626</v>
      </c>
      <c r="I404" s="182" t="s">
        <v>198</v>
      </c>
      <c r="L404" s="185">
        <f>AVERAGE($G$9:G404)</f>
        <v>46.56818181818182</v>
      </c>
      <c r="M404" s="168">
        <f>AVERAGE($H$9:H404)</f>
        <v>9768.8054338235888</v>
      </c>
      <c r="AB404" s="178">
        <v>396</v>
      </c>
      <c r="AC404" s="182">
        <v>38</v>
      </c>
      <c r="AD404" s="182">
        <v>9</v>
      </c>
      <c r="AE404" s="182">
        <v>1</v>
      </c>
      <c r="AF404" s="182">
        <v>516.58281192220215</v>
      </c>
      <c r="AG404" s="182">
        <v>46</v>
      </c>
      <c r="AH404" s="188">
        <v>14243.417188077798</v>
      </c>
      <c r="AI404" s="182" t="s">
        <v>197</v>
      </c>
      <c r="AJ404" s="3"/>
      <c r="AK404" s="3"/>
      <c r="AL404" s="185">
        <f>AVERAGE($AG$9:AG404)</f>
        <v>46.757575757575758</v>
      </c>
      <c r="AM404" s="168">
        <f>AVERAGE($AH$9:AH404)</f>
        <v>14475.829610879291</v>
      </c>
    </row>
    <row r="405" spans="2:39" ht="18" x14ac:dyDescent="0.55000000000000004">
      <c r="B405" s="178">
        <v>397</v>
      </c>
      <c r="C405" s="182">
        <v>39</v>
      </c>
      <c r="D405" s="182">
        <v>5</v>
      </c>
      <c r="E405" s="182">
        <v>4</v>
      </c>
      <c r="F405" s="182">
        <v>1006.2393733452805</v>
      </c>
      <c r="G405" s="182">
        <v>40</v>
      </c>
      <c r="H405" s="188">
        <v>8193.7606266547191</v>
      </c>
      <c r="I405" s="182" t="s">
        <v>197</v>
      </c>
      <c r="L405" s="185">
        <f>AVERAGE($G$9:G405)</f>
        <v>46.551637279596974</v>
      </c>
      <c r="M405" s="168">
        <f>AVERAGE($H$9:H405)</f>
        <v>9764.8380665511231</v>
      </c>
      <c r="AB405" s="178">
        <v>397</v>
      </c>
      <c r="AC405" s="182">
        <v>40</v>
      </c>
      <c r="AD405" s="182">
        <v>4</v>
      </c>
      <c r="AE405" s="182">
        <v>1</v>
      </c>
      <c r="AF405" s="182">
        <v>819.31699955536942</v>
      </c>
      <c r="AG405" s="182">
        <v>43</v>
      </c>
      <c r="AH405" s="188">
        <v>12785.683000444631</v>
      </c>
      <c r="AI405" s="182" t="s">
        <v>197</v>
      </c>
      <c r="AJ405" s="3"/>
      <c r="AK405" s="3"/>
      <c r="AL405" s="185">
        <f>AVERAGE($AG$9:AG405)</f>
        <v>46.748110831234257</v>
      </c>
      <c r="AM405" s="168">
        <f>AVERAGE($AH$9:AH405)</f>
        <v>14471.572314631345</v>
      </c>
    </row>
    <row r="406" spans="2:39" ht="18" x14ac:dyDescent="0.55000000000000004">
      <c r="B406" s="178">
        <v>398</v>
      </c>
      <c r="C406" s="182">
        <v>45</v>
      </c>
      <c r="D406" s="182">
        <v>5</v>
      </c>
      <c r="E406" s="182">
        <v>1</v>
      </c>
      <c r="F406" s="182">
        <v>803.17034561705623</v>
      </c>
      <c r="G406" s="182">
        <v>49</v>
      </c>
      <c r="H406" s="188">
        <v>10211.829654382944</v>
      </c>
      <c r="I406" s="182" t="s">
        <v>197</v>
      </c>
      <c r="L406" s="185">
        <f>AVERAGE($G$9:G406)</f>
        <v>46.557788944723619</v>
      </c>
      <c r="M406" s="168">
        <f>AVERAGE($H$9:H406)</f>
        <v>9765.9611609929125</v>
      </c>
      <c r="AB406" s="178">
        <v>398</v>
      </c>
      <c r="AC406" s="182">
        <v>55</v>
      </c>
      <c r="AD406" s="182">
        <v>0</v>
      </c>
      <c r="AE406" s="182">
        <v>1</v>
      </c>
      <c r="AF406" s="182">
        <v>774.2247291469414</v>
      </c>
      <c r="AG406" s="182">
        <v>52</v>
      </c>
      <c r="AH406" s="188">
        <v>15395.775270853059</v>
      </c>
      <c r="AI406" s="182" t="s">
        <v>198</v>
      </c>
      <c r="AJ406" s="3"/>
      <c r="AK406" s="3"/>
      <c r="AL406" s="185">
        <f>AVERAGE($AG$9:AG406)</f>
        <v>46.761306532663319</v>
      </c>
      <c r="AM406" s="168">
        <f>AVERAGE($AH$9:AH406)</f>
        <v>14473.894432611802</v>
      </c>
    </row>
    <row r="407" spans="2:39" ht="18" x14ac:dyDescent="0.55000000000000004">
      <c r="B407" s="178">
        <v>399</v>
      </c>
      <c r="C407" s="182">
        <v>43</v>
      </c>
      <c r="D407" s="182">
        <v>7</v>
      </c>
      <c r="E407" s="182">
        <v>5</v>
      </c>
      <c r="F407" s="182">
        <v>526.34497937167816</v>
      </c>
      <c r="G407" s="182">
        <v>45</v>
      </c>
      <c r="H407" s="188">
        <v>10348.655020628321</v>
      </c>
      <c r="I407" s="182" t="s">
        <v>197</v>
      </c>
      <c r="L407" s="185">
        <f>AVERAGE($G$9:G407)</f>
        <v>46.553884711779446</v>
      </c>
      <c r="M407" s="168">
        <f>AVERAGE($H$9:H407)</f>
        <v>9767.4215466060323</v>
      </c>
      <c r="AB407" s="178">
        <v>399</v>
      </c>
      <c r="AC407" s="182">
        <v>37</v>
      </c>
      <c r="AD407" s="182">
        <v>7</v>
      </c>
      <c r="AE407" s="182">
        <v>5</v>
      </c>
      <c r="AF407" s="182">
        <v>1150.3826062617468</v>
      </c>
      <c r="AG407" s="182">
        <v>39</v>
      </c>
      <c r="AH407" s="188">
        <v>11914.617393738254</v>
      </c>
      <c r="AI407" s="182" t="s">
        <v>197</v>
      </c>
      <c r="AJ407" s="3"/>
      <c r="AK407" s="3"/>
      <c r="AL407" s="185">
        <f>AVERAGE($AG$9:AG407)</f>
        <v>46.741854636591476</v>
      </c>
      <c r="AM407" s="168">
        <f>AVERAGE($AH$9:AH407)</f>
        <v>14467.480204444199</v>
      </c>
    </row>
    <row r="408" spans="2:39" ht="18" x14ac:dyDescent="0.55000000000000004">
      <c r="B408" s="178">
        <v>400</v>
      </c>
      <c r="C408" s="182">
        <v>42</v>
      </c>
      <c r="D408" s="182">
        <v>3</v>
      </c>
      <c r="E408" s="182">
        <v>5</v>
      </c>
      <c r="F408" s="182">
        <v>879.5481793366024</v>
      </c>
      <c r="G408" s="182">
        <v>40</v>
      </c>
      <c r="H408" s="188">
        <v>8570.4518206633984</v>
      </c>
      <c r="I408" s="182" t="s">
        <v>197</v>
      </c>
      <c r="L408" s="185">
        <f>AVERAGE($G$9:G408)</f>
        <v>46.537500000000001</v>
      </c>
      <c r="M408" s="168">
        <f>AVERAGE($H$9:H408)</f>
        <v>9764.4291222911761</v>
      </c>
      <c r="AB408" s="178">
        <v>400</v>
      </c>
      <c r="AC408" s="182">
        <v>47</v>
      </c>
      <c r="AD408" s="182">
        <v>5</v>
      </c>
      <c r="AE408" s="182">
        <v>2</v>
      </c>
      <c r="AF408" s="182">
        <v>882.52638177973904</v>
      </c>
      <c r="AG408" s="182">
        <v>50</v>
      </c>
      <c r="AH408" s="188">
        <v>15667.473618220261</v>
      </c>
      <c r="AI408" s="182" t="s">
        <v>198</v>
      </c>
      <c r="AJ408" s="3"/>
      <c r="AK408" s="3"/>
      <c r="AL408" s="185">
        <f>AVERAGE($AG$9:AG408)</f>
        <v>46.75</v>
      </c>
      <c r="AM408" s="168">
        <f>AVERAGE($AH$9:AH408)</f>
        <v>14470.480187978639</v>
      </c>
    </row>
    <row r="409" spans="2:39" ht="18" x14ac:dyDescent="0.55000000000000004">
      <c r="B409" s="178">
        <v>401</v>
      </c>
      <c r="C409" s="182">
        <v>59</v>
      </c>
      <c r="D409" s="182">
        <v>5</v>
      </c>
      <c r="E409" s="182">
        <v>2</v>
      </c>
      <c r="F409" s="182">
        <v>847.15149229324709</v>
      </c>
      <c r="G409" s="182">
        <v>51</v>
      </c>
      <c r="H409" s="188">
        <v>10637.848507706753</v>
      </c>
      <c r="I409" s="182" t="s">
        <v>198</v>
      </c>
      <c r="L409" s="185">
        <f>AVERAGE($G$9:G409)</f>
        <v>46.548628428927678</v>
      </c>
      <c r="M409" s="168">
        <f>AVERAGE($H$9:H409)</f>
        <v>9766.6072254967003</v>
      </c>
      <c r="AB409" s="178">
        <v>401</v>
      </c>
      <c r="AC409" s="182">
        <v>40</v>
      </c>
      <c r="AD409" s="182">
        <v>10</v>
      </c>
      <c r="AE409" s="182">
        <v>2</v>
      </c>
      <c r="AF409" s="182">
        <v>605.94826453203109</v>
      </c>
      <c r="AG409" s="182">
        <v>48</v>
      </c>
      <c r="AH409" s="188">
        <v>15174.051735467969</v>
      </c>
      <c r="AI409" s="182" t="s">
        <v>197</v>
      </c>
      <c r="AJ409" s="3"/>
      <c r="AK409" s="3"/>
      <c r="AL409" s="185">
        <f>AVERAGE($AG$9:AG409)</f>
        <v>46.753117206982544</v>
      </c>
      <c r="AM409" s="168">
        <f>AVERAGE($AH$9:AH409)</f>
        <v>14472.234730491082</v>
      </c>
    </row>
    <row r="410" spans="2:39" ht="18" x14ac:dyDescent="0.55000000000000004">
      <c r="B410" s="178">
        <v>402</v>
      </c>
      <c r="C410" s="182">
        <v>41</v>
      </c>
      <c r="D410" s="182">
        <v>1</v>
      </c>
      <c r="E410" s="182">
        <v>2</v>
      </c>
      <c r="F410" s="182">
        <v>872.4069755027956</v>
      </c>
      <c r="G410" s="182">
        <v>40</v>
      </c>
      <c r="H410" s="188">
        <v>7827.5930244972042</v>
      </c>
      <c r="I410" s="182" t="s">
        <v>197</v>
      </c>
      <c r="L410" s="185">
        <f>AVERAGE($G$9:G410)</f>
        <v>46.53233830845771</v>
      </c>
      <c r="M410" s="168">
        <f>AVERAGE($H$9:H410)</f>
        <v>9761.7838070862545</v>
      </c>
      <c r="AB410" s="178">
        <v>402</v>
      </c>
      <c r="AC410" s="182">
        <v>43</v>
      </c>
      <c r="AD410" s="182">
        <v>5</v>
      </c>
      <c r="AE410" s="182">
        <v>3</v>
      </c>
      <c r="AF410" s="182">
        <v>943.56172273164714</v>
      </c>
      <c r="AG410" s="182">
        <v>45</v>
      </c>
      <c r="AH410" s="188">
        <v>13931.438277268353</v>
      </c>
      <c r="AI410" s="182" t="s">
        <v>197</v>
      </c>
      <c r="AJ410" s="3"/>
      <c r="AK410" s="3"/>
      <c r="AL410" s="185">
        <f>AVERAGE($AG$9:AG410)</f>
        <v>46.74875621890547</v>
      </c>
      <c r="AM410" s="168">
        <f>AVERAGE($AH$9:AH410)</f>
        <v>14470.889465682072</v>
      </c>
    </row>
    <row r="411" spans="2:39" ht="18" x14ac:dyDescent="0.55000000000000004">
      <c r="B411" s="178">
        <v>403</v>
      </c>
      <c r="C411" s="182">
        <v>49</v>
      </c>
      <c r="D411" s="182">
        <v>2</v>
      </c>
      <c r="E411" s="182">
        <v>2</v>
      </c>
      <c r="F411" s="182">
        <v>823.1953617653777</v>
      </c>
      <c r="G411" s="182">
        <v>49</v>
      </c>
      <c r="H411" s="188">
        <v>10441.804638234622</v>
      </c>
      <c r="I411" s="182" t="s">
        <v>197</v>
      </c>
      <c r="L411" s="185">
        <f>AVERAGE($G$9:G411)</f>
        <v>46.53846153846154</v>
      </c>
      <c r="M411" s="168">
        <f>AVERAGE($H$9:H411)</f>
        <v>9763.4712036895999</v>
      </c>
      <c r="AB411" s="178">
        <v>403</v>
      </c>
      <c r="AC411" s="182">
        <v>49</v>
      </c>
      <c r="AD411" s="182">
        <v>0</v>
      </c>
      <c r="AE411" s="182">
        <v>4</v>
      </c>
      <c r="AF411" s="182">
        <v>632.85664360508792</v>
      </c>
      <c r="AG411" s="182">
        <v>45</v>
      </c>
      <c r="AH411" s="188">
        <v>14492.143356394912</v>
      </c>
      <c r="AI411" s="182" t="s">
        <v>197</v>
      </c>
      <c r="AJ411" s="3"/>
      <c r="AK411" s="3"/>
      <c r="AL411" s="185">
        <f>AVERAGE($AG$9:AG411)</f>
        <v>46.744416873449133</v>
      </c>
      <c r="AM411" s="168">
        <f>AVERAGE($AH$9:AH411)</f>
        <v>14470.942204864983</v>
      </c>
    </row>
    <row r="412" spans="2:39" ht="18" x14ac:dyDescent="0.55000000000000004">
      <c r="B412" s="178">
        <v>404</v>
      </c>
      <c r="C412" s="182">
        <v>61</v>
      </c>
      <c r="D412" s="182">
        <v>1</v>
      </c>
      <c r="E412" s="182">
        <v>1</v>
      </c>
      <c r="F412" s="182">
        <v>653.14017630950138</v>
      </c>
      <c r="G412" s="182">
        <v>52</v>
      </c>
      <c r="H412" s="188">
        <v>10516.859823690498</v>
      </c>
      <c r="I412" s="182" t="s">
        <v>198</v>
      </c>
      <c r="L412" s="185">
        <f>AVERAGE($G$9:G412)</f>
        <v>46.551980198019805</v>
      </c>
      <c r="M412" s="168">
        <f>AVERAGE($H$9:H412)</f>
        <v>9765.336027006435</v>
      </c>
      <c r="AB412" s="178">
        <v>404</v>
      </c>
      <c r="AC412" s="182">
        <v>47</v>
      </c>
      <c r="AD412" s="182">
        <v>2</v>
      </c>
      <c r="AE412" s="182">
        <v>2</v>
      </c>
      <c r="AF412" s="182">
        <v>713.63278278938924</v>
      </c>
      <c r="AG412" s="182">
        <v>47</v>
      </c>
      <c r="AH412" s="188">
        <v>14681.367217210611</v>
      </c>
      <c r="AI412" s="182" t="s">
        <v>197</v>
      </c>
      <c r="AJ412" s="3"/>
      <c r="AK412" s="3"/>
      <c r="AL412" s="185">
        <f>AVERAGE($AG$9:AG412)</f>
        <v>46.745049504950494</v>
      </c>
      <c r="AM412" s="168">
        <f>AVERAGE($AH$9:AH412)</f>
        <v>14471.463058855938</v>
      </c>
    </row>
    <row r="413" spans="2:39" ht="18" x14ac:dyDescent="0.55000000000000004">
      <c r="B413" s="178">
        <v>405</v>
      </c>
      <c r="C413" s="182">
        <v>63</v>
      </c>
      <c r="D413" s="182">
        <v>10</v>
      </c>
      <c r="E413" s="182">
        <v>2</v>
      </c>
      <c r="F413" s="182">
        <v>968.82883822823339</v>
      </c>
      <c r="G413" s="182">
        <v>51</v>
      </c>
      <c r="H413" s="188">
        <v>10516.171161771766</v>
      </c>
      <c r="I413" s="182" t="s">
        <v>198</v>
      </c>
      <c r="L413" s="185">
        <f>AVERAGE($G$9:G413)</f>
        <v>46.562962962962963</v>
      </c>
      <c r="M413" s="168">
        <f>AVERAGE($H$9:H413)</f>
        <v>9767.1899409194357</v>
      </c>
      <c r="AB413" s="178">
        <v>405</v>
      </c>
      <c r="AC413" s="182">
        <v>48</v>
      </c>
      <c r="AD413" s="182">
        <v>2</v>
      </c>
      <c r="AE413" s="182">
        <v>3</v>
      </c>
      <c r="AF413" s="182">
        <v>558.02870661403597</v>
      </c>
      <c r="AG413" s="182">
        <v>47</v>
      </c>
      <c r="AH413" s="188">
        <v>15086.971293385963</v>
      </c>
      <c r="AI413" s="182" t="s">
        <v>197</v>
      </c>
      <c r="AJ413" s="3"/>
      <c r="AK413" s="3"/>
      <c r="AL413" s="185">
        <f>AVERAGE($AG$9:AG413)</f>
        <v>46.745679012345676</v>
      </c>
      <c r="AM413" s="168">
        <f>AVERAGE($AH$9:AH413)</f>
        <v>14472.982832274531</v>
      </c>
    </row>
    <row r="414" spans="2:39" ht="18" x14ac:dyDescent="0.55000000000000004">
      <c r="B414" s="178">
        <v>406</v>
      </c>
      <c r="C414" s="182">
        <v>50</v>
      </c>
      <c r="D414" s="182">
        <v>4</v>
      </c>
      <c r="E414" s="182">
        <v>3</v>
      </c>
      <c r="F414" s="182">
        <v>985.98169092618457</v>
      </c>
      <c r="G414" s="182">
        <v>50</v>
      </c>
      <c r="H414" s="188">
        <v>10814.018309073816</v>
      </c>
      <c r="I414" s="182" t="s">
        <v>198</v>
      </c>
      <c r="L414" s="185">
        <f>AVERAGE($G$9:G414)</f>
        <v>46.571428571428569</v>
      </c>
      <c r="M414" s="168">
        <f>AVERAGE($H$9:H414)</f>
        <v>9769.7683359148905</v>
      </c>
      <c r="AB414" s="178">
        <v>406</v>
      </c>
      <c r="AC414" s="182">
        <v>45</v>
      </c>
      <c r="AD414" s="182">
        <v>3</v>
      </c>
      <c r="AE414" s="182">
        <v>2</v>
      </c>
      <c r="AF414" s="182">
        <v>756.05099823551541</v>
      </c>
      <c r="AG414" s="182">
        <v>46</v>
      </c>
      <c r="AH414" s="188">
        <v>14253.949001764486</v>
      </c>
      <c r="AI414" s="182" t="s">
        <v>197</v>
      </c>
      <c r="AJ414" s="3"/>
      <c r="AK414" s="3"/>
      <c r="AL414" s="185">
        <f>AVERAGE($AG$9:AG414)</f>
        <v>46.743842364532021</v>
      </c>
      <c r="AM414" s="168">
        <f>AVERAGE($AH$9:AH414)</f>
        <v>14472.443340081158</v>
      </c>
    </row>
    <row r="415" spans="2:39" ht="18" x14ac:dyDescent="0.55000000000000004">
      <c r="B415" s="178">
        <v>407</v>
      </c>
      <c r="C415" s="182">
        <v>51</v>
      </c>
      <c r="D415" s="182">
        <v>5</v>
      </c>
      <c r="E415" s="182">
        <v>3</v>
      </c>
      <c r="F415" s="182">
        <v>926.88066420548762</v>
      </c>
      <c r="G415" s="182">
        <v>50</v>
      </c>
      <c r="H415" s="188">
        <v>10873.119335794512</v>
      </c>
      <c r="I415" s="182" t="s">
        <v>198</v>
      </c>
      <c r="L415" s="185">
        <f>AVERAGE($G$9:G415)</f>
        <v>46.579852579852577</v>
      </c>
      <c r="M415" s="168">
        <f>AVERAGE($H$9:H415)</f>
        <v>9772.4792720325295</v>
      </c>
      <c r="AB415" s="178">
        <v>407</v>
      </c>
      <c r="AC415" s="182">
        <v>45</v>
      </c>
      <c r="AD415" s="182">
        <v>5</v>
      </c>
      <c r="AE415" s="182">
        <v>4</v>
      </c>
      <c r="AF415" s="182">
        <v>954.20472136063427</v>
      </c>
      <c r="AG415" s="182">
        <v>46</v>
      </c>
      <c r="AH415" s="188">
        <v>14555.795278639365</v>
      </c>
      <c r="AI415" s="182" t="s">
        <v>197</v>
      </c>
      <c r="AJ415" s="3"/>
      <c r="AK415" s="3"/>
      <c r="AL415" s="185">
        <f>AVERAGE($AG$9:AG415)</f>
        <v>46.742014742014739</v>
      </c>
      <c r="AM415" s="168">
        <f>AVERAGE($AH$9:AH415)</f>
        <v>14472.64813599899</v>
      </c>
    </row>
    <row r="416" spans="2:39" ht="18" x14ac:dyDescent="0.55000000000000004">
      <c r="B416" s="178">
        <v>408</v>
      </c>
      <c r="C416" s="182">
        <v>43</v>
      </c>
      <c r="D416" s="182">
        <v>12</v>
      </c>
      <c r="E416" s="182">
        <v>1</v>
      </c>
      <c r="F416" s="182">
        <v>931.28729249735591</v>
      </c>
      <c r="G416" s="182">
        <v>52</v>
      </c>
      <c r="H416" s="188">
        <v>10238.712707502644</v>
      </c>
      <c r="I416" s="182" t="s">
        <v>198</v>
      </c>
      <c r="L416" s="185">
        <f>AVERAGE($G$9:G416)</f>
        <v>46.593137254901961</v>
      </c>
      <c r="M416" s="168">
        <f>AVERAGE($H$9:H416)</f>
        <v>9773.6220010410343</v>
      </c>
      <c r="AB416" s="178">
        <v>408</v>
      </c>
      <c r="AC416" s="182">
        <v>48</v>
      </c>
      <c r="AD416" s="182">
        <v>7</v>
      </c>
      <c r="AE416" s="182">
        <v>1</v>
      </c>
      <c r="AF416" s="182">
        <v>837.90436719343757</v>
      </c>
      <c r="AG416" s="182">
        <v>52</v>
      </c>
      <c r="AH416" s="188">
        <v>15332.095632806562</v>
      </c>
      <c r="AI416" s="182" t="s">
        <v>198</v>
      </c>
      <c r="AJ416" s="3"/>
      <c r="AK416" s="3"/>
      <c r="AL416" s="185">
        <f>AVERAGE($AG$9:AG416)</f>
        <v>46.754901960784316</v>
      </c>
      <c r="AM416" s="168">
        <f>AVERAGE($AH$9:AH416)</f>
        <v>14474.754624961754</v>
      </c>
    </row>
    <row r="417" spans="2:39" ht="18" x14ac:dyDescent="0.55000000000000004">
      <c r="B417" s="178">
        <v>409</v>
      </c>
      <c r="C417" s="182">
        <v>48</v>
      </c>
      <c r="D417" s="182">
        <v>5</v>
      </c>
      <c r="E417" s="182">
        <v>1</v>
      </c>
      <c r="F417" s="182">
        <v>1139.1918767382535</v>
      </c>
      <c r="G417" s="182">
        <v>52</v>
      </c>
      <c r="H417" s="188">
        <v>10030.808123261746</v>
      </c>
      <c r="I417" s="182" t="s">
        <v>198</v>
      </c>
      <c r="L417" s="185">
        <f>AVERAGE($G$9:G417)</f>
        <v>46.606356968215159</v>
      </c>
      <c r="M417" s="168">
        <f>AVERAGE($H$9:H417)</f>
        <v>9774.2508179657798</v>
      </c>
      <c r="AB417" s="178">
        <v>409</v>
      </c>
      <c r="AC417" s="182">
        <v>46</v>
      </c>
      <c r="AD417" s="182">
        <v>3</v>
      </c>
      <c r="AE417" s="182">
        <v>4</v>
      </c>
      <c r="AF417" s="182">
        <v>897.19852178225449</v>
      </c>
      <c r="AG417" s="182">
        <v>45</v>
      </c>
      <c r="AH417" s="188">
        <v>14227.801478217745</v>
      </c>
      <c r="AI417" s="182" t="s">
        <v>197</v>
      </c>
      <c r="AJ417" s="3"/>
      <c r="AK417" s="3"/>
      <c r="AL417" s="185">
        <f>AVERAGE($AG$9:AG417)</f>
        <v>46.750611246943762</v>
      </c>
      <c r="AM417" s="168">
        <f>AVERAGE($AH$9:AH417)</f>
        <v>14474.150827536951</v>
      </c>
    </row>
    <row r="418" spans="2:39" ht="18" x14ac:dyDescent="0.55000000000000004">
      <c r="B418" s="178">
        <v>410</v>
      </c>
      <c r="C418" s="182">
        <v>42</v>
      </c>
      <c r="D418" s="182">
        <v>5</v>
      </c>
      <c r="E418" s="182">
        <v>1</v>
      </c>
      <c r="F418" s="182">
        <v>472.82077087403195</v>
      </c>
      <c r="G418" s="182">
        <v>46</v>
      </c>
      <c r="H418" s="188">
        <v>9687.179229125968</v>
      </c>
      <c r="I418" s="182" t="s">
        <v>197</v>
      </c>
      <c r="L418" s="185">
        <f>AVERAGE($G$9:G418)</f>
        <v>46.604878048780485</v>
      </c>
      <c r="M418" s="168">
        <f>AVERAGE($H$9:H418)</f>
        <v>9774.0384482369027</v>
      </c>
      <c r="AB418" s="178">
        <v>410</v>
      </c>
      <c r="AC418" s="182">
        <v>60</v>
      </c>
      <c r="AD418" s="182">
        <v>7</v>
      </c>
      <c r="AE418" s="182">
        <v>0</v>
      </c>
      <c r="AF418" s="182">
        <v>599.50930430799895</v>
      </c>
      <c r="AG418" s="182">
        <v>53</v>
      </c>
      <c r="AH418" s="188">
        <v>15255.490695692002</v>
      </c>
      <c r="AI418" s="182" t="s">
        <v>198</v>
      </c>
      <c r="AJ418" s="3"/>
      <c r="AK418" s="3"/>
      <c r="AL418" s="185">
        <f>AVERAGE($AG$9:AG418)</f>
        <v>46.765853658536585</v>
      </c>
      <c r="AM418" s="168">
        <f>AVERAGE($AH$9:AH418)</f>
        <v>14476.05653453245</v>
      </c>
    </row>
    <row r="419" spans="2:39" ht="18" x14ac:dyDescent="0.55000000000000004">
      <c r="B419" s="178">
        <v>411</v>
      </c>
      <c r="C419" s="182">
        <v>37</v>
      </c>
      <c r="D419" s="182">
        <v>7</v>
      </c>
      <c r="E419" s="182">
        <v>5</v>
      </c>
      <c r="F419" s="182">
        <v>903.05135474794179</v>
      </c>
      <c r="G419" s="182">
        <v>39</v>
      </c>
      <c r="H419" s="188">
        <v>8261.9486452520578</v>
      </c>
      <c r="I419" s="182" t="s">
        <v>197</v>
      </c>
      <c r="L419" s="185">
        <f>AVERAGE($G$9:G419)</f>
        <v>46.586374695863746</v>
      </c>
      <c r="M419" s="168">
        <f>AVERAGE($H$9:H419)</f>
        <v>9770.359397621367</v>
      </c>
      <c r="AB419" s="178">
        <v>411</v>
      </c>
      <c r="AC419" s="182">
        <v>44</v>
      </c>
      <c r="AD419" s="182">
        <v>9</v>
      </c>
      <c r="AE419" s="182">
        <v>4</v>
      </c>
      <c r="AF419" s="182">
        <v>635.18191557395369</v>
      </c>
      <c r="AG419" s="182">
        <v>49</v>
      </c>
      <c r="AH419" s="188">
        <v>16029.818084426046</v>
      </c>
      <c r="AI419" s="182" t="s">
        <v>197</v>
      </c>
      <c r="AJ419" s="3"/>
      <c r="AK419" s="3"/>
      <c r="AL419" s="185">
        <f>AVERAGE($AG$9:AG419)</f>
        <v>46.771289537712896</v>
      </c>
      <c r="AM419" s="168">
        <f>AVERAGE($AH$9:AH419)</f>
        <v>14479.836976259687</v>
      </c>
    </row>
    <row r="420" spans="2:39" ht="18" x14ac:dyDescent="0.55000000000000004">
      <c r="B420" s="178">
        <v>412</v>
      </c>
      <c r="C420" s="182">
        <v>48</v>
      </c>
      <c r="D420" s="182">
        <v>4</v>
      </c>
      <c r="E420" s="182">
        <v>1</v>
      </c>
      <c r="F420" s="182">
        <v>765.69462294753282</v>
      </c>
      <c r="G420" s="182">
        <v>51</v>
      </c>
      <c r="H420" s="188">
        <v>10469.305377052468</v>
      </c>
      <c r="I420" s="182" t="s">
        <v>198</v>
      </c>
      <c r="L420" s="185">
        <f>AVERAGE($G$9:G420)</f>
        <v>46.597087378640779</v>
      </c>
      <c r="M420" s="168">
        <f>AVERAGE($H$9:H420)</f>
        <v>9772.0558684452299</v>
      </c>
      <c r="AB420" s="178">
        <v>412</v>
      </c>
      <c r="AC420" s="182">
        <v>46</v>
      </c>
      <c r="AD420" s="182">
        <v>6</v>
      </c>
      <c r="AE420" s="182">
        <v>1</v>
      </c>
      <c r="AF420" s="182">
        <v>919.13302488516081</v>
      </c>
      <c r="AG420" s="182">
        <v>51</v>
      </c>
      <c r="AH420" s="188">
        <v>15315.866975114839</v>
      </c>
      <c r="AI420" s="182" t="s">
        <v>198</v>
      </c>
      <c r="AJ420" s="3"/>
      <c r="AK420" s="3"/>
      <c r="AL420" s="185">
        <f>AVERAGE($AG$9:AG420)</f>
        <v>46.78155339805825</v>
      </c>
      <c r="AM420" s="168">
        <f>AVERAGE($AH$9:AH420)</f>
        <v>14481.866175286033</v>
      </c>
    </row>
    <row r="421" spans="2:39" ht="18" x14ac:dyDescent="0.55000000000000004">
      <c r="B421" s="178">
        <v>413</v>
      </c>
      <c r="C421" s="182">
        <v>53</v>
      </c>
      <c r="D421" s="182">
        <v>4</v>
      </c>
      <c r="E421" s="182">
        <v>2</v>
      </c>
      <c r="F421" s="182">
        <v>835.93709462204242</v>
      </c>
      <c r="G421" s="182">
        <v>51</v>
      </c>
      <c r="H421" s="188">
        <v>10649.062905377958</v>
      </c>
      <c r="I421" s="182" t="s">
        <v>198</v>
      </c>
      <c r="L421" s="185">
        <f>AVERAGE($G$9:G421)</f>
        <v>46.607748184019371</v>
      </c>
      <c r="M421" s="168">
        <f>AVERAGE($H$9:H421)</f>
        <v>9774.1793721666163</v>
      </c>
      <c r="AB421" s="178">
        <v>413</v>
      </c>
      <c r="AC421" s="182">
        <v>49</v>
      </c>
      <c r="AD421" s="182">
        <v>10</v>
      </c>
      <c r="AE421" s="182">
        <v>6</v>
      </c>
      <c r="AF421" s="182">
        <v>780.60856757174952</v>
      </c>
      <c r="AG421" s="182">
        <v>47</v>
      </c>
      <c r="AH421" s="188">
        <v>15614.39143242825</v>
      </c>
      <c r="AI421" s="182" t="s">
        <v>197</v>
      </c>
      <c r="AJ421" s="3"/>
      <c r="AK421" s="3"/>
      <c r="AL421" s="185">
        <f>AVERAGE($AG$9:AG421)</f>
        <v>46.782082324455203</v>
      </c>
      <c r="AM421" s="168">
        <f>AVERAGE($AH$9:AH421)</f>
        <v>14484.608367191946</v>
      </c>
    </row>
    <row r="422" spans="2:39" ht="18" x14ac:dyDescent="0.55000000000000004">
      <c r="B422" s="178">
        <v>414</v>
      </c>
      <c r="C422" s="182">
        <v>38</v>
      </c>
      <c r="D422" s="182">
        <v>7</v>
      </c>
      <c r="E422" s="182">
        <v>3</v>
      </c>
      <c r="F422" s="182">
        <v>1028.4553924978813</v>
      </c>
      <c r="G422" s="182">
        <v>42</v>
      </c>
      <c r="H422" s="188">
        <v>8491.5446075021191</v>
      </c>
      <c r="I422" s="182" t="s">
        <v>197</v>
      </c>
      <c r="L422" s="185">
        <f>AVERAGE($G$9:G422)</f>
        <v>46.59661835748792</v>
      </c>
      <c r="M422" s="168">
        <f>AVERAGE($H$9:H422)</f>
        <v>9771.0812205611473</v>
      </c>
      <c r="AB422" s="178">
        <v>414</v>
      </c>
      <c r="AC422" s="182">
        <v>44</v>
      </c>
      <c r="AD422" s="182">
        <v>5</v>
      </c>
      <c r="AE422" s="182">
        <v>3</v>
      </c>
      <c r="AF422" s="182">
        <v>684.81041355923298</v>
      </c>
      <c r="AG422" s="182">
        <v>46</v>
      </c>
      <c r="AH422" s="188">
        <v>14575.189586440767</v>
      </c>
      <c r="AI422" s="182" t="s">
        <v>197</v>
      </c>
      <c r="AJ422" s="3"/>
      <c r="AK422" s="3"/>
      <c r="AL422" s="185">
        <f>AVERAGE($AG$9:AG422)</f>
        <v>46.780193236714979</v>
      </c>
      <c r="AM422" s="168">
        <f>AVERAGE($AH$9:AH422)</f>
        <v>14484.827162407522</v>
      </c>
    </row>
    <row r="423" spans="2:39" ht="18" x14ac:dyDescent="0.55000000000000004">
      <c r="B423" s="178">
        <v>415</v>
      </c>
      <c r="C423" s="182">
        <v>46</v>
      </c>
      <c r="D423" s="182">
        <v>5</v>
      </c>
      <c r="E423" s="182">
        <v>2</v>
      </c>
      <c r="F423" s="182">
        <v>1129.3456989149504</v>
      </c>
      <c r="G423" s="182">
        <v>49</v>
      </c>
      <c r="H423" s="188">
        <v>10135.654301085049</v>
      </c>
      <c r="I423" s="182" t="s">
        <v>197</v>
      </c>
      <c r="L423" s="185">
        <f>AVERAGE($G$9:G423)</f>
        <v>46.602409638554214</v>
      </c>
      <c r="M423" s="168">
        <f>AVERAGE($H$9:H423)</f>
        <v>9771.9597099118073</v>
      </c>
      <c r="AB423" s="178">
        <v>415</v>
      </c>
      <c r="AC423" s="182">
        <v>45</v>
      </c>
      <c r="AD423" s="182">
        <v>6</v>
      </c>
      <c r="AE423" s="182">
        <v>1</v>
      </c>
      <c r="AF423" s="182">
        <v>859.22042461626734</v>
      </c>
      <c r="AG423" s="182">
        <v>50</v>
      </c>
      <c r="AH423" s="188">
        <v>15440.779575383733</v>
      </c>
      <c r="AI423" s="182" t="s">
        <v>198</v>
      </c>
      <c r="AJ423" s="3"/>
      <c r="AK423" s="3"/>
      <c r="AL423" s="185">
        <f>AVERAGE($AG$9:AG423)</f>
        <v>46.787951807228914</v>
      </c>
      <c r="AM423" s="168">
        <f>AVERAGE($AH$9:AH423)</f>
        <v>14487.130662197826</v>
      </c>
    </row>
    <row r="424" spans="2:39" ht="18" x14ac:dyDescent="0.55000000000000004">
      <c r="B424" s="178">
        <v>416</v>
      </c>
      <c r="C424" s="182">
        <v>39</v>
      </c>
      <c r="D424" s="182">
        <v>8</v>
      </c>
      <c r="E424" s="182">
        <v>3</v>
      </c>
      <c r="F424" s="182">
        <v>542.93488674743935</v>
      </c>
      <c r="G424" s="182">
        <v>44</v>
      </c>
      <c r="H424" s="188">
        <v>9547.06511325256</v>
      </c>
      <c r="I424" s="182" t="s">
        <v>197</v>
      </c>
      <c r="L424" s="185">
        <f>AVERAGE($G$9:G424)</f>
        <v>46.596153846153847</v>
      </c>
      <c r="M424" s="168">
        <f>AVERAGE($H$9:H424)</f>
        <v>9771.4190979006071</v>
      </c>
      <c r="AB424" s="178">
        <v>416</v>
      </c>
      <c r="AC424" s="182">
        <v>44</v>
      </c>
      <c r="AD424" s="182">
        <v>6</v>
      </c>
      <c r="AE424" s="182">
        <v>3</v>
      </c>
      <c r="AF424" s="182">
        <v>800.39255557733509</v>
      </c>
      <c r="AG424" s="182">
        <v>47</v>
      </c>
      <c r="AH424" s="188">
        <v>14844.607444422665</v>
      </c>
      <c r="AI424" s="182" t="s">
        <v>197</v>
      </c>
      <c r="AJ424" s="3"/>
      <c r="AK424" s="3"/>
      <c r="AL424" s="185">
        <f>AVERAGE($AG$9:AG424)</f>
        <v>46.78846153846154</v>
      </c>
      <c r="AM424" s="168">
        <f>AVERAGE($AH$9:AH424)</f>
        <v>14487.989981385866</v>
      </c>
    </row>
    <row r="425" spans="2:39" ht="18" x14ac:dyDescent="0.55000000000000004">
      <c r="B425" s="178">
        <v>417</v>
      </c>
      <c r="C425" s="182">
        <v>46</v>
      </c>
      <c r="D425" s="182">
        <v>3</v>
      </c>
      <c r="E425" s="182">
        <v>5</v>
      </c>
      <c r="F425" s="182">
        <v>888.98826992896966</v>
      </c>
      <c r="G425" s="182">
        <v>44</v>
      </c>
      <c r="H425" s="188">
        <v>9701.0117300710299</v>
      </c>
      <c r="I425" s="182" t="s">
        <v>197</v>
      </c>
      <c r="L425" s="185">
        <f>AVERAGE($G$9:G425)</f>
        <v>46.589928057553955</v>
      </c>
      <c r="M425" s="168">
        <f>AVERAGE($H$9:H425)</f>
        <v>9771.2502552919032</v>
      </c>
      <c r="AB425" s="178">
        <v>417</v>
      </c>
      <c r="AC425" s="182">
        <v>58</v>
      </c>
      <c r="AD425" s="182">
        <v>4</v>
      </c>
      <c r="AE425" s="182">
        <v>2</v>
      </c>
      <c r="AF425" s="182">
        <v>752.1591344381734</v>
      </c>
      <c r="AG425" s="182">
        <v>51</v>
      </c>
      <c r="AH425" s="188">
        <v>15732.840865561826</v>
      </c>
      <c r="AI425" s="182" t="s">
        <v>198</v>
      </c>
      <c r="AJ425" s="3"/>
      <c r="AK425" s="3"/>
      <c r="AL425" s="185">
        <f>AVERAGE($AG$9:AG425)</f>
        <v>46.798561151079134</v>
      </c>
      <c r="AM425" s="168">
        <f>AVERAGE($AH$9:AH425)</f>
        <v>14490.975235304753</v>
      </c>
    </row>
    <row r="426" spans="2:39" ht="18" x14ac:dyDescent="0.55000000000000004">
      <c r="B426" s="178">
        <v>418</v>
      </c>
      <c r="C426" s="182">
        <v>43</v>
      </c>
      <c r="D426" s="182">
        <v>7</v>
      </c>
      <c r="E426" s="182">
        <v>2</v>
      </c>
      <c r="F426" s="182">
        <v>1009.701141878612</v>
      </c>
      <c r="G426" s="182">
        <v>48</v>
      </c>
      <c r="H426" s="188">
        <v>9970.2988581213867</v>
      </c>
      <c r="I426" s="182" t="s">
        <v>197</v>
      </c>
      <c r="L426" s="185">
        <f>AVERAGE($G$9:G426)</f>
        <v>46.593301435406701</v>
      </c>
      <c r="M426" s="168">
        <f>AVERAGE($H$9:H426)</f>
        <v>9771.7264481216389</v>
      </c>
      <c r="AB426" s="178">
        <v>418</v>
      </c>
      <c r="AC426" s="182">
        <v>34</v>
      </c>
      <c r="AD426" s="182">
        <v>7</v>
      </c>
      <c r="AE426" s="182">
        <v>1</v>
      </c>
      <c r="AF426" s="182">
        <v>781.72916910637809</v>
      </c>
      <c r="AG426" s="182">
        <v>40</v>
      </c>
      <c r="AH426" s="188">
        <v>11668.270830893622</v>
      </c>
      <c r="AI426" s="182" t="s">
        <v>197</v>
      </c>
      <c r="AJ426" s="3"/>
      <c r="AK426" s="3"/>
      <c r="AL426" s="185">
        <f>AVERAGE($AG$9:AG426)</f>
        <v>46.782296650717704</v>
      </c>
      <c r="AM426" s="168">
        <f>AVERAGE($AH$9:AH426)</f>
        <v>14484.222353954488</v>
      </c>
    </row>
    <row r="427" spans="2:39" ht="18" x14ac:dyDescent="0.55000000000000004">
      <c r="B427" s="178">
        <v>419</v>
      </c>
      <c r="C427" s="182">
        <v>48</v>
      </c>
      <c r="D427" s="182">
        <v>3</v>
      </c>
      <c r="E427" s="182">
        <v>0</v>
      </c>
      <c r="F427" s="182">
        <v>829.19139938607918</v>
      </c>
      <c r="G427" s="182">
        <v>51</v>
      </c>
      <c r="H427" s="188">
        <v>10155.80860061392</v>
      </c>
      <c r="I427" s="182" t="s">
        <v>198</v>
      </c>
      <c r="L427" s="185">
        <f>AVERAGE($G$9:G427)</f>
        <v>46.603818615751791</v>
      </c>
      <c r="M427" s="168">
        <f>AVERAGE($H$9:H427)</f>
        <v>9772.6431119700683</v>
      </c>
      <c r="AB427" s="178">
        <v>419</v>
      </c>
      <c r="AC427" s="182">
        <v>46</v>
      </c>
      <c r="AD427" s="182">
        <v>6</v>
      </c>
      <c r="AE427" s="182">
        <v>2</v>
      </c>
      <c r="AF427" s="182">
        <v>884.85868401587584</v>
      </c>
      <c r="AG427" s="182">
        <v>50</v>
      </c>
      <c r="AH427" s="188">
        <v>15665.141315984125</v>
      </c>
      <c r="AI427" s="182" t="s">
        <v>198</v>
      </c>
      <c r="AJ427" s="3"/>
      <c r="AK427" s="3"/>
      <c r="AL427" s="185">
        <f>AVERAGE($AG$9:AG427)</f>
        <v>46.78997613365155</v>
      </c>
      <c r="AM427" s="168">
        <f>AVERAGE($AH$9:AH427)</f>
        <v>14487.040776298234</v>
      </c>
    </row>
    <row r="428" spans="2:39" ht="18" x14ac:dyDescent="0.55000000000000004">
      <c r="B428" s="178">
        <v>420</v>
      </c>
      <c r="C428" s="182">
        <v>41</v>
      </c>
      <c r="D428" s="182">
        <v>4</v>
      </c>
      <c r="E428" s="182">
        <v>2</v>
      </c>
      <c r="F428" s="182">
        <v>803.61902514840847</v>
      </c>
      <c r="G428" s="182">
        <v>43</v>
      </c>
      <c r="H428" s="188">
        <v>8751.3809748515923</v>
      </c>
      <c r="I428" s="182" t="s">
        <v>197</v>
      </c>
      <c r="L428" s="185">
        <f>AVERAGE($G$9:G428)</f>
        <v>46.595238095238095</v>
      </c>
      <c r="M428" s="168">
        <f>AVERAGE($H$9:H428)</f>
        <v>9770.2115354531197</v>
      </c>
      <c r="AB428" s="178">
        <v>420</v>
      </c>
      <c r="AC428" s="182">
        <v>36</v>
      </c>
      <c r="AD428" s="182">
        <v>5</v>
      </c>
      <c r="AE428" s="182">
        <v>2</v>
      </c>
      <c r="AF428" s="182">
        <v>948.15407897786474</v>
      </c>
      <c r="AG428" s="182">
        <v>39</v>
      </c>
      <c r="AH428" s="188">
        <v>11366.845921022135</v>
      </c>
      <c r="AI428" s="182" t="s">
        <v>197</v>
      </c>
      <c r="AJ428" s="3"/>
      <c r="AK428" s="3"/>
      <c r="AL428" s="185">
        <f>AVERAGE($AG$9:AG428)</f>
        <v>46.771428571428572</v>
      </c>
      <c r="AM428" s="168">
        <f>AVERAGE($AH$9:AH428)</f>
        <v>14479.611740928529</v>
      </c>
    </row>
    <row r="429" spans="2:39" ht="18" x14ac:dyDescent="0.55000000000000004">
      <c r="B429" s="178">
        <v>421</v>
      </c>
      <c r="C429" s="182">
        <v>51</v>
      </c>
      <c r="D429" s="182">
        <v>13</v>
      </c>
      <c r="E429" s="182">
        <v>5</v>
      </c>
      <c r="F429" s="182">
        <v>867.86424095912253</v>
      </c>
      <c r="G429" s="182">
        <v>48</v>
      </c>
      <c r="H429" s="188">
        <v>10862.135759040877</v>
      </c>
      <c r="I429" s="182" t="s">
        <v>197</v>
      </c>
      <c r="L429" s="185">
        <f>AVERAGE($G$9:G429)</f>
        <v>46.598574821852729</v>
      </c>
      <c r="M429" s="168">
        <f>AVERAGE($H$9:H429)</f>
        <v>9772.8051796896707</v>
      </c>
      <c r="AB429" s="178">
        <v>421</v>
      </c>
      <c r="AC429" s="182">
        <v>47</v>
      </c>
      <c r="AD429" s="182">
        <v>8</v>
      </c>
      <c r="AE429" s="182">
        <v>2</v>
      </c>
      <c r="AF429" s="182">
        <v>669.68263100439674</v>
      </c>
      <c r="AG429" s="182">
        <v>51</v>
      </c>
      <c r="AH429" s="188">
        <v>15815.317368995602</v>
      </c>
      <c r="AI429" s="182" t="s">
        <v>198</v>
      </c>
      <c r="AJ429" s="3"/>
      <c r="AK429" s="3"/>
      <c r="AL429" s="185">
        <f>AVERAGE($AG$9:AG429)</f>
        <v>46.781472684085507</v>
      </c>
      <c r="AM429" s="168">
        <f>AVERAGE($AH$9:AH429)</f>
        <v>14482.78443838237</v>
      </c>
    </row>
    <row r="430" spans="2:39" ht="18" x14ac:dyDescent="0.55000000000000004">
      <c r="B430" s="178">
        <v>422</v>
      </c>
      <c r="C430" s="182">
        <v>54</v>
      </c>
      <c r="D430" s="182">
        <v>6</v>
      </c>
      <c r="E430" s="182">
        <v>1</v>
      </c>
      <c r="F430" s="182">
        <v>642.80583023017653</v>
      </c>
      <c r="G430" s="182">
        <v>52</v>
      </c>
      <c r="H430" s="188">
        <v>10527.194169769824</v>
      </c>
      <c r="I430" s="182" t="s">
        <v>198</v>
      </c>
      <c r="L430" s="185">
        <f>AVERAGE($G$9:G430)</f>
        <v>46.611374407582936</v>
      </c>
      <c r="M430" s="168">
        <f>AVERAGE($H$9:H430)</f>
        <v>9774.5928313249315</v>
      </c>
      <c r="AB430" s="178">
        <v>422</v>
      </c>
      <c r="AC430" s="182">
        <v>39</v>
      </c>
      <c r="AD430" s="182">
        <v>8</v>
      </c>
      <c r="AE430" s="182">
        <v>2</v>
      </c>
      <c r="AF430" s="182">
        <v>611.37306801669956</v>
      </c>
      <c r="AG430" s="182">
        <v>45</v>
      </c>
      <c r="AH430" s="188">
        <v>14013.626931983301</v>
      </c>
      <c r="AI430" s="182" t="s">
        <v>197</v>
      </c>
      <c r="AJ430" s="3"/>
      <c r="AK430" s="3"/>
      <c r="AL430" s="185">
        <f>AVERAGE($AG$9:AG430)</f>
        <v>46.777251184834121</v>
      </c>
      <c r="AM430" s="168">
        <f>AVERAGE($AH$9:AH430)</f>
        <v>14481.672690736874</v>
      </c>
    </row>
    <row r="431" spans="2:39" ht="18" x14ac:dyDescent="0.55000000000000004">
      <c r="B431" s="178">
        <v>423</v>
      </c>
      <c r="C431" s="182">
        <v>42</v>
      </c>
      <c r="D431" s="182">
        <v>3</v>
      </c>
      <c r="E431" s="182">
        <v>2</v>
      </c>
      <c r="F431" s="182">
        <v>668.38862072710765</v>
      </c>
      <c r="G431" s="182">
        <v>43</v>
      </c>
      <c r="H431" s="188">
        <v>8886.611379272892</v>
      </c>
      <c r="I431" s="182" t="s">
        <v>197</v>
      </c>
      <c r="L431" s="185">
        <f>AVERAGE($G$9:G431)</f>
        <v>46.602836879432623</v>
      </c>
      <c r="M431" s="168">
        <f>AVERAGE($H$9:H431)</f>
        <v>9772.4935843933654</v>
      </c>
      <c r="AB431" s="178">
        <v>423</v>
      </c>
      <c r="AC431" s="182">
        <v>45</v>
      </c>
      <c r="AD431" s="182">
        <v>5</v>
      </c>
      <c r="AE431" s="182">
        <v>1</v>
      </c>
      <c r="AF431" s="182">
        <v>543.68709927451096</v>
      </c>
      <c r="AG431" s="182">
        <v>49</v>
      </c>
      <c r="AH431" s="188">
        <v>15371.31290072549</v>
      </c>
      <c r="AI431" s="182" t="s">
        <v>197</v>
      </c>
      <c r="AJ431" s="3"/>
      <c r="AK431" s="3"/>
      <c r="AL431" s="185">
        <f>AVERAGE($AG$9:AG431)</f>
        <v>46.782505910165483</v>
      </c>
      <c r="AM431" s="168">
        <f>AVERAGE($AH$9:AH431)</f>
        <v>14483.775859082001</v>
      </c>
    </row>
    <row r="432" spans="2:39" ht="18" x14ac:dyDescent="0.55000000000000004">
      <c r="B432" s="178">
        <v>424</v>
      </c>
      <c r="C432" s="182">
        <v>47</v>
      </c>
      <c r="D432" s="182">
        <v>2</v>
      </c>
      <c r="E432" s="182">
        <v>2</v>
      </c>
      <c r="F432" s="182">
        <v>668.8630532528382</v>
      </c>
      <c r="G432" s="182">
        <v>47</v>
      </c>
      <c r="H432" s="188">
        <v>10026.136946747161</v>
      </c>
      <c r="I432" s="182" t="s">
        <v>197</v>
      </c>
      <c r="L432" s="185">
        <f>AVERAGE($G$9:G432)</f>
        <v>46.60377358490566</v>
      </c>
      <c r="M432" s="168">
        <f>AVERAGE($H$9:H432)</f>
        <v>9773.0917998706154</v>
      </c>
      <c r="AB432" s="178">
        <v>424</v>
      </c>
      <c r="AC432" s="182">
        <v>39</v>
      </c>
      <c r="AD432" s="182">
        <v>9</v>
      </c>
      <c r="AE432" s="182">
        <v>3</v>
      </c>
      <c r="AF432" s="182">
        <v>772.55384787174501</v>
      </c>
      <c r="AG432" s="182">
        <v>45</v>
      </c>
      <c r="AH432" s="188">
        <v>14102.446152128254</v>
      </c>
      <c r="AI432" s="182" t="s">
        <v>197</v>
      </c>
      <c r="AJ432" s="3"/>
      <c r="AK432" s="3"/>
      <c r="AL432" s="185">
        <f>AVERAGE($AG$9:AG432)</f>
        <v>46.778301886792455</v>
      </c>
      <c r="AM432" s="168">
        <f>AVERAGE($AH$9:AH432)</f>
        <v>14482.876496565601</v>
      </c>
    </row>
    <row r="433" spans="2:39" ht="18" x14ac:dyDescent="0.55000000000000004">
      <c r="B433" s="178">
        <v>425</v>
      </c>
      <c r="C433" s="182">
        <v>41</v>
      </c>
      <c r="D433" s="182">
        <v>6</v>
      </c>
      <c r="E433" s="182">
        <v>2</v>
      </c>
      <c r="F433" s="182">
        <v>642.0636271622069</v>
      </c>
      <c r="G433" s="182">
        <v>45</v>
      </c>
      <c r="H433" s="188">
        <v>9482.9363728377939</v>
      </c>
      <c r="I433" s="182" t="s">
        <v>197</v>
      </c>
      <c r="L433" s="185">
        <f>AVERAGE($G$9:G433)</f>
        <v>46.6</v>
      </c>
      <c r="M433" s="168">
        <f>AVERAGE($H$9:H433)</f>
        <v>9772.4090812187733</v>
      </c>
      <c r="AB433" s="178">
        <v>425</v>
      </c>
      <c r="AC433" s="182">
        <v>44</v>
      </c>
      <c r="AD433" s="182">
        <v>6</v>
      </c>
      <c r="AE433" s="182">
        <v>1</v>
      </c>
      <c r="AF433" s="182">
        <v>525.03658957917378</v>
      </c>
      <c r="AG433" s="182">
        <v>49</v>
      </c>
      <c r="AH433" s="188">
        <v>15389.963410420827</v>
      </c>
      <c r="AI433" s="182" t="s">
        <v>197</v>
      </c>
      <c r="AJ433" s="3"/>
      <c r="AK433" s="3"/>
      <c r="AL433" s="185">
        <f>AVERAGE($AG$9:AG433)</f>
        <v>46.783529411764704</v>
      </c>
      <c r="AM433" s="168">
        <f>AVERAGE($AH$9:AH433)</f>
        <v>14485.010818715849</v>
      </c>
    </row>
    <row r="434" spans="2:39" ht="18" x14ac:dyDescent="0.55000000000000004">
      <c r="B434" s="178">
        <v>426</v>
      </c>
      <c r="C434" s="182">
        <v>44</v>
      </c>
      <c r="D434" s="182">
        <v>4</v>
      </c>
      <c r="E434" s="182">
        <v>2</v>
      </c>
      <c r="F434" s="182">
        <v>715.96428485878425</v>
      </c>
      <c r="G434" s="182">
        <v>46</v>
      </c>
      <c r="H434" s="188">
        <v>9694.0357151412154</v>
      </c>
      <c r="I434" s="182" t="s">
        <v>197</v>
      </c>
      <c r="L434" s="185">
        <f>AVERAGE($G$9:G434)</f>
        <v>46.598591549295776</v>
      </c>
      <c r="M434" s="168">
        <f>AVERAGE($H$9:H434)</f>
        <v>9772.225106181033</v>
      </c>
      <c r="AB434" s="178">
        <v>426</v>
      </c>
      <c r="AC434" s="182">
        <v>48</v>
      </c>
      <c r="AD434" s="182">
        <v>2</v>
      </c>
      <c r="AE434" s="182">
        <v>1</v>
      </c>
      <c r="AF434" s="182">
        <v>1005.8734542820682</v>
      </c>
      <c r="AG434" s="182">
        <v>49</v>
      </c>
      <c r="AH434" s="188">
        <v>14909.126545717932</v>
      </c>
      <c r="AI434" s="182" t="s">
        <v>197</v>
      </c>
      <c r="AJ434" s="3"/>
      <c r="AK434" s="3"/>
      <c r="AL434" s="185">
        <f>AVERAGE($AG$9:AG434)</f>
        <v>46.7887323943662</v>
      </c>
      <c r="AM434" s="168">
        <f>AVERAGE($AH$9:AH434)</f>
        <v>14486.006395539798</v>
      </c>
    </row>
    <row r="435" spans="2:39" ht="18" x14ac:dyDescent="0.55000000000000004">
      <c r="B435" s="178">
        <v>427</v>
      </c>
      <c r="C435" s="182">
        <v>37</v>
      </c>
      <c r="D435" s="182">
        <v>9</v>
      </c>
      <c r="E435" s="182">
        <v>4</v>
      </c>
      <c r="F435" s="182">
        <v>729.73630114014293</v>
      </c>
      <c r="G435" s="182">
        <v>42</v>
      </c>
      <c r="H435" s="188">
        <v>9040.263698859857</v>
      </c>
      <c r="I435" s="182" t="s">
        <v>197</v>
      </c>
      <c r="L435" s="185">
        <f>AVERAGE($G$9:G435)</f>
        <v>46.587822014051525</v>
      </c>
      <c r="M435" s="168">
        <f>AVERAGE($H$9:H435)</f>
        <v>9770.51091084773</v>
      </c>
      <c r="AB435" s="178">
        <v>427</v>
      </c>
      <c r="AC435" s="182">
        <v>54</v>
      </c>
      <c r="AD435" s="182">
        <v>7</v>
      </c>
      <c r="AE435" s="182">
        <v>1</v>
      </c>
      <c r="AF435" s="182">
        <v>790.98783408428733</v>
      </c>
      <c r="AG435" s="182">
        <v>52</v>
      </c>
      <c r="AH435" s="188">
        <v>15379.012165915712</v>
      </c>
      <c r="AI435" s="182" t="s">
        <v>198</v>
      </c>
      <c r="AJ435" s="3"/>
      <c r="AK435" s="3"/>
      <c r="AL435" s="185">
        <f>AVERAGE($AG$9:AG435)</f>
        <v>46.800936768149882</v>
      </c>
      <c r="AM435" s="168">
        <f>AVERAGE($AH$9:AH435)</f>
        <v>14488.097743948174</v>
      </c>
    </row>
    <row r="436" spans="2:39" ht="18" x14ac:dyDescent="0.55000000000000004">
      <c r="B436" s="178">
        <v>428</v>
      </c>
      <c r="C436" s="182">
        <v>43</v>
      </c>
      <c r="D436" s="182">
        <v>7</v>
      </c>
      <c r="E436" s="182">
        <v>3</v>
      </c>
      <c r="F436" s="182">
        <v>954.83404376084491</v>
      </c>
      <c r="G436" s="182">
        <v>47</v>
      </c>
      <c r="H436" s="188">
        <v>9990.1659562391542</v>
      </c>
      <c r="I436" s="182" t="s">
        <v>197</v>
      </c>
      <c r="L436" s="185">
        <f>AVERAGE($G$9:G436)</f>
        <v>46.588785046728972</v>
      </c>
      <c r="M436" s="168">
        <f>AVERAGE($H$9:H436)</f>
        <v>9771.0241235706071</v>
      </c>
      <c r="AB436" s="178">
        <v>428</v>
      </c>
      <c r="AC436" s="182">
        <v>56</v>
      </c>
      <c r="AD436" s="182">
        <v>8</v>
      </c>
      <c r="AE436" s="182">
        <v>5</v>
      </c>
      <c r="AF436" s="182">
        <v>883.16938266346142</v>
      </c>
      <c r="AG436" s="182">
        <v>48</v>
      </c>
      <c r="AH436" s="188">
        <v>15646.830617336538</v>
      </c>
      <c r="AI436" s="182" t="s">
        <v>197</v>
      </c>
      <c r="AJ436" s="3"/>
      <c r="AK436" s="3"/>
      <c r="AL436" s="185">
        <f>AVERAGE($AG$9:AG436)</f>
        <v>46.803738317757009</v>
      </c>
      <c r="AM436" s="168">
        <f>AVERAGE($AH$9:AH436)</f>
        <v>14490.805063745809</v>
      </c>
    </row>
    <row r="437" spans="2:39" ht="18" x14ac:dyDescent="0.55000000000000004">
      <c r="B437" s="178">
        <v>429</v>
      </c>
      <c r="C437" s="182">
        <v>39</v>
      </c>
      <c r="D437" s="182">
        <v>3</v>
      </c>
      <c r="E437" s="182">
        <v>2</v>
      </c>
      <c r="F437" s="182">
        <v>551.56945748875535</v>
      </c>
      <c r="G437" s="182">
        <v>40</v>
      </c>
      <c r="H437" s="188">
        <v>8148.4305425112443</v>
      </c>
      <c r="I437" s="182" t="s">
        <v>197</v>
      </c>
      <c r="L437" s="185">
        <f>AVERAGE($G$9:G437)</f>
        <v>46.573426573426573</v>
      </c>
      <c r="M437" s="168">
        <f>AVERAGE($H$9:H437)</f>
        <v>9767.2418541508887</v>
      </c>
      <c r="AB437" s="178">
        <v>429</v>
      </c>
      <c r="AC437" s="182">
        <v>47</v>
      </c>
      <c r="AD437" s="182">
        <v>5</v>
      </c>
      <c r="AE437" s="182">
        <v>2</v>
      </c>
      <c r="AF437" s="182">
        <v>926.01283208872053</v>
      </c>
      <c r="AG437" s="182">
        <v>50</v>
      </c>
      <c r="AH437" s="188">
        <v>15623.98716791128</v>
      </c>
      <c r="AI437" s="182" t="s">
        <v>198</v>
      </c>
      <c r="AJ437" s="3"/>
      <c r="AK437" s="3"/>
      <c r="AL437" s="185">
        <f>AVERAGE($AG$9:AG437)</f>
        <v>46.811188811188813</v>
      </c>
      <c r="AM437" s="168">
        <f>AVERAGE($AH$9:AH437)</f>
        <v>14493.44651387207</v>
      </c>
    </row>
    <row r="438" spans="2:39" ht="18" x14ac:dyDescent="0.55000000000000004">
      <c r="B438" s="178">
        <v>430</v>
      </c>
      <c r="C438" s="182">
        <v>48</v>
      </c>
      <c r="D438" s="182">
        <v>7</v>
      </c>
      <c r="E438" s="182">
        <v>1</v>
      </c>
      <c r="F438" s="182">
        <v>874.01760735038022</v>
      </c>
      <c r="G438" s="182">
        <v>52</v>
      </c>
      <c r="H438" s="188">
        <v>10295.982392649621</v>
      </c>
      <c r="I438" s="182" t="s">
        <v>198</v>
      </c>
      <c r="L438" s="185">
        <f>AVERAGE($G$9:G438)</f>
        <v>46.586046511627906</v>
      </c>
      <c r="M438" s="168">
        <f>AVERAGE($H$9:H438)</f>
        <v>9768.4714833101862</v>
      </c>
      <c r="AB438" s="178">
        <v>430</v>
      </c>
      <c r="AC438" s="182">
        <v>50</v>
      </c>
      <c r="AD438" s="182">
        <v>12</v>
      </c>
      <c r="AE438" s="182">
        <v>4</v>
      </c>
      <c r="AF438" s="182">
        <v>839.81593184117082</v>
      </c>
      <c r="AG438" s="182">
        <v>49</v>
      </c>
      <c r="AH438" s="188">
        <v>15825.184068158829</v>
      </c>
      <c r="AI438" s="182" t="s">
        <v>197</v>
      </c>
      <c r="AJ438" s="3"/>
      <c r="AK438" s="3"/>
      <c r="AL438" s="185">
        <f>AVERAGE($AG$9:AG438)</f>
        <v>46.81627906976744</v>
      </c>
      <c r="AM438" s="168">
        <f>AVERAGE($AH$9:AH438)</f>
        <v>14496.543577951808</v>
      </c>
    </row>
    <row r="439" spans="2:39" ht="18" x14ac:dyDescent="0.55000000000000004">
      <c r="B439" s="178">
        <v>431</v>
      </c>
      <c r="C439" s="182">
        <v>48</v>
      </c>
      <c r="D439" s="182">
        <v>7</v>
      </c>
      <c r="E439" s="182">
        <v>6</v>
      </c>
      <c r="F439" s="182">
        <v>879.09092852468461</v>
      </c>
      <c r="G439" s="182">
        <v>47</v>
      </c>
      <c r="H439" s="188">
        <v>10815.909071475315</v>
      </c>
      <c r="I439" s="182" t="s">
        <v>197</v>
      </c>
      <c r="L439" s="185">
        <f>AVERAGE($G$9:G439)</f>
        <v>46.587006960556842</v>
      </c>
      <c r="M439" s="168">
        <f>AVERAGE($H$9:H439)</f>
        <v>9770.9017329346989</v>
      </c>
      <c r="AB439" s="178">
        <v>431</v>
      </c>
      <c r="AC439" s="182">
        <v>40</v>
      </c>
      <c r="AD439" s="182">
        <v>5</v>
      </c>
      <c r="AE439" s="182">
        <v>3</v>
      </c>
      <c r="AF439" s="182">
        <v>959.59759310601976</v>
      </c>
      <c r="AG439" s="182">
        <v>42</v>
      </c>
      <c r="AH439" s="188">
        <v>12760.40240689398</v>
      </c>
      <c r="AI439" s="182" t="s">
        <v>197</v>
      </c>
      <c r="AJ439" s="3"/>
      <c r="AK439" s="3"/>
      <c r="AL439" s="185">
        <f>AVERAGE($AG$9:AG439)</f>
        <v>46.805104408352669</v>
      </c>
      <c r="AM439" s="168">
        <f>AVERAGE($AH$9:AH439)</f>
        <v>14492.515408181371</v>
      </c>
    </row>
    <row r="440" spans="2:39" ht="18" x14ac:dyDescent="0.55000000000000004">
      <c r="B440" s="178">
        <v>432</v>
      </c>
      <c r="C440" s="182">
        <v>38</v>
      </c>
      <c r="D440" s="182">
        <v>6</v>
      </c>
      <c r="E440" s="182">
        <v>3</v>
      </c>
      <c r="F440" s="182">
        <v>704.31023984847843</v>
      </c>
      <c r="G440" s="182">
        <v>41</v>
      </c>
      <c r="H440" s="188">
        <v>8530.6897601515211</v>
      </c>
      <c r="I440" s="182" t="s">
        <v>197</v>
      </c>
      <c r="L440" s="185">
        <f>AVERAGE($G$9:G440)</f>
        <v>46.574074074074076</v>
      </c>
      <c r="M440" s="168">
        <f>AVERAGE($H$9:H440)</f>
        <v>9768.030871886589</v>
      </c>
      <c r="AB440" s="178">
        <v>432</v>
      </c>
      <c r="AC440" s="182">
        <v>42</v>
      </c>
      <c r="AD440" s="182">
        <v>4</v>
      </c>
      <c r="AE440" s="182">
        <v>3</v>
      </c>
      <c r="AF440" s="182">
        <v>936.47913226621711</v>
      </c>
      <c r="AG440" s="182">
        <v>43</v>
      </c>
      <c r="AH440" s="188">
        <v>13168.520867733783</v>
      </c>
      <c r="AI440" s="182" t="s">
        <v>197</v>
      </c>
      <c r="AJ440" s="3"/>
      <c r="AK440" s="3"/>
      <c r="AL440" s="185">
        <f>AVERAGE($AG$9:AG440)</f>
        <v>46.796296296296298</v>
      </c>
      <c r="AM440" s="168">
        <f>AVERAGE($AH$9:AH440)</f>
        <v>14489.45060600441</v>
      </c>
    </row>
    <row r="441" spans="2:39" ht="18" x14ac:dyDescent="0.55000000000000004">
      <c r="B441" s="178">
        <v>433</v>
      </c>
      <c r="C441" s="182">
        <v>41</v>
      </c>
      <c r="D441" s="182">
        <v>0</v>
      </c>
      <c r="E441" s="182">
        <v>0</v>
      </c>
      <c r="F441" s="182">
        <v>566.61486361086872</v>
      </c>
      <c r="G441" s="182">
        <v>41</v>
      </c>
      <c r="H441" s="188">
        <v>7918.3851363891317</v>
      </c>
      <c r="I441" s="182" t="s">
        <v>197</v>
      </c>
      <c r="L441" s="185">
        <f>AVERAGE($G$9:G441)</f>
        <v>46.561200923787531</v>
      </c>
      <c r="M441" s="168">
        <f>AVERAGE($H$9:H441)</f>
        <v>9763.7591727283962</v>
      </c>
      <c r="AB441" s="178">
        <v>433</v>
      </c>
      <c r="AC441" s="182">
        <v>61</v>
      </c>
      <c r="AD441" s="182">
        <v>5</v>
      </c>
      <c r="AE441" s="182">
        <v>0</v>
      </c>
      <c r="AF441" s="182">
        <v>891.98260506250233</v>
      </c>
      <c r="AG441" s="182">
        <v>53</v>
      </c>
      <c r="AH441" s="188">
        <v>14963.017394937498</v>
      </c>
      <c r="AI441" s="182" t="s">
        <v>198</v>
      </c>
      <c r="AJ441" s="3"/>
      <c r="AK441" s="3"/>
      <c r="AL441" s="185">
        <f>AVERAGE($AG$9:AG441)</f>
        <v>46.810623556581987</v>
      </c>
      <c r="AM441" s="168">
        <f>AVERAGE($AH$9:AH441)</f>
        <v>14490.544293738667</v>
      </c>
    </row>
    <row r="442" spans="2:39" ht="18" x14ac:dyDescent="0.55000000000000004">
      <c r="B442" s="178">
        <v>434</v>
      </c>
      <c r="C442" s="182">
        <v>55</v>
      </c>
      <c r="D442" s="182">
        <v>3</v>
      </c>
      <c r="E442" s="182">
        <v>3</v>
      </c>
      <c r="F442" s="182">
        <v>879.3858419096332</v>
      </c>
      <c r="G442" s="182">
        <v>50</v>
      </c>
      <c r="H442" s="188">
        <v>10920.614158090368</v>
      </c>
      <c r="I442" s="182" t="s">
        <v>198</v>
      </c>
      <c r="L442" s="185">
        <f>AVERAGE($G$9:G442)</f>
        <v>46.569124423963132</v>
      </c>
      <c r="M442" s="168">
        <f>AVERAGE($H$9:H442)</f>
        <v>9766.4247372107984</v>
      </c>
      <c r="AB442" s="178">
        <v>434</v>
      </c>
      <c r="AC442" s="182">
        <v>45</v>
      </c>
      <c r="AD442" s="182">
        <v>9</v>
      </c>
      <c r="AE442" s="182">
        <v>1</v>
      </c>
      <c r="AF442" s="182">
        <v>811.22688812450178</v>
      </c>
      <c r="AG442" s="182">
        <v>52</v>
      </c>
      <c r="AH442" s="188">
        <v>15358.773111875498</v>
      </c>
      <c r="AI442" s="182" t="s">
        <v>198</v>
      </c>
      <c r="AJ442" s="3"/>
      <c r="AK442" s="3"/>
      <c r="AL442" s="185">
        <f>AVERAGE($AG$9:AG442)</f>
        <v>46.822580645161288</v>
      </c>
      <c r="AM442" s="168">
        <f>AVERAGE($AH$9:AH442)</f>
        <v>14492.544820969397</v>
      </c>
    </row>
    <row r="443" spans="2:39" ht="18" x14ac:dyDescent="0.55000000000000004">
      <c r="B443" s="178">
        <v>435</v>
      </c>
      <c r="C443" s="182">
        <v>42</v>
      </c>
      <c r="D443" s="182">
        <v>4</v>
      </c>
      <c r="E443" s="182">
        <v>2</v>
      </c>
      <c r="F443" s="182">
        <v>1074.2887398914727</v>
      </c>
      <c r="G443" s="182">
        <v>44</v>
      </c>
      <c r="H443" s="188">
        <v>8765.7112601085282</v>
      </c>
      <c r="I443" s="182" t="s">
        <v>197</v>
      </c>
      <c r="L443" s="185">
        <f>AVERAGE($G$9:G443)</f>
        <v>46.5632183908046</v>
      </c>
      <c r="M443" s="168">
        <f>AVERAGE($H$9:H443)</f>
        <v>9764.1242464588377</v>
      </c>
      <c r="AB443" s="178">
        <v>435</v>
      </c>
      <c r="AC443" s="182">
        <v>62</v>
      </c>
      <c r="AD443" s="182">
        <v>8</v>
      </c>
      <c r="AE443" s="182">
        <v>3</v>
      </c>
      <c r="AF443" s="182">
        <v>868.71225224563682</v>
      </c>
      <c r="AG443" s="182">
        <v>50</v>
      </c>
      <c r="AH443" s="188">
        <v>15931.287747754362</v>
      </c>
      <c r="AI443" s="182" t="s">
        <v>198</v>
      </c>
      <c r="AJ443" s="3"/>
      <c r="AK443" s="3"/>
      <c r="AL443" s="185">
        <f>AVERAGE($AG$9:AG443)</f>
        <v>46.829885057471266</v>
      </c>
      <c r="AM443" s="168">
        <f>AVERAGE($AH$9:AH443)</f>
        <v>14495.852275973501</v>
      </c>
    </row>
    <row r="444" spans="2:39" ht="18" x14ac:dyDescent="0.55000000000000004">
      <c r="B444" s="178">
        <v>436</v>
      </c>
      <c r="C444" s="182">
        <v>45</v>
      </c>
      <c r="D444" s="182">
        <v>7</v>
      </c>
      <c r="E444" s="182">
        <v>4</v>
      </c>
      <c r="F444" s="182">
        <v>669.11368598544152</v>
      </c>
      <c r="G444" s="182">
        <v>48</v>
      </c>
      <c r="H444" s="188">
        <v>10810.886314014559</v>
      </c>
      <c r="I444" s="182" t="s">
        <v>197</v>
      </c>
      <c r="L444" s="185">
        <f>AVERAGE($G$9:G444)</f>
        <v>46.566513761467888</v>
      </c>
      <c r="M444" s="168">
        <f>AVERAGE($H$9:H444)</f>
        <v>9766.5250768890128</v>
      </c>
      <c r="AB444" s="178">
        <v>436</v>
      </c>
      <c r="AC444" s="182">
        <v>44</v>
      </c>
      <c r="AD444" s="182">
        <v>9</v>
      </c>
      <c r="AE444" s="182">
        <v>0</v>
      </c>
      <c r="AF444" s="182">
        <v>1100.1871191131754</v>
      </c>
      <c r="AG444" s="182">
        <v>53</v>
      </c>
      <c r="AH444" s="188">
        <v>14754.812880886824</v>
      </c>
      <c r="AI444" s="182" t="s">
        <v>198</v>
      </c>
      <c r="AJ444" s="3"/>
      <c r="AK444" s="3"/>
      <c r="AL444" s="185">
        <f>AVERAGE($AG$9:AG444)</f>
        <v>46.844036697247709</v>
      </c>
      <c r="AM444" s="168">
        <f>AVERAGE($AH$9:AH444)</f>
        <v>14496.446222315044</v>
      </c>
    </row>
    <row r="445" spans="2:39" ht="18" x14ac:dyDescent="0.55000000000000004">
      <c r="B445" s="178">
        <v>437</v>
      </c>
      <c r="C445" s="182">
        <v>45</v>
      </c>
      <c r="D445" s="182">
        <v>6</v>
      </c>
      <c r="E445" s="182">
        <v>4</v>
      </c>
      <c r="F445" s="182">
        <v>655.72289973440502</v>
      </c>
      <c r="G445" s="182">
        <v>47</v>
      </c>
      <c r="H445" s="188">
        <v>10539.277100265595</v>
      </c>
      <c r="I445" s="182" t="s">
        <v>197</v>
      </c>
      <c r="L445" s="185">
        <f>AVERAGE($G$9:G445)</f>
        <v>46.567505720823796</v>
      </c>
      <c r="M445" s="168">
        <f>AVERAGE($H$9:H445)</f>
        <v>9768.2933881553217</v>
      </c>
      <c r="AB445" s="178">
        <v>437</v>
      </c>
      <c r="AC445" s="182">
        <v>41</v>
      </c>
      <c r="AD445" s="182">
        <v>8</v>
      </c>
      <c r="AE445" s="182">
        <v>2</v>
      </c>
      <c r="AF445" s="182">
        <v>542.31004568229446</v>
      </c>
      <c r="AG445" s="182">
        <v>47</v>
      </c>
      <c r="AH445" s="188">
        <v>14852.689954317706</v>
      </c>
      <c r="AI445" s="182" t="s">
        <v>197</v>
      </c>
      <c r="AJ445" s="3"/>
      <c r="AK445" s="3"/>
      <c r="AL445" s="185">
        <f>AVERAGE($AG$9:AG445)</f>
        <v>46.844393592677342</v>
      </c>
      <c r="AM445" s="168">
        <f>AVERAGE($AH$9:AH445)</f>
        <v>14497.261425363107</v>
      </c>
    </row>
    <row r="446" spans="2:39" ht="18" x14ac:dyDescent="0.55000000000000004">
      <c r="B446" s="178">
        <v>438</v>
      </c>
      <c r="C446" s="182">
        <v>35</v>
      </c>
      <c r="D446" s="182">
        <v>3</v>
      </c>
      <c r="E446" s="182">
        <v>3</v>
      </c>
      <c r="F446" s="182">
        <v>632.75039476745837</v>
      </c>
      <c r="G446" s="182">
        <v>35</v>
      </c>
      <c r="H446" s="188">
        <v>6892.2496052325414</v>
      </c>
      <c r="I446" s="182" t="s">
        <v>197</v>
      </c>
      <c r="L446" s="185">
        <f>AVERAGE($G$9:G446)</f>
        <v>46.541095890410958</v>
      </c>
      <c r="M446" s="168">
        <f>AVERAGE($H$9:H446)</f>
        <v>9761.7270781486495</v>
      </c>
      <c r="AB446" s="178">
        <v>438</v>
      </c>
      <c r="AC446" s="182">
        <v>40</v>
      </c>
      <c r="AD446" s="182">
        <v>6</v>
      </c>
      <c r="AE446" s="182">
        <v>1</v>
      </c>
      <c r="AF446" s="182">
        <v>511.74559186583173</v>
      </c>
      <c r="AG446" s="182">
        <v>45</v>
      </c>
      <c r="AH446" s="188">
        <v>13863.254408134169</v>
      </c>
      <c r="AI446" s="182" t="s">
        <v>197</v>
      </c>
      <c r="AJ446" s="3"/>
      <c r="AK446" s="3"/>
      <c r="AL446" s="185">
        <f>AVERAGE($AG$9:AG446)</f>
        <v>46.840182648401829</v>
      </c>
      <c r="AM446" s="168">
        <f>AVERAGE($AH$9:AH446)</f>
        <v>14495.81392075756</v>
      </c>
    </row>
    <row r="447" spans="2:39" ht="18" x14ac:dyDescent="0.55000000000000004">
      <c r="B447" s="178">
        <v>439</v>
      </c>
      <c r="C447" s="182">
        <v>52</v>
      </c>
      <c r="D447" s="182">
        <v>5</v>
      </c>
      <c r="E447" s="182">
        <v>3</v>
      </c>
      <c r="F447" s="182">
        <v>581.37640453696645</v>
      </c>
      <c r="G447" s="182">
        <v>50</v>
      </c>
      <c r="H447" s="188">
        <v>11218.623595463034</v>
      </c>
      <c r="I447" s="182" t="s">
        <v>198</v>
      </c>
      <c r="L447" s="185">
        <f>AVERAGE($G$9:G447)</f>
        <v>46.548974943052393</v>
      </c>
      <c r="M447" s="168">
        <f>AVERAGE($H$9:H447)</f>
        <v>9765.0457490309145</v>
      </c>
      <c r="AB447" s="178">
        <v>439</v>
      </c>
      <c r="AC447" s="182">
        <v>40</v>
      </c>
      <c r="AD447" s="182">
        <v>4</v>
      </c>
      <c r="AE447" s="182">
        <v>3</v>
      </c>
      <c r="AF447" s="182">
        <v>465.49220450005129</v>
      </c>
      <c r="AG447" s="182">
        <v>41</v>
      </c>
      <c r="AH447" s="188">
        <v>12869.507795499949</v>
      </c>
      <c r="AI447" s="182" t="s">
        <v>197</v>
      </c>
      <c r="AJ447" s="3"/>
      <c r="AK447" s="3"/>
      <c r="AL447" s="185">
        <f>AVERAGE($AG$9:AG447)</f>
        <v>46.826879271070617</v>
      </c>
      <c r="AM447" s="168">
        <f>AVERAGE($AH$9:AH447)</f>
        <v>14492.109350996154</v>
      </c>
    </row>
    <row r="448" spans="2:39" ht="18" x14ac:dyDescent="0.55000000000000004">
      <c r="B448" s="178">
        <v>440</v>
      </c>
      <c r="C448" s="182">
        <v>30</v>
      </c>
      <c r="D448" s="182">
        <v>7</v>
      </c>
      <c r="E448" s="182">
        <v>3</v>
      </c>
      <c r="F448" s="182">
        <v>496.05147844569638</v>
      </c>
      <c r="G448" s="182">
        <v>34</v>
      </c>
      <c r="H448" s="188">
        <v>6743.9485215543036</v>
      </c>
      <c r="I448" s="182" t="s">
        <v>197</v>
      </c>
      <c r="L448" s="185">
        <f>AVERAGE($G$9:G448)</f>
        <v>46.520454545454548</v>
      </c>
      <c r="M448" s="168">
        <f>AVERAGE($H$9:H448)</f>
        <v>9758.1796189684683</v>
      </c>
      <c r="AB448" s="178">
        <v>440</v>
      </c>
      <c r="AC448" s="182">
        <v>52</v>
      </c>
      <c r="AD448" s="182">
        <v>2</v>
      </c>
      <c r="AE448" s="182">
        <v>2</v>
      </c>
      <c r="AF448" s="182">
        <v>706.57440150009495</v>
      </c>
      <c r="AG448" s="182">
        <v>51</v>
      </c>
      <c r="AH448" s="188">
        <v>15778.425598499905</v>
      </c>
      <c r="AI448" s="182" t="s">
        <v>198</v>
      </c>
      <c r="AJ448" s="3"/>
      <c r="AK448" s="3"/>
      <c r="AL448" s="185">
        <f>AVERAGE($AG$9:AG448)</f>
        <v>46.836363636363636</v>
      </c>
      <c r="AM448" s="168">
        <f>AVERAGE($AH$9:AH448)</f>
        <v>14495.032797013208</v>
      </c>
    </row>
    <row r="449" spans="2:39" ht="18" x14ac:dyDescent="0.55000000000000004">
      <c r="B449" s="178">
        <v>441</v>
      </c>
      <c r="C449" s="182">
        <v>48</v>
      </c>
      <c r="D449" s="182">
        <v>4</v>
      </c>
      <c r="E449" s="182">
        <v>6</v>
      </c>
      <c r="F449" s="182">
        <v>801.52387295782455</v>
      </c>
      <c r="G449" s="182">
        <v>46</v>
      </c>
      <c r="H449" s="188">
        <v>10608.476127042175</v>
      </c>
      <c r="I449" s="182" t="s">
        <v>197</v>
      </c>
      <c r="L449" s="185">
        <f>AVERAGE($G$9:G449)</f>
        <v>46.519274376417236</v>
      </c>
      <c r="M449" s="168">
        <f>AVERAGE($H$9:H449)</f>
        <v>9760.1077289640998</v>
      </c>
      <c r="AB449" s="178">
        <v>441</v>
      </c>
      <c r="AC449" s="182">
        <v>43</v>
      </c>
      <c r="AD449" s="182">
        <v>14</v>
      </c>
      <c r="AE449" s="182">
        <v>1</v>
      </c>
      <c r="AF449" s="182">
        <v>607.22356616755383</v>
      </c>
      <c r="AG449" s="182">
        <v>52</v>
      </c>
      <c r="AH449" s="188">
        <v>15562.776433832445</v>
      </c>
      <c r="AI449" s="182" t="s">
        <v>198</v>
      </c>
      <c r="AJ449" s="3"/>
      <c r="AK449" s="3"/>
      <c r="AL449" s="185">
        <f>AVERAGE($AG$9:AG449)</f>
        <v>46.848072562358276</v>
      </c>
      <c r="AM449" s="168">
        <f>AVERAGE($AH$9:AH449)</f>
        <v>14497.453984398286</v>
      </c>
    </row>
    <row r="450" spans="2:39" ht="18" x14ac:dyDescent="0.55000000000000004">
      <c r="B450" s="178">
        <v>442</v>
      </c>
      <c r="C450" s="182">
        <v>46</v>
      </c>
      <c r="D450" s="182">
        <v>6</v>
      </c>
      <c r="E450" s="182">
        <v>2</v>
      </c>
      <c r="F450" s="182">
        <v>697.33400883466027</v>
      </c>
      <c r="G450" s="182">
        <v>50</v>
      </c>
      <c r="H450" s="188">
        <v>10852.665991165341</v>
      </c>
      <c r="I450" s="182" t="s">
        <v>198</v>
      </c>
      <c r="L450" s="185">
        <f>AVERAGE($G$9:G450)</f>
        <v>46.527149321266968</v>
      </c>
      <c r="M450" s="168">
        <f>AVERAGE($H$9:H450)</f>
        <v>9762.5795802360499</v>
      </c>
      <c r="AB450" s="178">
        <v>442</v>
      </c>
      <c r="AC450" s="182">
        <v>36</v>
      </c>
      <c r="AD450" s="182">
        <v>5</v>
      </c>
      <c r="AE450" s="182">
        <v>3</v>
      </c>
      <c r="AF450" s="182">
        <v>738.86029930861616</v>
      </c>
      <c r="AG450" s="182">
        <v>38</v>
      </c>
      <c r="AH450" s="188">
        <v>11441.139700691383</v>
      </c>
      <c r="AI450" s="182" t="s">
        <v>197</v>
      </c>
      <c r="AJ450" s="3"/>
      <c r="AK450" s="3"/>
      <c r="AL450" s="185">
        <f>AVERAGE($AG$9:AG450)</f>
        <v>46.828054298642535</v>
      </c>
      <c r="AM450" s="168">
        <f>AVERAGE($AH$9:AH450)</f>
        <v>14490.539246199853</v>
      </c>
    </row>
    <row r="451" spans="2:39" ht="18" x14ac:dyDescent="0.55000000000000004">
      <c r="B451" s="178">
        <v>443</v>
      </c>
      <c r="C451" s="182">
        <v>53</v>
      </c>
      <c r="D451" s="182">
        <v>3</v>
      </c>
      <c r="E451" s="182">
        <v>4</v>
      </c>
      <c r="F451" s="182">
        <v>753.43542052293583</v>
      </c>
      <c r="G451" s="182">
        <v>49</v>
      </c>
      <c r="H451" s="188">
        <v>11011.564579477064</v>
      </c>
      <c r="I451" s="182" t="s">
        <v>197</v>
      </c>
      <c r="L451" s="185">
        <f>AVERAGE($G$9:G451)</f>
        <v>46.532731376975171</v>
      </c>
      <c r="M451" s="168">
        <f>AVERAGE($H$9:H451)</f>
        <v>9765.3989594668401</v>
      </c>
      <c r="AB451" s="178">
        <v>443</v>
      </c>
      <c r="AC451" s="182">
        <v>54</v>
      </c>
      <c r="AD451" s="182">
        <v>8</v>
      </c>
      <c r="AE451" s="182">
        <v>1</v>
      </c>
      <c r="AF451" s="182">
        <v>715.78255260607648</v>
      </c>
      <c r="AG451" s="182">
        <v>52</v>
      </c>
      <c r="AH451" s="188">
        <v>15454.217447393923</v>
      </c>
      <c r="AI451" s="182" t="s">
        <v>198</v>
      </c>
      <c r="AJ451" s="3"/>
      <c r="AK451" s="3"/>
      <c r="AL451" s="185">
        <f>AVERAGE($AG$9:AG451)</f>
        <v>46.839729119638825</v>
      </c>
      <c r="AM451" s="168">
        <f>AVERAGE($AH$9:AH451)</f>
        <v>14492.714592026476</v>
      </c>
    </row>
    <row r="452" spans="2:39" ht="18" x14ac:dyDescent="0.55000000000000004">
      <c r="B452" s="178">
        <v>444</v>
      </c>
      <c r="C452" s="182">
        <v>57</v>
      </c>
      <c r="D452" s="182">
        <v>8</v>
      </c>
      <c r="E452" s="182">
        <v>4</v>
      </c>
      <c r="F452" s="182">
        <v>868.11164860301301</v>
      </c>
      <c r="G452" s="182">
        <v>49</v>
      </c>
      <c r="H452" s="188">
        <v>10896.888351396987</v>
      </c>
      <c r="I452" s="182" t="s">
        <v>197</v>
      </c>
      <c r="L452" s="185">
        <f>AVERAGE($G$9:G452)</f>
        <v>46.538288288288285</v>
      </c>
      <c r="M452" s="168">
        <f>AVERAGE($H$9:H452)</f>
        <v>9767.9473589982135</v>
      </c>
      <c r="AB452" s="178">
        <v>444</v>
      </c>
      <c r="AC452" s="182">
        <v>49</v>
      </c>
      <c r="AD452" s="182">
        <v>3</v>
      </c>
      <c r="AE452" s="182">
        <v>2</v>
      </c>
      <c r="AF452" s="182">
        <v>724.17547930686055</v>
      </c>
      <c r="AG452" s="182">
        <v>50</v>
      </c>
      <c r="AH452" s="188">
        <v>15825.824520693139</v>
      </c>
      <c r="AI452" s="182" t="s">
        <v>198</v>
      </c>
      <c r="AJ452" s="3"/>
      <c r="AK452" s="3"/>
      <c r="AL452" s="185">
        <f>AVERAGE($AG$9:AG452)</f>
        <v>46.846846846846844</v>
      </c>
      <c r="AM452" s="168">
        <f>AVERAGE($AH$9:AH452)</f>
        <v>14495.717091865814</v>
      </c>
    </row>
    <row r="453" spans="2:39" ht="18" x14ac:dyDescent="0.55000000000000004">
      <c r="B453" s="178">
        <v>445</v>
      </c>
      <c r="C453" s="182">
        <v>55</v>
      </c>
      <c r="D453" s="182">
        <v>5</v>
      </c>
      <c r="E453" s="182">
        <v>2</v>
      </c>
      <c r="F453" s="182">
        <v>602.88643492431686</v>
      </c>
      <c r="G453" s="182">
        <v>51</v>
      </c>
      <c r="H453" s="188">
        <v>10882.113565075684</v>
      </c>
      <c r="I453" s="182" t="s">
        <v>198</v>
      </c>
      <c r="L453" s="185">
        <f>AVERAGE($G$9:G453)</f>
        <v>46.54831460674157</v>
      </c>
      <c r="M453" s="168">
        <f>AVERAGE($H$9:H453)</f>
        <v>9770.4511032815353</v>
      </c>
      <c r="AB453" s="178">
        <v>445</v>
      </c>
      <c r="AC453" s="182">
        <v>47</v>
      </c>
      <c r="AD453" s="182">
        <v>3</v>
      </c>
      <c r="AE453" s="182">
        <v>5</v>
      </c>
      <c r="AF453" s="182">
        <v>556.33880879689309</v>
      </c>
      <c r="AG453" s="182">
        <v>45</v>
      </c>
      <c r="AH453" s="188">
        <v>14818.661191203108</v>
      </c>
      <c r="AI453" s="182" t="s">
        <v>197</v>
      </c>
      <c r="AJ453" s="3"/>
      <c r="AK453" s="3"/>
      <c r="AL453" s="185">
        <f>AVERAGE($AG$9:AG453)</f>
        <v>46.842696629213485</v>
      </c>
      <c r="AM453" s="168">
        <f>AVERAGE($AH$9:AH453)</f>
        <v>14496.442808942977</v>
      </c>
    </row>
    <row r="454" spans="2:39" ht="18" x14ac:dyDescent="0.55000000000000004">
      <c r="B454" s="178">
        <v>446</v>
      </c>
      <c r="C454" s="182">
        <v>54</v>
      </c>
      <c r="D454" s="182">
        <v>6</v>
      </c>
      <c r="E454" s="182">
        <v>0</v>
      </c>
      <c r="F454" s="182">
        <v>837.40525274753134</v>
      </c>
      <c r="G454" s="182">
        <v>53</v>
      </c>
      <c r="H454" s="188">
        <v>10017.594747252468</v>
      </c>
      <c r="I454" s="182" t="s">
        <v>198</v>
      </c>
      <c r="L454" s="185">
        <f>AVERAGE($G$9:G454)</f>
        <v>46.562780269058294</v>
      </c>
      <c r="M454" s="168">
        <f>AVERAGE($H$9:H454)</f>
        <v>9771.0052370124122</v>
      </c>
      <c r="AB454" s="178">
        <v>446</v>
      </c>
      <c r="AC454" s="182">
        <v>57</v>
      </c>
      <c r="AD454" s="182">
        <v>9</v>
      </c>
      <c r="AE454" s="182">
        <v>1</v>
      </c>
      <c r="AF454" s="182">
        <v>897.08407825502309</v>
      </c>
      <c r="AG454" s="182">
        <v>52</v>
      </c>
      <c r="AH454" s="188">
        <v>15272.915921744978</v>
      </c>
      <c r="AI454" s="182" t="s">
        <v>198</v>
      </c>
      <c r="AJ454" s="3"/>
      <c r="AK454" s="3"/>
      <c r="AL454" s="185">
        <f>AVERAGE($AG$9:AG454)</f>
        <v>46.8542600896861</v>
      </c>
      <c r="AM454" s="168">
        <f>AVERAGE($AH$9:AH454)</f>
        <v>14498.183780047913</v>
      </c>
    </row>
    <row r="455" spans="2:39" ht="18" x14ac:dyDescent="0.55000000000000004">
      <c r="B455" s="178">
        <v>447</v>
      </c>
      <c r="C455" s="182">
        <v>41</v>
      </c>
      <c r="D455" s="182">
        <v>11</v>
      </c>
      <c r="E455" s="182">
        <v>3</v>
      </c>
      <c r="F455" s="182">
        <v>798.20350139641414</v>
      </c>
      <c r="G455" s="182">
        <v>49</v>
      </c>
      <c r="H455" s="188">
        <v>10716.796498603586</v>
      </c>
      <c r="I455" s="182" t="s">
        <v>197</v>
      </c>
      <c r="L455" s="185">
        <f>AVERAGE($G$9:G455)</f>
        <v>46.568232662192393</v>
      </c>
      <c r="M455" s="168">
        <f>AVERAGE($H$9:H455)</f>
        <v>9773.121101132303</v>
      </c>
      <c r="AB455" s="178">
        <v>447</v>
      </c>
      <c r="AC455" s="182">
        <v>50</v>
      </c>
      <c r="AD455" s="182">
        <v>6</v>
      </c>
      <c r="AE455" s="182">
        <v>3</v>
      </c>
      <c r="AF455" s="182">
        <v>723.44888954091516</v>
      </c>
      <c r="AG455" s="182">
        <v>50</v>
      </c>
      <c r="AH455" s="188">
        <v>16076.551110459084</v>
      </c>
      <c r="AI455" s="182" t="s">
        <v>198</v>
      </c>
      <c r="AJ455" s="3"/>
      <c r="AK455" s="3"/>
      <c r="AL455" s="185">
        <f>AVERAGE($AG$9:AG455)</f>
        <v>46.861297539149888</v>
      </c>
      <c r="AM455" s="168">
        <f>AVERAGE($AH$9:AH455)</f>
        <v>14501.714803158453</v>
      </c>
    </row>
    <row r="456" spans="2:39" ht="18" x14ac:dyDescent="0.55000000000000004">
      <c r="B456" s="178">
        <v>448</v>
      </c>
      <c r="C456" s="182">
        <v>40</v>
      </c>
      <c r="D456" s="182">
        <v>7</v>
      </c>
      <c r="E456" s="182">
        <v>2</v>
      </c>
      <c r="F456" s="182">
        <v>776.56097964311243</v>
      </c>
      <c r="G456" s="182">
        <v>45</v>
      </c>
      <c r="H456" s="188">
        <v>9348.4390203568873</v>
      </c>
      <c r="I456" s="182" t="s">
        <v>197</v>
      </c>
      <c r="L456" s="185">
        <f>AVERAGE($G$9:G456)</f>
        <v>46.564732142857146</v>
      </c>
      <c r="M456" s="168">
        <f>AVERAGE($H$9:H456)</f>
        <v>9772.1731500591432</v>
      </c>
      <c r="AB456" s="178">
        <v>448</v>
      </c>
      <c r="AC456" s="182">
        <v>42</v>
      </c>
      <c r="AD456" s="182">
        <v>7</v>
      </c>
      <c r="AE456" s="182">
        <v>4</v>
      </c>
      <c r="AF456" s="182">
        <v>907.55081251480499</v>
      </c>
      <c r="AG456" s="182">
        <v>45</v>
      </c>
      <c r="AH456" s="188">
        <v>14217.449187485196</v>
      </c>
      <c r="AI456" s="182" t="s">
        <v>197</v>
      </c>
      <c r="AJ456" s="3"/>
      <c r="AK456" s="3"/>
      <c r="AL456" s="185">
        <f>AVERAGE($AG$9:AG456)</f>
        <v>46.857142857142854</v>
      </c>
      <c r="AM456" s="168">
        <f>AVERAGE($AH$9:AH456)</f>
        <v>14501.080281694898</v>
      </c>
    </row>
    <row r="457" spans="2:39" ht="18" x14ac:dyDescent="0.55000000000000004">
      <c r="B457" s="178">
        <v>449</v>
      </c>
      <c r="C457" s="182">
        <v>41</v>
      </c>
      <c r="D457" s="182">
        <v>5</v>
      </c>
      <c r="E457" s="182">
        <v>4</v>
      </c>
      <c r="F457" s="182">
        <v>826.95749776464322</v>
      </c>
      <c r="G457" s="182">
        <v>42</v>
      </c>
      <c r="H457" s="188">
        <v>8943.0425022353556</v>
      </c>
      <c r="I457" s="182" t="s">
        <v>197</v>
      </c>
      <c r="L457" s="185">
        <f>AVERAGE($G$9:G457)</f>
        <v>46.554565701559021</v>
      </c>
      <c r="M457" s="168">
        <f>AVERAGE($H$9:H457)</f>
        <v>9770.3265339169975</v>
      </c>
      <c r="AB457" s="178">
        <v>449</v>
      </c>
      <c r="AC457" s="182">
        <v>36</v>
      </c>
      <c r="AD457" s="182">
        <v>6</v>
      </c>
      <c r="AE457" s="182">
        <v>1</v>
      </c>
      <c r="AF457" s="182">
        <v>739.28253657421772</v>
      </c>
      <c r="AG457" s="182">
        <v>41</v>
      </c>
      <c r="AH457" s="188">
        <v>12095.717463425783</v>
      </c>
      <c r="AI457" s="182" t="s">
        <v>197</v>
      </c>
      <c r="AJ457" s="3"/>
      <c r="AK457" s="3"/>
      <c r="AL457" s="185">
        <f>AVERAGE($AG$9:AG457)</f>
        <v>46.84409799554566</v>
      </c>
      <c r="AM457" s="168">
        <f>AVERAGE($AH$9:AH457)</f>
        <v>14495.723126197638</v>
      </c>
    </row>
    <row r="458" spans="2:39" ht="18" x14ac:dyDescent="0.55000000000000004">
      <c r="B458" s="178">
        <v>450</v>
      </c>
      <c r="C458" s="182">
        <v>50</v>
      </c>
      <c r="D458" s="182">
        <v>6</v>
      </c>
      <c r="E458" s="182">
        <v>2</v>
      </c>
      <c r="F458" s="182">
        <v>814.55485931721614</v>
      </c>
      <c r="G458" s="182">
        <v>51</v>
      </c>
      <c r="H458" s="188">
        <v>10670.445140682783</v>
      </c>
      <c r="I458" s="182" t="s">
        <v>198</v>
      </c>
      <c r="L458" s="185">
        <f>AVERAGE($G$9:G458)</f>
        <v>46.564444444444447</v>
      </c>
      <c r="M458" s="168">
        <f>AVERAGE($H$9:H458)</f>
        <v>9772.3267974875889</v>
      </c>
      <c r="AB458" s="178">
        <v>450</v>
      </c>
      <c r="AC458" s="182">
        <v>38</v>
      </c>
      <c r="AD458" s="182">
        <v>6</v>
      </c>
      <c r="AE458" s="182">
        <v>3</v>
      </c>
      <c r="AF458" s="182">
        <v>717.92823372700764</v>
      </c>
      <c r="AG458" s="182">
        <v>41</v>
      </c>
      <c r="AH458" s="188">
        <v>12617.071766272991</v>
      </c>
      <c r="AI458" s="182" t="s">
        <v>197</v>
      </c>
      <c r="AJ458" s="3"/>
      <c r="AK458" s="3"/>
      <c r="AL458" s="185">
        <f>AVERAGE($AG$9:AG458)</f>
        <v>46.831111111111113</v>
      </c>
      <c r="AM458" s="168">
        <f>AVERAGE($AH$9:AH458)</f>
        <v>14491.548345397807</v>
      </c>
    </row>
    <row r="459" spans="2:39" ht="18" x14ac:dyDescent="0.55000000000000004">
      <c r="B459" s="178">
        <v>451</v>
      </c>
      <c r="C459" s="182">
        <v>38</v>
      </c>
      <c r="D459" s="182">
        <v>8</v>
      </c>
      <c r="E459" s="182">
        <v>1</v>
      </c>
      <c r="F459" s="182">
        <v>561.98750900613538</v>
      </c>
      <c r="G459" s="182">
        <v>45</v>
      </c>
      <c r="H459" s="188">
        <v>9313.012490993864</v>
      </c>
      <c r="I459" s="182" t="s">
        <v>197</v>
      </c>
      <c r="L459" s="185">
        <f>AVERAGE($G$9:G459)</f>
        <v>46.560975609756099</v>
      </c>
      <c r="M459" s="168">
        <f>AVERAGE($H$9:H459)</f>
        <v>9771.3083622182021</v>
      </c>
      <c r="AB459" s="178">
        <v>451</v>
      </c>
      <c r="AC459" s="182">
        <v>49</v>
      </c>
      <c r="AD459" s="182">
        <v>0</v>
      </c>
      <c r="AE459" s="182">
        <v>1</v>
      </c>
      <c r="AF459" s="182">
        <v>655.99116371528908</v>
      </c>
      <c r="AG459" s="182">
        <v>48</v>
      </c>
      <c r="AH459" s="188">
        <v>14874.008836284711</v>
      </c>
      <c r="AI459" s="182" t="s">
        <v>197</v>
      </c>
      <c r="AJ459" s="3"/>
      <c r="AK459" s="3"/>
      <c r="AL459" s="185">
        <f>AVERAGE($AG$9:AG459)</f>
        <v>46.833702882483372</v>
      </c>
      <c r="AM459" s="168">
        <f>AVERAGE($AH$9:AH459)</f>
        <v>14492.396373093785</v>
      </c>
    </row>
    <row r="460" spans="2:39" ht="18" x14ac:dyDescent="0.55000000000000004">
      <c r="B460" s="178">
        <v>452</v>
      </c>
      <c r="C460" s="182">
        <v>40</v>
      </c>
      <c r="D460" s="182">
        <v>6</v>
      </c>
      <c r="E460" s="182">
        <v>4</v>
      </c>
      <c r="F460" s="182">
        <v>918.3066443746925</v>
      </c>
      <c r="G460" s="182">
        <v>42</v>
      </c>
      <c r="H460" s="188">
        <v>8851.693355625308</v>
      </c>
      <c r="I460" s="182" t="s">
        <v>197</v>
      </c>
      <c r="L460" s="185">
        <f>AVERAGE($G$9:G460)</f>
        <v>46.55088495575221</v>
      </c>
      <c r="M460" s="168">
        <f>AVERAGE($H$9:H460)</f>
        <v>9769.2738157434396</v>
      </c>
      <c r="AB460" s="178">
        <v>452</v>
      </c>
      <c r="AC460" s="182">
        <v>44</v>
      </c>
      <c r="AD460" s="182">
        <v>6</v>
      </c>
      <c r="AE460" s="182">
        <v>4</v>
      </c>
      <c r="AF460" s="182">
        <v>973.43331896839879</v>
      </c>
      <c r="AG460" s="182">
        <v>46</v>
      </c>
      <c r="AH460" s="188">
        <v>14536.566681031602</v>
      </c>
      <c r="AI460" s="182" t="s">
        <v>197</v>
      </c>
      <c r="AJ460" s="3"/>
      <c r="AK460" s="3"/>
      <c r="AL460" s="185">
        <f>AVERAGE($AG$9:AG460)</f>
        <v>46.831858407079643</v>
      </c>
      <c r="AM460" s="168">
        <f>AVERAGE($AH$9:AH460)</f>
        <v>14492.494095014001</v>
      </c>
    </row>
    <row r="461" spans="2:39" ht="18" x14ac:dyDescent="0.55000000000000004">
      <c r="B461" s="178">
        <v>453</v>
      </c>
      <c r="C461" s="182">
        <v>42</v>
      </c>
      <c r="D461" s="182">
        <v>5</v>
      </c>
      <c r="E461" s="182">
        <v>4</v>
      </c>
      <c r="F461" s="182">
        <v>695.42843953089869</v>
      </c>
      <c r="G461" s="182">
        <v>43</v>
      </c>
      <c r="H461" s="188">
        <v>9359.5715604691013</v>
      </c>
      <c r="I461" s="182" t="s">
        <v>197</v>
      </c>
      <c r="L461" s="185">
        <f>AVERAGE($G$9:G461)</f>
        <v>46.543046357615893</v>
      </c>
      <c r="M461" s="168">
        <f>AVERAGE($H$9:H461)</f>
        <v>9768.3693957538726</v>
      </c>
      <c r="AB461" s="178">
        <v>453</v>
      </c>
      <c r="AC461" s="182">
        <v>46</v>
      </c>
      <c r="AD461" s="182">
        <v>4</v>
      </c>
      <c r="AE461" s="182">
        <v>3</v>
      </c>
      <c r="AF461" s="182">
        <v>771.44218338567237</v>
      </c>
      <c r="AG461" s="182">
        <v>47</v>
      </c>
      <c r="AH461" s="188">
        <v>14873.557816614328</v>
      </c>
      <c r="AI461" s="182" t="s">
        <v>197</v>
      </c>
      <c r="AJ461" s="3"/>
      <c r="AK461" s="3"/>
      <c r="AL461" s="185">
        <f>AVERAGE($AG$9:AG461)</f>
        <v>46.832229580573951</v>
      </c>
      <c r="AM461" s="168">
        <f>AVERAGE($AH$9:AH461)</f>
        <v>14493.335295282433</v>
      </c>
    </row>
    <row r="462" spans="2:39" ht="18" x14ac:dyDescent="0.55000000000000004">
      <c r="B462" s="178">
        <v>454</v>
      </c>
      <c r="C462" s="182">
        <v>51</v>
      </c>
      <c r="D462" s="182">
        <v>4</v>
      </c>
      <c r="E462" s="182">
        <v>3</v>
      </c>
      <c r="F462" s="182">
        <v>1014.0179395996129</v>
      </c>
      <c r="G462" s="182">
        <v>50</v>
      </c>
      <c r="H462" s="188">
        <v>10785.982060400387</v>
      </c>
      <c r="I462" s="182" t="s">
        <v>198</v>
      </c>
      <c r="L462" s="185">
        <f>AVERAGE($G$9:G462)</f>
        <v>46.55066079295154</v>
      </c>
      <c r="M462" s="168">
        <f>AVERAGE($H$9:H462)</f>
        <v>9770.6108333412012</v>
      </c>
      <c r="AB462" s="178">
        <v>454</v>
      </c>
      <c r="AC462" s="182">
        <v>45</v>
      </c>
      <c r="AD462" s="182">
        <v>3</v>
      </c>
      <c r="AE462" s="182">
        <v>4</v>
      </c>
      <c r="AF462" s="182">
        <v>829.22315018628387</v>
      </c>
      <c r="AG462" s="182">
        <v>44</v>
      </c>
      <c r="AH462" s="188">
        <v>13910.776849813716</v>
      </c>
      <c r="AI462" s="182" t="s">
        <v>197</v>
      </c>
      <c r="AJ462" s="3"/>
      <c r="AK462" s="3"/>
      <c r="AL462" s="185">
        <f>AVERAGE($AG$9:AG462)</f>
        <v>46.825991189427313</v>
      </c>
      <c r="AM462" s="168">
        <f>AVERAGE($AH$9:AH462)</f>
        <v>14492.052126900344</v>
      </c>
    </row>
    <row r="463" spans="2:39" ht="18" x14ac:dyDescent="0.55000000000000004">
      <c r="B463" s="178">
        <v>455</v>
      </c>
      <c r="C463" s="182">
        <v>58</v>
      </c>
      <c r="D463" s="182">
        <v>4</v>
      </c>
      <c r="E463" s="182">
        <v>1</v>
      </c>
      <c r="F463" s="182">
        <v>845.98817791482418</v>
      </c>
      <c r="G463" s="182">
        <v>52</v>
      </c>
      <c r="H463" s="188">
        <v>10324.011822085176</v>
      </c>
      <c r="I463" s="182" t="s">
        <v>198</v>
      </c>
      <c r="L463" s="185">
        <f>AVERAGE($G$9:G463)</f>
        <v>46.562637362637361</v>
      </c>
      <c r="M463" s="168">
        <f>AVERAGE($H$9:H463)</f>
        <v>9771.8270992505277</v>
      </c>
      <c r="AB463" s="178">
        <v>455</v>
      </c>
      <c r="AC463" s="182">
        <v>45</v>
      </c>
      <c r="AD463" s="182">
        <v>5</v>
      </c>
      <c r="AE463" s="182">
        <v>3</v>
      </c>
      <c r="AF463" s="182">
        <v>772.93574004988398</v>
      </c>
      <c r="AG463" s="182">
        <v>47</v>
      </c>
      <c r="AH463" s="188">
        <v>14872.064259950115</v>
      </c>
      <c r="AI463" s="182" t="s">
        <v>197</v>
      </c>
      <c r="AJ463" s="3"/>
      <c r="AK463" s="3"/>
      <c r="AL463" s="185">
        <f>AVERAGE($AG$9:AG463)</f>
        <v>46.826373626373623</v>
      </c>
      <c r="AM463" s="168">
        <f>AVERAGE($AH$9:AH463)</f>
        <v>14492.887318401552</v>
      </c>
    </row>
    <row r="464" spans="2:39" ht="18" x14ac:dyDescent="0.55000000000000004">
      <c r="B464" s="178">
        <v>456</v>
      </c>
      <c r="C464" s="182">
        <v>47</v>
      </c>
      <c r="D464" s="182">
        <v>5</v>
      </c>
      <c r="E464" s="182">
        <v>2</v>
      </c>
      <c r="F464" s="182">
        <v>692.92778182413645</v>
      </c>
      <c r="G464" s="182">
        <v>50</v>
      </c>
      <c r="H464" s="188">
        <v>10857.072218175865</v>
      </c>
      <c r="I464" s="182" t="s">
        <v>198</v>
      </c>
      <c r="L464" s="185">
        <f>AVERAGE($G$9:G464)</f>
        <v>46.570175438596493</v>
      </c>
      <c r="M464" s="168">
        <f>AVERAGE($H$9:H464)</f>
        <v>9774.207022756942</v>
      </c>
      <c r="AB464" s="178">
        <v>456</v>
      </c>
      <c r="AC464" s="182">
        <v>35</v>
      </c>
      <c r="AD464" s="182">
        <v>5</v>
      </c>
      <c r="AE464" s="182">
        <v>1</v>
      </c>
      <c r="AF464" s="182">
        <v>904.76945782811561</v>
      </c>
      <c r="AG464" s="182">
        <v>39</v>
      </c>
      <c r="AH464" s="188">
        <v>11160.230542171885</v>
      </c>
      <c r="AI464" s="182" t="s">
        <v>197</v>
      </c>
      <c r="AJ464" s="3"/>
      <c r="AK464" s="3"/>
      <c r="AL464" s="185">
        <f>AVERAGE($AG$9:AG464)</f>
        <v>46.809210526315788</v>
      </c>
      <c r="AM464" s="168">
        <f>AVERAGE($AH$9:AH464)</f>
        <v>14485.578860558942</v>
      </c>
    </row>
    <row r="465" spans="2:39" ht="18" x14ac:dyDescent="0.55000000000000004">
      <c r="B465" s="178">
        <v>457</v>
      </c>
      <c r="C465" s="182">
        <v>56</v>
      </c>
      <c r="D465" s="182">
        <v>7</v>
      </c>
      <c r="E465" s="182">
        <v>3</v>
      </c>
      <c r="F465" s="182">
        <v>891.19223577174091</v>
      </c>
      <c r="G465" s="182">
        <v>50</v>
      </c>
      <c r="H465" s="188">
        <v>10908.807764228259</v>
      </c>
      <c r="I465" s="182" t="s">
        <v>198</v>
      </c>
      <c r="L465" s="185">
        <f>AVERAGE($G$9:G465)</f>
        <v>46.577680525164112</v>
      </c>
      <c r="M465" s="168">
        <f>AVERAGE($H$9:H465)</f>
        <v>9776.6897377273399</v>
      </c>
      <c r="AB465" s="178">
        <v>457</v>
      </c>
      <c r="AC465" s="182">
        <v>35</v>
      </c>
      <c r="AD465" s="182">
        <v>3</v>
      </c>
      <c r="AE465" s="182">
        <v>3</v>
      </c>
      <c r="AF465" s="182">
        <v>608.3304920571336</v>
      </c>
      <c r="AG465" s="182">
        <v>35</v>
      </c>
      <c r="AH465" s="188">
        <v>10416.669507942866</v>
      </c>
      <c r="AI465" s="182" t="s">
        <v>197</v>
      </c>
      <c r="AJ465" s="3"/>
      <c r="AK465" s="3"/>
      <c r="AL465" s="185">
        <f>AVERAGE($AG$9:AG465)</f>
        <v>46.783369803063458</v>
      </c>
      <c r="AM465" s="168">
        <f>AVERAGE($AH$9:AH465)</f>
        <v>14476.675338999608</v>
      </c>
    </row>
    <row r="466" spans="2:39" ht="18" x14ac:dyDescent="0.55000000000000004">
      <c r="B466" s="178">
        <v>458</v>
      </c>
      <c r="C466" s="182">
        <v>45</v>
      </c>
      <c r="D466" s="182">
        <v>10</v>
      </c>
      <c r="E466" s="182">
        <v>1</v>
      </c>
      <c r="F466" s="182">
        <v>770.18315829384755</v>
      </c>
      <c r="G466" s="182">
        <v>52</v>
      </c>
      <c r="H466" s="188">
        <v>10399.816841706153</v>
      </c>
      <c r="I466" s="182" t="s">
        <v>198</v>
      </c>
      <c r="L466" s="185">
        <f>AVERAGE($G$9:G466)</f>
        <v>46.589519650655021</v>
      </c>
      <c r="M466" s="168">
        <f>AVERAGE($H$9:H466)</f>
        <v>9778.0502772556774</v>
      </c>
      <c r="AB466" s="178">
        <v>458</v>
      </c>
      <c r="AC466" s="182">
        <v>51</v>
      </c>
      <c r="AD466" s="182">
        <v>4</v>
      </c>
      <c r="AE466" s="182">
        <v>2</v>
      </c>
      <c r="AF466" s="182">
        <v>631.24883003786385</v>
      </c>
      <c r="AG466" s="182">
        <v>51</v>
      </c>
      <c r="AH466" s="188">
        <v>15853.751169962135</v>
      </c>
      <c r="AI466" s="182" t="s">
        <v>198</v>
      </c>
      <c r="AJ466" s="3"/>
      <c r="AK466" s="3"/>
      <c r="AL466" s="185">
        <f>AVERAGE($AG$9:AG466)</f>
        <v>46.792576419213972</v>
      </c>
      <c r="AM466" s="168">
        <f>AVERAGE($AH$9:AH466)</f>
        <v>14479.682054787736</v>
      </c>
    </row>
    <row r="467" spans="2:39" ht="18" x14ac:dyDescent="0.55000000000000004">
      <c r="B467" s="178">
        <v>459</v>
      </c>
      <c r="C467" s="182">
        <v>47</v>
      </c>
      <c r="D467" s="182">
        <v>7</v>
      </c>
      <c r="E467" s="182">
        <v>4</v>
      </c>
      <c r="F467" s="182">
        <v>869.92441029257714</v>
      </c>
      <c r="G467" s="182">
        <v>49</v>
      </c>
      <c r="H467" s="188">
        <v>10895.075589707423</v>
      </c>
      <c r="I467" s="182" t="s">
        <v>197</v>
      </c>
      <c r="L467" s="185">
        <f>AVERAGE($G$9:G467)</f>
        <v>46.594771241830067</v>
      </c>
      <c r="M467" s="168">
        <f>AVERAGE($H$9:H467)</f>
        <v>9780.4838836008876</v>
      </c>
      <c r="AB467" s="178">
        <v>459</v>
      </c>
      <c r="AC467" s="182">
        <v>52</v>
      </c>
      <c r="AD467" s="182">
        <v>10</v>
      </c>
      <c r="AE467" s="182">
        <v>3</v>
      </c>
      <c r="AF467" s="182">
        <v>739.60056367847505</v>
      </c>
      <c r="AG467" s="182">
        <v>50</v>
      </c>
      <c r="AH467" s="188">
        <v>16060.399436321524</v>
      </c>
      <c r="AI467" s="182" t="s">
        <v>198</v>
      </c>
      <c r="AJ467" s="3"/>
      <c r="AK467" s="3"/>
      <c r="AL467" s="185">
        <f>AVERAGE($AG$9:AG467)</f>
        <v>46.799564270152509</v>
      </c>
      <c r="AM467" s="168">
        <f>AVERAGE($AH$9:AH467)</f>
        <v>14483.125883505674</v>
      </c>
    </row>
    <row r="468" spans="2:39" ht="18" x14ac:dyDescent="0.55000000000000004">
      <c r="B468" s="178">
        <v>460</v>
      </c>
      <c r="C468" s="182">
        <v>43</v>
      </c>
      <c r="D468" s="182">
        <v>3</v>
      </c>
      <c r="E468" s="182">
        <v>3</v>
      </c>
      <c r="F468" s="182">
        <v>780.55753254671288</v>
      </c>
      <c r="G468" s="182">
        <v>43</v>
      </c>
      <c r="H468" s="188">
        <v>9024.4424674532875</v>
      </c>
      <c r="I468" s="182" t="s">
        <v>197</v>
      </c>
      <c r="L468" s="185">
        <f>AVERAGE($G$9:G468)</f>
        <v>46.586956521739133</v>
      </c>
      <c r="M468" s="168">
        <f>AVERAGE($H$9:H468)</f>
        <v>9778.840315304913</v>
      </c>
      <c r="AB468" s="178">
        <v>460</v>
      </c>
      <c r="AC468" s="182">
        <v>60</v>
      </c>
      <c r="AD468" s="182">
        <v>7</v>
      </c>
      <c r="AE468" s="182">
        <v>1</v>
      </c>
      <c r="AF468" s="182">
        <v>849.61296148821521</v>
      </c>
      <c r="AG468" s="182">
        <v>52</v>
      </c>
      <c r="AH468" s="188">
        <v>15320.387038511784</v>
      </c>
      <c r="AI468" s="182" t="s">
        <v>198</v>
      </c>
      <c r="AJ468" s="3"/>
      <c r="AK468" s="3"/>
      <c r="AL468" s="185">
        <f>AVERAGE($AG$9:AG468)</f>
        <v>46.810869565217388</v>
      </c>
      <c r="AM468" s="168">
        <f>AVERAGE($AH$9:AH468)</f>
        <v>14484.94601645134</v>
      </c>
    </row>
    <row r="469" spans="2:39" ht="18" x14ac:dyDescent="0.55000000000000004">
      <c r="B469" s="178">
        <v>461</v>
      </c>
      <c r="C469" s="182">
        <v>46</v>
      </c>
      <c r="D469" s="182">
        <v>3</v>
      </c>
      <c r="E469" s="182">
        <v>5</v>
      </c>
      <c r="F469" s="182">
        <v>903.35948136642514</v>
      </c>
      <c r="G469" s="182">
        <v>44</v>
      </c>
      <c r="H469" s="188">
        <v>9686.640518633576</v>
      </c>
      <c r="I469" s="182" t="s">
        <v>197</v>
      </c>
      <c r="L469" s="185">
        <f>AVERAGE($G$9:G469)</f>
        <v>46.581344902386114</v>
      </c>
      <c r="M469" s="168">
        <f>AVERAGE($H$9:H469)</f>
        <v>9778.6403157459736</v>
      </c>
      <c r="AB469" s="178">
        <v>461</v>
      </c>
      <c r="AC469" s="182">
        <v>53</v>
      </c>
      <c r="AD469" s="182">
        <v>7</v>
      </c>
      <c r="AE469" s="182">
        <v>1</v>
      </c>
      <c r="AF469" s="182">
        <v>1143.1362014970048</v>
      </c>
      <c r="AG469" s="182">
        <v>52</v>
      </c>
      <c r="AH469" s="188">
        <v>15026.863798502996</v>
      </c>
      <c r="AI469" s="182" t="s">
        <v>198</v>
      </c>
      <c r="AJ469" s="3"/>
      <c r="AK469" s="3"/>
      <c r="AL469" s="185">
        <f>AVERAGE($AG$9:AG469)</f>
        <v>46.822125813449027</v>
      </c>
      <c r="AM469" s="168">
        <f>AVERAGE($AH$9:AH469)</f>
        <v>14486.121543093534</v>
      </c>
    </row>
    <row r="470" spans="2:39" ht="18" x14ac:dyDescent="0.55000000000000004">
      <c r="B470" s="178">
        <v>462</v>
      </c>
      <c r="C470" s="182">
        <v>46</v>
      </c>
      <c r="D470" s="182">
        <v>9</v>
      </c>
      <c r="E470" s="182">
        <v>2</v>
      </c>
      <c r="F470" s="182">
        <v>873.46740313949851</v>
      </c>
      <c r="G470" s="182">
        <v>51</v>
      </c>
      <c r="H470" s="188">
        <v>10611.532596860501</v>
      </c>
      <c r="I470" s="182" t="s">
        <v>198</v>
      </c>
      <c r="L470" s="185">
        <f>AVERAGE($G$9:G470)</f>
        <v>46.590909090909093</v>
      </c>
      <c r="M470" s="168">
        <f>AVERAGE($H$9:H470)</f>
        <v>9780.443112891242</v>
      </c>
      <c r="AB470" s="178">
        <v>462</v>
      </c>
      <c r="AC470" s="182">
        <v>57</v>
      </c>
      <c r="AD470" s="182">
        <v>7</v>
      </c>
      <c r="AE470" s="182">
        <v>3</v>
      </c>
      <c r="AF470" s="182">
        <v>753.02106126596084</v>
      </c>
      <c r="AG470" s="182">
        <v>50</v>
      </c>
      <c r="AH470" s="188">
        <v>16046.978938734039</v>
      </c>
      <c r="AI470" s="182" t="s">
        <v>198</v>
      </c>
      <c r="AJ470" s="3"/>
      <c r="AK470" s="3"/>
      <c r="AL470" s="185">
        <f>AVERAGE($AG$9:AG470)</f>
        <v>46.829004329004327</v>
      </c>
      <c r="AM470" s="168">
        <f>AVERAGE($AH$9:AH470)</f>
        <v>14489.500022304877</v>
      </c>
    </row>
    <row r="471" spans="2:39" ht="18" x14ac:dyDescent="0.55000000000000004">
      <c r="B471" s="178">
        <v>463</v>
      </c>
      <c r="C471" s="182">
        <v>54</v>
      </c>
      <c r="D471" s="182">
        <v>6</v>
      </c>
      <c r="E471" s="182">
        <v>3</v>
      </c>
      <c r="F471" s="182">
        <v>840.70664347565139</v>
      </c>
      <c r="G471" s="182">
        <v>50</v>
      </c>
      <c r="H471" s="188">
        <v>10959.293356524347</v>
      </c>
      <c r="I471" s="182" t="s">
        <v>198</v>
      </c>
      <c r="L471" s="185">
        <f>AVERAGE($G$9:G471)</f>
        <v>46.598272138228943</v>
      </c>
      <c r="M471" s="168">
        <f>AVERAGE($H$9:H471)</f>
        <v>9782.9892257284628</v>
      </c>
      <c r="AB471" s="178">
        <v>463</v>
      </c>
      <c r="AC471" s="182">
        <v>50</v>
      </c>
      <c r="AD471" s="182">
        <v>9</v>
      </c>
      <c r="AE471" s="182">
        <v>4</v>
      </c>
      <c r="AF471" s="182">
        <v>738.94389868517635</v>
      </c>
      <c r="AG471" s="182">
        <v>49</v>
      </c>
      <c r="AH471" s="188">
        <v>15926.056101314824</v>
      </c>
      <c r="AI471" s="182" t="s">
        <v>197</v>
      </c>
      <c r="AJ471" s="3"/>
      <c r="AK471" s="3"/>
      <c r="AL471" s="185">
        <f>AVERAGE($AG$9:AG471)</f>
        <v>46.833693304535636</v>
      </c>
      <c r="AM471" s="168">
        <f>AVERAGE($AH$9:AH471)</f>
        <v>14492.602735218505</v>
      </c>
    </row>
    <row r="472" spans="2:39" ht="18" x14ac:dyDescent="0.55000000000000004">
      <c r="B472" s="178">
        <v>464</v>
      </c>
      <c r="C472" s="182">
        <v>50</v>
      </c>
      <c r="D472" s="182">
        <v>7</v>
      </c>
      <c r="E472" s="182">
        <v>1</v>
      </c>
      <c r="F472" s="182">
        <v>293.01868056374536</v>
      </c>
      <c r="G472" s="182">
        <v>52</v>
      </c>
      <c r="H472" s="188">
        <v>10876.981319436254</v>
      </c>
      <c r="I472" s="182" t="s">
        <v>198</v>
      </c>
      <c r="L472" s="185">
        <f>AVERAGE($G$9:G472)</f>
        <v>46.609913793103445</v>
      </c>
      <c r="M472" s="168">
        <f>AVERAGE($H$9:H472)</f>
        <v>9785.3469673097297</v>
      </c>
      <c r="AB472" s="178">
        <v>464</v>
      </c>
      <c r="AC472" s="182">
        <v>59</v>
      </c>
      <c r="AD472" s="182">
        <v>4</v>
      </c>
      <c r="AE472" s="182">
        <v>1</v>
      </c>
      <c r="AF472" s="182">
        <v>868.01022152307769</v>
      </c>
      <c r="AG472" s="182">
        <v>52</v>
      </c>
      <c r="AH472" s="188">
        <v>15301.989778476922</v>
      </c>
      <c r="AI472" s="182" t="s">
        <v>198</v>
      </c>
      <c r="AJ472" s="3"/>
      <c r="AK472" s="3"/>
      <c r="AL472" s="185">
        <f>AVERAGE($AG$9:AG472)</f>
        <v>46.844827586206897</v>
      </c>
      <c r="AM472" s="168">
        <f>AVERAGE($AH$9:AH472)</f>
        <v>14494.347103846218</v>
      </c>
    </row>
    <row r="473" spans="2:39" ht="18" x14ac:dyDescent="0.55000000000000004">
      <c r="B473" s="178">
        <v>465</v>
      </c>
      <c r="C473" s="182">
        <v>38</v>
      </c>
      <c r="D473" s="182">
        <v>9</v>
      </c>
      <c r="E473" s="182">
        <v>1</v>
      </c>
      <c r="F473" s="182">
        <v>1010.955534608226</v>
      </c>
      <c r="G473" s="182">
        <v>46</v>
      </c>
      <c r="H473" s="188">
        <v>9149.044465391773</v>
      </c>
      <c r="I473" s="182" t="s">
        <v>197</v>
      </c>
      <c r="L473" s="185">
        <f>AVERAGE($G$9:G473)</f>
        <v>46.608602150537635</v>
      </c>
      <c r="M473" s="168">
        <f>AVERAGE($H$9:H473)</f>
        <v>9783.9785748324866</v>
      </c>
      <c r="AB473" s="178">
        <v>465</v>
      </c>
      <c r="AC473" s="182">
        <v>47</v>
      </c>
      <c r="AD473" s="182">
        <v>9</v>
      </c>
      <c r="AE473" s="182">
        <v>6</v>
      </c>
      <c r="AF473" s="182">
        <v>431.35264943830799</v>
      </c>
      <c r="AG473" s="182">
        <v>47</v>
      </c>
      <c r="AH473" s="188">
        <v>15963.647350561692</v>
      </c>
      <c r="AI473" s="182" t="s">
        <v>197</v>
      </c>
      <c r="AJ473" s="3"/>
      <c r="AK473" s="3"/>
      <c r="AL473" s="185">
        <f>AVERAGE($AG$9:AG473)</f>
        <v>46.845161290322579</v>
      </c>
      <c r="AM473" s="168">
        <f>AVERAGE($AH$9:AH473)</f>
        <v>14497.506889323025</v>
      </c>
    </row>
    <row r="474" spans="2:39" ht="18" x14ac:dyDescent="0.55000000000000004">
      <c r="B474" s="178">
        <v>466</v>
      </c>
      <c r="C474" s="182">
        <v>45</v>
      </c>
      <c r="D474" s="182">
        <v>6</v>
      </c>
      <c r="E474" s="182">
        <v>2</v>
      </c>
      <c r="F474" s="182">
        <v>826.02501312458082</v>
      </c>
      <c r="G474" s="182">
        <v>49</v>
      </c>
      <c r="H474" s="188">
        <v>10438.974986875419</v>
      </c>
      <c r="I474" s="182" t="s">
        <v>197</v>
      </c>
      <c r="L474" s="185">
        <f>AVERAGE($G$9:G474)</f>
        <v>46.613733905579402</v>
      </c>
      <c r="M474" s="168">
        <f>AVERAGE($H$9:H474)</f>
        <v>9785.3841465321493</v>
      </c>
      <c r="AB474" s="178">
        <v>466</v>
      </c>
      <c r="AC474" s="182">
        <v>47</v>
      </c>
      <c r="AD474" s="182">
        <v>4</v>
      </c>
      <c r="AE474" s="182">
        <v>1</v>
      </c>
      <c r="AF474" s="182">
        <v>833.77550160936823</v>
      </c>
      <c r="AG474" s="182">
        <v>50</v>
      </c>
      <c r="AH474" s="188">
        <v>15466.224498390631</v>
      </c>
      <c r="AI474" s="182" t="s">
        <v>198</v>
      </c>
      <c r="AJ474" s="3"/>
      <c r="AK474" s="3"/>
      <c r="AL474" s="185">
        <f>AVERAGE($AG$9:AG474)</f>
        <v>46.851931330472105</v>
      </c>
      <c r="AM474" s="168">
        <f>AVERAGE($AH$9:AH474)</f>
        <v>14499.58568247553</v>
      </c>
    </row>
    <row r="475" spans="2:39" ht="18" x14ac:dyDescent="0.55000000000000004">
      <c r="B475" s="178">
        <v>467</v>
      </c>
      <c r="C475" s="182">
        <v>39</v>
      </c>
      <c r="D475" s="182">
        <v>5</v>
      </c>
      <c r="E475" s="182">
        <v>3</v>
      </c>
      <c r="F475" s="182">
        <v>677.53094870643656</v>
      </c>
      <c r="G475" s="182">
        <v>41</v>
      </c>
      <c r="H475" s="188">
        <v>8557.4690512935631</v>
      </c>
      <c r="I475" s="182" t="s">
        <v>197</v>
      </c>
      <c r="L475" s="185">
        <f>AVERAGE($G$9:G475)</f>
        <v>46.601713062098504</v>
      </c>
      <c r="M475" s="168">
        <f>AVERAGE($H$9:H475)</f>
        <v>9782.7547780198602</v>
      </c>
      <c r="AB475" s="178">
        <v>467</v>
      </c>
      <c r="AC475" s="182">
        <v>40</v>
      </c>
      <c r="AD475" s="182">
        <v>3</v>
      </c>
      <c r="AE475" s="182">
        <v>0</v>
      </c>
      <c r="AF475" s="182">
        <v>856.66423964029025</v>
      </c>
      <c r="AG475" s="182">
        <v>43</v>
      </c>
      <c r="AH475" s="188">
        <v>12498.335760359711</v>
      </c>
      <c r="AI475" s="182" t="s">
        <v>197</v>
      </c>
      <c r="AJ475" s="3"/>
      <c r="AK475" s="3"/>
      <c r="AL475" s="185">
        <f>AVERAGE($AG$9:AG475)</f>
        <v>46.843683083511777</v>
      </c>
      <c r="AM475" s="168">
        <f>AVERAGE($AH$9:AH475)</f>
        <v>14495.300350736523</v>
      </c>
    </row>
    <row r="476" spans="2:39" ht="18" x14ac:dyDescent="0.55000000000000004">
      <c r="B476" s="178">
        <v>468</v>
      </c>
      <c r="C476" s="182">
        <v>40</v>
      </c>
      <c r="D476" s="182">
        <v>4</v>
      </c>
      <c r="E476" s="182">
        <v>2</v>
      </c>
      <c r="F476" s="182">
        <v>883.4220265350117</v>
      </c>
      <c r="G476" s="182">
        <v>42</v>
      </c>
      <c r="H476" s="188">
        <v>8386.5779734649877</v>
      </c>
      <c r="I476" s="182" t="s">
        <v>197</v>
      </c>
      <c r="L476" s="185">
        <f>AVERAGE($G$9:G476)</f>
        <v>46.591880341880341</v>
      </c>
      <c r="M476" s="168">
        <f>AVERAGE($H$9:H476)</f>
        <v>9779.7714942494458</v>
      </c>
      <c r="AB476" s="178">
        <v>468</v>
      </c>
      <c r="AC476" s="182">
        <v>45</v>
      </c>
      <c r="AD476" s="182">
        <v>4</v>
      </c>
      <c r="AE476" s="182">
        <v>2</v>
      </c>
      <c r="AF476" s="182">
        <v>803.34148696081684</v>
      </c>
      <c r="AG476" s="182">
        <v>47</v>
      </c>
      <c r="AH476" s="188">
        <v>14591.658513039183</v>
      </c>
      <c r="AI476" s="182" t="s">
        <v>197</v>
      </c>
      <c r="AJ476" s="3"/>
      <c r="AK476" s="3"/>
      <c r="AL476" s="185">
        <f>AVERAGE($AG$9:AG476)</f>
        <v>46.844017094017097</v>
      </c>
      <c r="AM476" s="168">
        <f>AVERAGE($AH$9:AH476)</f>
        <v>14495.506244245718</v>
      </c>
    </row>
    <row r="477" spans="2:39" ht="18" x14ac:dyDescent="0.55000000000000004">
      <c r="B477" s="178">
        <v>469</v>
      </c>
      <c r="C477" s="182">
        <v>44</v>
      </c>
      <c r="D477" s="182">
        <v>7</v>
      </c>
      <c r="E477" s="182">
        <v>2</v>
      </c>
      <c r="F477" s="182">
        <v>826.27003909410803</v>
      </c>
      <c r="G477" s="182">
        <v>49</v>
      </c>
      <c r="H477" s="188">
        <v>10438.729960905892</v>
      </c>
      <c r="I477" s="182" t="s">
        <v>197</v>
      </c>
      <c r="L477" s="185">
        <f>AVERAGE($G$9:G477)</f>
        <v>46.597014925373138</v>
      </c>
      <c r="M477" s="168">
        <f>AVERAGE($H$9:H477)</f>
        <v>9781.176522963</v>
      </c>
      <c r="AB477" s="178">
        <v>469</v>
      </c>
      <c r="AC477" s="182">
        <v>44</v>
      </c>
      <c r="AD477" s="182">
        <v>6</v>
      </c>
      <c r="AE477" s="182">
        <v>4</v>
      </c>
      <c r="AF477" s="182">
        <v>981.76790833351026</v>
      </c>
      <c r="AG477" s="182">
        <v>46</v>
      </c>
      <c r="AH477" s="188">
        <v>14528.23209166649</v>
      </c>
      <c r="AI477" s="182" t="s">
        <v>197</v>
      </c>
      <c r="AJ477" s="3"/>
      <c r="AK477" s="3"/>
      <c r="AL477" s="185">
        <f>AVERAGE($AG$9:AG477)</f>
        <v>46.842217484008529</v>
      </c>
      <c r="AM477" s="168">
        <f>AVERAGE($AH$9:AH477)</f>
        <v>14495.576022171987</v>
      </c>
    </row>
    <row r="478" spans="2:39" ht="18" x14ac:dyDescent="0.55000000000000004">
      <c r="B478" s="178">
        <v>470</v>
      </c>
      <c r="C478" s="182">
        <v>51</v>
      </c>
      <c r="D478" s="182">
        <v>5</v>
      </c>
      <c r="E478" s="182">
        <v>1</v>
      </c>
      <c r="F478" s="182">
        <v>917.27935944156252</v>
      </c>
      <c r="G478" s="182">
        <v>52</v>
      </c>
      <c r="H478" s="188">
        <v>10252.720640558437</v>
      </c>
      <c r="I478" s="182" t="s">
        <v>198</v>
      </c>
      <c r="L478" s="185">
        <f>AVERAGE($G$9:G478)</f>
        <v>46.608510638297872</v>
      </c>
      <c r="M478" s="168">
        <f>AVERAGE($H$9:H478)</f>
        <v>9782.1798083195863</v>
      </c>
      <c r="AB478" s="178">
        <v>470</v>
      </c>
      <c r="AC478" s="182">
        <v>52</v>
      </c>
      <c r="AD478" s="182">
        <v>6</v>
      </c>
      <c r="AE478" s="182">
        <v>2</v>
      </c>
      <c r="AF478" s="182">
        <v>978.96085005209022</v>
      </c>
      <c r="AG478" s="182">
        <v>51</v>
      </c>
      <c r="AH478" s="188">
        <v>15506.03914994791</v>
      </c>
      <c r="AI478" s="182" t="s">
        <v>198</v>
      </c>
      <c r="AJ478" s="3"/>
      <c r="AK478" s="3"/>
      <c r="AL478" s="185">
        <f>AVERAGE($AG$9:AG478)</f>
        <v>46.851063829787236</v>
      </c>
      <c r="AM478" s="168">
        <f>AVERAGE($AH$9:AH478)</f>
        <v>14497.725943720447</v>
      </c>
    </row>
    <row r="479" spans="2:39" ht="18" x14ac:dyDescent="0.55000000000000004">
      <c r="B479" s="178">
        <v>471</v>
      </c>
      <c r="C479" s="182">
        <v>48</v>
      </c>
      <c r="D479" s="182">
        <v>4</v>
      </c>
      <c r="E479" s="182">
        <v>4</v>
      </c>
      <c r="F479" s="182">
        <v>406.24194154944615</v>
      </c>
      <c r="G479" s="182">
        <v>48</v>
      </c>
      <c r="H479" s="188">
        <v>11073.758058450554</v>
      </c>
      <c r="I479" s="182" t="s">
        <v>197</v>
      </c>
      <c r="L479" s="185">
        <f>AVERAGE($G$9:G479)</f>
        <v>46.611464968152866</v>
      </c>
      <c r="M479" s="168">
        <f>AVERAGE($H$9:H479)</f>
        <v>9784.9220126723048</v>
      </c>
      <c r="AB479" s="178">
        <v>471</v>
      </c>
      <c r="AC479" s="182">
        <v>49</v>
      </c>
      <c r="AD479" s="182">
        <v>7</v>
      </c>
      <c r="AE479" s="182">
        <v>3</v>
      </c>
      <c r="AF479" s="182">
        <v>790.37630049635823</v>
      </c>
      <c r="AG479" s="182">
        <v>50</v>
      </c>
      <c r="AH479" s="188">
        <v>16009.623699503642</v>
      </c>
      <c r="AI479" s="182" t="s">
        <v>198</v>
      </c>
      <c r="AJ479" s="3"/>
      <c r="AK479" s="3"/>
      <c r="AL479" s="185">
        <f>AVERAGE($AG$9:AG479)</f>
        <v>46.85774946921444</v>
      </c>
      <c r="AM479" s="168">
        <f>AVERAGE($AH$9:AH479)</f>
        <v>14500.935917724233</v>
      </c>
    </row>
    <row r="480" spans="2:39" ht="18" x14ac:dyDescent="0.55000000000000004">
      <c r="B480" s="178">
        <v>472</v>
      </c>
      <c r="C480" s="182">
        <v>43</v>
      </c>
      <c r="D480" s="182">
        <v>4</v>
      </c>
      <c r="E480" s="182">
        <v>3</v>
      </c>
      <c r="F480" s="182">
        <v>834.26998900847343</v>
      </c>
      <c r="G480" s="182">
        <v>44</v>
      </c>
      <c r="H480" s="188">
        <v>9255.7300109915268</v>
      </c>
      <c r="I480" s="182" t="s">
        <v>197</v>
      </c>
      <c r="L480" s="185">
        <f>AVERAGE($G$9:G480)</f>
        <v>46.605932203389834</v>
      </c>
      <c r="M480" s="168">
        <f>AVERAGE($H$9:H480)</f>
        <v>9783.8008431772196</v>
      </c>
      <c r="AB480" s="178">
        <v>472</v>
      </c>
      <c r="AC480" s="182">
        <v>46</v>
      </c>
      <c r="AD480" s="182">
        <v>6</v>
      </c>
      <c r="AE480" s="182">
        <v>0</v>
      </c>
      <c r="AF480" s="182">
        <v>917.69555870582508</v>
      </c>
      <c r="AG480" s="182">
        <v>52</v>
      </c>
      <c r="AH480" s="188">
        <v>15002.304441294174</v>
      </c>
      <c r="AI480" s="182" t="s">
        <v>198</v>
      </c>
      <c r="AJ480" s="3"/>
      <c r="AK480" s="3"/>
      <c r="AL480" s="185">
        <f>AVERAGE($AG$9:AG480)</f>
        <v>46.868644067796609</v>
      </c>
      <c r="AM480" s="168">
        <f>AVERAGE($AH$9:AH480)</f>
        <v>14501.998139172474</v>
      </c>
    </row>
    <row r="481" spans="2:39" ht="18" x14ac:dyDescent="0.55000000000000004">
      <c r="B481" s="178">
        <v>473</v>
      </c>
      <c r="C481" s="182">
        <v>60</v>
      </c>
      <c r="D481" s="182">
        <v>12</v>
      </c>
      <c r="E481" s="182">
        <v>4</v>
      </c>
      <c r="F481" s="182">
        <v>863.30224458331747</v>
      </c>
      <c r="G481" s="182">
        <v>49</v>
      </c>
      <c r="H481" s="188">
        <v>10901.697755416682</v>
      </c>
      <c r="I481" s="182" t="s">
        <v>197</v>
      </c>
      <c r="L481" s="185">
        <f>AVERAGE($G$9:G481)</f>
        <v>46.610993657505283</v>
      </c>
      <c r="M481" s="168">
        <f>AVERAGE($H$9:H481)</f>
        <v>9786.1642615963301</v>
      </c>
      <c r="AB481" s="178">
        <v>473</v>
      </c>
      <c r="AC481" s="182">
        <v>38</v>
      </c>
      <c r="AD481" s="182">
        <v>7</v>
      </c>
      <c r="AE481" s="182">
        <v>3</v>
      </c>
      <c r="AF481" s="182">
        <v>890.45436876182634</v>
      </c>
      <c r="AG481" s="182">
        <v>42</v>
      </c>
      <c r="AH481" s="188">
        <v>12829.545631238174</v>
      </c>
      <c r="AI481" s="182" t="s">
        <v>197</v>
      </c>
      <c r="AJ481" s="3"/>
      <c r="AK481" s="3"/>
      <c r="AL481" s="185">
        <f>AVERAGE($AG$9:AG481)</f>
        <v>46.858350951374206</v>
      </c>
      <c r="AM481" s="168">
        <f>AVERAGE($AH$9:AH481)</f>
        <v>14498.46229877515</v>
      </c>
    </row>
    <row r="482" spans="2:39" ht="18" x14ac:dyDescent="0.55000000000000004">
      <c r="B482" s="178">
        <v>474</v>
      </c>
      <c r="C482" s="182">
        <v>44</v>
      </c>
      <c r="D482" s="182">
        <v>5</v>
      </c>
      <c r="E482" s="182">
        <v>3</v>
      </c>
      <c r="F482" s="182">
        <v>1028.9973665801099</v>
      </c>
      <c r="G482" s="182">
        <v>46</v>
      </c>
      <c r="H482" s="188">
        <v>9631.0026334198901</v>
      </c>
      <c r="I482" s="182" t="s">
        <v>197</v>
      </c>
      <c r="L482" s="185">
        <f>AVERAGE($G$9:G482)</f>
        <v>46.609704641350213</v>
      </c>
      <c r="M482" s="168">
        <f>AVERAGE($H$9:H482)</f>
        <v>9785.8369163892075</v>
      </c>
      <c r="AB482" s="178">
        <v>474</v>
      </c>
      <c r="AC482" s="182">
        <v>41</v>
      </c>
      <c r="AD482" s="182">
        <v>4</v>
      </c>
      <c r="AE482" s="182">
        <v>5</v>
      </c>
      <c r="AF482" s="182">
        <v>517.2787075198554</v>
      </c>
      <c r="AG482" s="182">
        <v>40</v>
      </c>
      <c r="AH482" s="188">
        <v>12932.721292480144</v>
      </c>
      <c r="AI482" s="182" t="s">
        <v>197</v>
      </c>
      <c r="AJ482" s="3"/>
      <c r="AK482" s="3"/>
      <c r="AL482" s="185">
        <f>AVERAGE($AG$9:AG482)</f>
        <v>46.843881856540087</v>
      </c>
      <c r="AM482" s="168">
        <f>AVERAGE($AH$9:AH482)</f>
        <v>14495.159047707017</v>
      </c>
    </row>
    <row r="483" spans="2:39" ht="18" x14ac:dyDescent="0.55000000000000004">
      <c r="B483" s="178">
        <v>475</v>
      </c>
      <c r="C483" s="182">
        <v>49</v>
      </c>
      <c r="D483" s="182">
        <v>5</v>
      </c>
      <c r="E483" s="182">
        <v>2</v>
      </c>
      <c r="F483" s="182">
        <v>912.03608417668477</v>
      </c>
      <c r="G483" s="182">
        <v>51</v>
      </c>
      <c r="H483" s="188">
        <v>10572.963915823315</v>
      </c>
      <c r="I483" s="182" t="s">
        <v>198</v>
      </c>
      <c r="L483" s="185">
        <f>AVERAGE($G$9:G483)</f>
        <v>46.618947368421054</v>
      </c>
      <c r="M483" s="168">
        <f>AVERAGE($H$9:H483)</f>
        <v>9787.4940258616989</v>
      </c>
      <c r="AB483" s="178">
        <v>475</v>
      </c>
      <c r="AC483" s="182">
        <v>62</v>
      </c>
      <c r="AD483" s="182">
        <v>6</v>
      </c>
      <c r="AE483" s="182">
        <v>3</v>
      </c>
      <c r="AF483" s="182">
        <v>617.35083281388097</v>
      </c>
      <c r="AG483" s="182">
        <v>50</v>
      </c>
      <c r="AH483" s="188">
        <v>16182.649167186119</v>
      </c>
      <c r="AI483" s="182" t="s">
        <v>198</v>
      </c>
      <c r="AJ483" s="3"/>
      <c r="AK483" s="3"/>
      <c r="AL483" s="185">
        <f>AVERAGE($AG$9:AG483)</f>
        <v>46.850526315789473</v>
      </c>
      <c r="AM483" s="168">
        <f>AVERAGE($AH$9:AH483)</f>
        <v>14498.71165848487</v>
      </c>
    </row>
    <row r="484" spans="2:39" ht="18" x14ac:dyDescent="0.55000000000000004">
      <c r="B484" s="178">
        <v>476</v>
      </c>
      <c r="C484" s="182">
        <v>51</v>
      </c>
      <c r="D484" s="182">
        <v>6</v>
      </c>
      <c r="E484" s="182">
        <v>4</v>
      </c>
      <c r="F484" s="182">
        <v>313.12701375905726</v>
      </c>
      <c r="G484" s="182">
        <v>49</v>
      </c>
      <c r="H484" s="188">
        <v>11451.872986240942</v>
      </c>
      <c r="I484" s="182" t="s">
        <v>197</v>
      </c>
      <c r="L484" s="185">
        <f>AVERAGE($G$9:G484)</f>
        <v>46.62394957983193</v>
      </c>
      <c r="M484" s="168">
        <f>AVERAGE($H$9:H484)</f>
        <v>9790.9906203162791</v>
      </c>
      <c r="AB484" s="178">
        <v>476</v>
      </c>
      <c r="AC484" s="182">
        <v>50</v>
      </c>
      <c r="AD484" s="182">
        <v>5</v>
      </c>
      <c r="AE484" s="182">
        <v>2</v>
      </c>
      <c r="AF484" s="182">
        <v>688.68501135997997</v>
      </c>
      <c r="AG484" s="182">
        <v>51</v>
      </c>
      <c r="AH484" s="188">
        <v>15796.314988640021</v>
      </c>
      <c r="AI484" s="182" t="s">
        <v>198</v>
      </c>
      <c r="AJ484" s="3"/>
      <c r="AK484" s="3"/>
      <c r="AL484" s="185">
        <f>AVERAGE($AG$9:AG484)</f>
        <v>46.859243697478995</v>
      </c>
      <c r="AM484" s="168">
        <f>AVERAGE($AH$9:AH484)</f>
        <v>14501.437715901162</v>
      </c>
    </row>
    <row r="485" spans="2:39" ht="18" x14ac:dyDescent="0.55000000000000004">
      <c r="B485" s="178">
        <v>477</v>
      </c>
      <c r="C485" s="182">
        <v>49</v>
      </c>
      <c r="D485" s="182">
        <v>6</v>
      </c>
      <c r="E485" s="182">
        <v>2</v>
      </c>
      <c r="F485" s="182">
        <v>1106.5360987070844</v>
      </c>
      <c r="G485" s="182">
        <v>51</v>
      </c>
      <c r="H485" s="188">
        <v>10378.463901292915</v>
      </c>
      <c r="I485" s="182" t="s">
        <v>198</v>
      </c>
      <c r="L485" s="185">
        <f>AVERAGE($G$9:G485)</f>
        <v>46.633123689727462</v>
      </c>
      <c r="M485" s="168">
        <f>AVERAGE($H$9:H485)</f>
        <v>9792.2222204860391</v>
      </c>
      <c r="AB485" s="178">
        <v>477</v>
      </c>
      <c r="AC485" s="182">
        <v>56</v>
      </c>
      <c r="AD485" s="182">
        <v>6</v>
      </c>
      <c r="AE485" s="182">
        <v>3</v>
      </c>
      <c r="AF485" s="182">
        <v>1041.3409620590339</v>
      </c>
      <c r="AG485" s="182">
        <v>50</v>
      </c>
      <c r="AH485" s="188">
        <v>15758.659037940966</v>
      </c>
      <c r="AI485" s="182" t="s">
        <v>198</v>
      </c>
      <c r="AJ485" s="3"/>
      <c r="AK485" s="3"/>
      <c r="AL485" s="185">
        <f>AVERAGE($AG$9:AG485)</f>
        <v>46.865828092243184</v>
      </c>
      <c r="AM485" s="168">
        <f>AVERAGE($AH$9:AH485)</f>
        <v>14504.073400014453</v>
      </c>
    </row>
    <row r="486" spans="2:39" ht="18" x14ac:dyDescent="0.55000000000000004">
      <c r="B486" s="178">
        <v>478</v>
      </c>
      <c r="C486" s="182">
        <v>52</v>
      </c>
      <c r="D486" s="182">
        <v>9</v>
      </c>
      <c r="E486" s="182">
        <v>2</v>
      </c>
      <c r="F486" s="182">
        <v>936.85914522416476</v>
      </c>
      <c r="G486" s="182">
        <v>51</v>
      </c>
      <c r="H486" s="188">
        <v>10548.140854775836</v>
      </c>
      <c r="I486" s="182" t="s">
        <v>198</v>
      </c>
      <c r="L486" s="185">
        <f>AVERAGE($G$9:G486)</f>
        <v>46.64225941422594</v>
      </c>
      <c r="M486" s="168">
        <f>AVERAGE($H$9:H486)</f>
        <v>9793.8036402230482</v>
      </c>
      <c r="AB486" s="178">
        <v>478</v>
      </c>
      <c r="AC486" s="182">
        <v>52</v>
      </c>
      <c r="AD486" s="182">
        <v>6</v>
      </c>
      <c r="AE486" s="182">
        <v>3</v>
      </c>
      <c r="AF486" s="182">
        <v>620.51304634279745</v>
      </c>
      <c r="AG486" s="182">
        <v>50</v>
      </c>
      <c r="AH486" s="188">
        <v>16179.486953657202</v>
      </c>
      <c r="AI486" s="182" t="s">
        <v>198</v>
      </c>
      <c r="AJ486" s="3"/>
      <c r="AK486" s="3"/>
      <c r="AL486" s="185">
        <f>AVERAGE($AG$9:AG486)</f>
        <v>46.872384937238493</v>
      </c>
      <c r="AM486" s="168">
        <f>AVERAGE($AH$9:AH486)</f>
        <v>14507.578449289857</v>
      </c>
    </row>
    <row r="487" spans="2:39" ht="18" x14ac:dyDescent="0.55000000000000004">
      <c r="B487" s="178">
        <v>479</v>
      </c>
      <c r="C487" s="182">
        <v>36</v>
      </c>
      <c r="D487" s="182">
        <v>7</v>
      </c>
      <c r="E487" s="182">
        <v>3</v>
      </c>
      <c r="F487" s="182">
        <v>667.66337986540077</v>
      </c>
      <c r="G487" s="182">
        <v>40</v>
      </c>
      <c r="H487" s="188">
        <v>8282.3366201345998</v>
      </c>
      <c r="I487" s="182" t="s">
        <v>197</v>
      </c>
      <c r="L487" s="185">
        <f>AVERAGE($G$9:G487)</f>
        <v>46.628392484342378</v>
      </c>
      <c r="M487" s="168">
        <f>AVERAGE($H$9:H487)</f>
        <v>9790.6481767155565</v>
      </c>
      <c r="AB487" s="178">
        <v>479</v>
      </c>
      <c r="AC487" s="182">
        <v>44</v>
      </c>
      <c r="AD487" s="182">
        <v>6</v>
      </c>
      <c r="AE487" s="182">
        <v>5</v>
      </c>
      <c r="AF487" s="182">
        <v>932.11944973024936</v>
      </c>
      <c r="AG487" s="182">
        <v>45</v>
      </c>
      <c r="AH487" s="188">
        <v>14442.880550269751</v>
      </c>
      <c r="AI487" s="182" t="s">
        <v>197</v>
      </c>
      <c r="AJ487" s="3"/>
      <c r="AK487" s="3"/>
      <c r="AL487" s="185">
        <f>AVERAGE($AG$9:AG487)</f>
        <v>46.868475991649269</v>
      </c>
      <c r="AM487" s="168">
        <f>AVERAGE($AH$9:AH487)</f>
        <v>14507.443380607143</v>
      </c>
    </row>
    <row r="488" spans="2:39" ht="18" x14ac:dyDescent="0.55000000000000004">
      <c r="B488" s="178">
        <v>480</v>
      </c>
      <c r="C488" s="182">
        <v>39</v>
      </c>
      <c r="D488" s="182">
        <v>3</v>
      </c>
      <c r="E488" s="182">
        <v>1</v>
      </c>
      <c r="F488" s="182">
        <v>753.13447492573164</v>
      </c>
      <c r="G488" s="182">
        <v>41</v>
      </c>
      <c r="H488" s="188">
        <v>7981.8655250742686</v>
      </c>
      <c r="I488" s="182" t="s">
        <v>197</v>
      </c>
      <c r="L488" s="185">
        <f>AVERAGE($G$9:G488)</f>
        <v>46.616666666666667</v>
      </c>
      <c r="M488" s="168">
        <f>AVERAGE($H$9:H488)</f>
        <v>9786.8798795246366</v>
      </c>
      <c r="AB488" s="178">
        <v>480</v>
      </c>
      <c r="AC488" s="182">
        <v>45</v>
      </c>
      <c r="AD488" s="182">
        <v>7</v>
      </c>
      <c r="AE488" s="182">
        <v>2</v>
      </c>
      <c r="AF488" s="182">
        <v>863.47366589214096</v>
      </c>
      <c r="AG488" s="182">
        <v>50</v>
      </c>
      <c r="AH488" s="188">
        <v>15686.526334107859</v>
      </c>
      <c r="AI488" s="182" t="s">
        <v>198</v>
      </c>
      <c r="AJ488" s="3"/>
      <c r="AK488" s="3"/>
      <c r="AL488" s="185">
        <f>AVERAGE($AG$9:AG488)</f>
        <v>46.875</v>
      </c>
      <c r="AM488" s="168">
        <f>AVERAGE($AH$9:AH488)</f>
        <v>14509.899803426935</v>
      </c>
    </row>
    <row r="489" spans="2:39" ht="18" x14ac:dyDescent="0.55000000000000004">
      <c r="B489" s="178">
        <v>481</v>
      </c>
      <c r="C489" s="182">
        <v>44</v>
      </c>
      <c r="D489" s="182">
        <v>3</v>
      </c>
      <c r="E489" s="182">
        <v>3</v>
      </c>
      <c r="F489" s="182">
        <v>1038.6105350864259</v>
      </c>
      <c r="G489" s="182">
        <v>44</v>
      </c>
      <c r="H489" s="188">
        <v>9051.3894649135746</v>
      </c>
      <c r="I489" s="182" t="s">
        <v>197</v>
      </c>
      <c r="L489" s="185">
        <f>AVERAGE($G$9:G489)</f>
        <v>46.611226611226613</v>
      </c>
      <c r="M489" s="168">
        <f>AVERAGE($H$9:H489)</f>
        <v>9785.3507934235749</v>
      </c>
      <c r="AB489" s="178">
        <v>481</v>
      </c>
      <c r="AC489" s="182">
        <v>44</v>
      </c>
      <c r="AD489" s="182">
        <v>3</v>
      </c>
      <c r="AE489" s="182">
        <v>7</v>
      </c>
      <c r="AF489" s="182">
        <v>682.19390878659613</v>
      </c>
      <c r="AG489" s="182">
        <v>40</v>
      </c>
      <c r="AH489" s="188">
        <v>13267.806091213404</v>
      </c>
      <c r="AI489" s="182" t="s">
        <v>197</v>
      </c>
      <c r="AJ489" s="3"/>
      <c r="AK489" s="3"/>
      <c r="AL489" s="185">
        <f>AVERAGE($AG$9:AG489)</f>
        <v>46.860706860706863</v>
      </c>
      <c r="AM489" s="168">
        <f>AVERAGE($AH$9:AH489)</f>
        <v>14507.317488016928</v>
      </c>
    </row>
    <row r="490" spans="2:39" ht="18" x14ac:dyDescent="0.55000000000000004">
      <c r="B490" s="178">
        <v>482</v>
      </c>
      <c r="C490" s="182">
        <v>44</v>
      </c>
      <c r="D490" s="182">
        <v>7</v>
      </c>
      <c r="E490" s="182">
        <v>6</v>
      </c>
      <c r="F490" s="182">
        <v>750.00871863487816</v>
      </c>
      <c r="G490" s="182">
        <v>45</v>
      </c>
      <c r="H490" s="188">
        <v>10374.991281365121</v>
      </c>
      <c r="I490" s="182" t="s">
        <v>197</v>
      </c>
      <c r="L490" s="185">
        <f>AVERAGE($G$9:G490)</f>
        <v>46.607883817427386</v>
      </c>
      <c r="M490" s="168">
        <f>AVERAGE($H$9:H490)</f>
        <v>9786.5741139379752</v>
      </c>
      <c r="AB490" s="178">
        <v>482</v>
      </c>
      <c r="AC490" s="182">
        <v>59</v>
      </c>
      <c r="AD490" s="182">
        <v>6</v>
      </c>
      <c r="AE490" s="182">
        <v>5</v>
      </c>
      <c r="AF490" s="182">
        <v>612.81607205822127</v>
      </c>
      <c r="AG490" s="182">
        <v>48</v>
      </c>
      <c r="AH490" s="188">
        <v>15917.18392794178</v>
      </c>
      <c r="AI490" s="182" t="s">
        <v>197</v>
      </c>
      <c r="AJ490" s="3"/>
      <c r="AK490" s="3"/>
      <c r="AL490" s="185">
        <f>AVERAGE($AG$9:AG490)</f>
        <v>46.863070539419084</v>
      </c>
      <c r="AM490" s="168">
        <f>AVERAGE($AH$9:AH490)</f>
        <v>14510.242522124658</v>
      </c>
    </row>
    <row r="491" spans="2:39" ht="18" x14ac:dyDescent="0.55000000000000004">
      <c r="B491" s="178">
        <v>483</v>
      </c>
      <c r="C491" s="182">
        <v>63</v>
      </c>
      <c r="D491" s="182">
        <v>8</v>
      </c>
      <c r="E491" s="182">
        <v>2</v>
      </c>
      <c r="F491" s="182">
        <v>804.34968918580967</v>
      </c>
      <c r="G491" s="182">
        <v>51</v>
      </c>
      <c r="H491" s="188">
        <v>10680.650310814191</v>
      </c>
      <c r="I491" s="182" t="s">
        <v>198</v>
      </c>
      <c r="L491" s="185">
        <f>AVERAGE($G$9:G491)</f>
        <v>46.616977225672876</v>
      </c>
      <c r="M491" s="168">
        <f>AVERAGE($H$9:H491)</f>
        <v>9788.4252033725024</v>
      </c>
      <c r="AB491" s="178">
        <v>483</v>
      </c>
      <c r="AC491" s="182">
        <v>52</v>
      </c>
      <c r="AD491" s="182">
        <v>6</v>
      </c>
      <c r="AE491" s="182">
        <v>4</v>
      </c>
      <c r="AF491" s="182">
        <v>486.5328816971824</v>
      </c>
      <c r="AG491" s="182">
        <v>49</v>
      </c>
      <c r="AH491" s="188">
        <v>16178.467118302819</v>
      </c>
      <c r="AI491" s="182" t="s">
        <v>197</v>
      </c>
      <c r="AJ491" s="3"/>
      <c r="AK491" s="3"/>
      <c r="AL491" s="185">
        <f>AVERAGE($AG$9:AG491)</f>
        <v>46.867494824016561</v>
      </c>
      <c r="AM491" s="168">
        <f>AVERAGE($AH$9:AH491)</f>
        <v>14513.696403276164</v>
      </c>
    </row>
    <row r="492" spans="2:39" ht="18" x14ac:dyDescent="0.55000000000000004">
      <c r="B492" s="178">
        <v>484</v>
      </c>
      <c r="C492" s="182">
        <v>37</v>
      </c>
      <c r="D492" s="182">
        <v>6</v>
      </c>
      <c r="E492" s="182">
        <v>2</v>
      </c>
      <c r="F492" s="182">
        <v>708.04254552513373</v>
      </c>
      <c r="G492" s="182">
        <v>41</v>
      </c>
      <c r="H492" s="188">
        <v>8276.9574544748666</v>
      </c>
      <c r="I492" s="182" t="s">
        <v>197</v>
      </c>
      <c r="L492" s="185">
        <f>AVERAGE($G$9:G492)</f>
        <v>46.605371900826448</v>
      </c>
      <c r="M492" s="168">
        <f>AVERAGE($H$9:H492)</f>
        <v>9785.3023361227133</v>
      </c>
      <c r="AB492" s="178">
        <v>484</v>
      </c>
      <c r="AC492" s="182">
        <v>48</v>
      </c>
      <c r="AD492" s="182">
        <v>5</v>
      </c>
      <c r="AE492" s="182">
        <v>4</v>
      </c>
      <c r="AF492" s="182">
        <v>883.04806079259902</v>
      </c>
      <c r="AG492" s="182">
        <v>49</v>
      </c>
      <c r="AH492" s="188">
        <v>15781.9519392074</v>
      </c>
      <c r="AI492" s="182" t="s">
        <v>197</v>
      </c>
      <c r="AJ492" s="3"/>
      <c r="AK492" s="3"/>
      <c r="AL492" s="185">
        <f>AVERAGE($AG$9:AG492)</f>
        <v>46.871900826446279</v>
      </c>
      <c r="AM492" s="168">
        <f>AVERAGE($AH$9:AH492)</f>
        <v>14516.316765953708</v>
      </c>
    </row>
    <row r="493" spans="2:39" ht="18" x14ac:dyDescent="0.55000000000000004">
      <c r="B493" s="178">
        <v>485</v>
      </c>
      <c r="C493" s="182">
        <v>49</v>
      </c>
      <c r="D493" s="182">
        <v>5</v>
      </c>
      <c r="E493" s="182">
        <v>1</v>
      </c>
      <c r="F493" s="182">
        <v>819.75467375353219</v>
      </c>
      <c r="G493" s="182">
        <v>52</v>
      </c>
      <c r="H493" s="188">
        <v>10350.245326246468</v>
      </c>
      <c r="I493" s="182" t="s">
        <v>198</v>
      </c>
      <c r="L493" s="185">
        <f>AVERAGE($G$9:G493)</f>
        <v>46.616494845360826</v>
      </c>
      <c r="M493" s="168">
        <f>AVERAGE($H$9:H493)</f>
        <v>9786.467167030185</v>
      </c>
      <c r="AB493" s="178">
        <v>485</v>
      </c>
      <c r="AC493" s="182">
        <v>41</v>
      </c>
      <c r="AD493" s="182">
        <v>5</v>
      </c>
      <c r="AE493" s="182">
        <v>3</v>
      </c>
      <c r="AF493" s="182">
        <v>612.56129311284303</v>
      </c>
      <c r="AG493" s="182">
        <v>43</v>
      </c>
      <c r="AH493" s="188">
        <v>13492.438706887157</v>
      </c>
      <c r="AI493" s="182" t="s">
        <v>197</v>
      </c>
      <c r="AJ493" s="3"/>
      <c r="AK493" s="3"/>
      <c r="AL493" s="185">
        <f>AVERAGE($AG$9:AG493)</f>
        <v>46.863917525773196</v>
      </c>
      <c r="AM493" s="168">
        <f>AVERAGE($AH$9:AH493)</f>
        <v>14514.205677172127</v>
      </c>
    </row>
    <row r="494" spans="2:39" ht="18" x14ac:dyDescent="0.55000000000000004">
      <c r="B494" s="178">
        <v>486</v>
      </c>
      <c r="C494" s="182">
        <v>53</v>
      </c>
      <c r="D494" s="182">
        <v>3</v>
      </c>
      <c r="E494" s="182">
        <v>2</v>
      </c>
      <c r="F494" s="182">
        <v>806.87401338973393</v>
      </c>
      <c r="G494" s="182">
        <v>51</v>
      </c>
      <c r="H494" s="188">
        <v>10678.125986610266</v>
      </c>
      <c r="I494" s="182" t="s">
        <v>198</v>
      </c>
      <c r="L494" s="185">
        <f>AVERAGE($G$9:G494)</f>
        <v>46.625514403292179</v>
      </c>
      <c r="M494" s="168">
        <f>AVERAGE($H$9:H494)</f>
        <v>9788.301855959362</v>
      </c>
      <c r="AB494" s="178">
        <v>486</v>
      </c>
      <c r="AC494" s="182">
        <v>42</v>
      </c>
      <c r="AD494" s="182">
        <v>3</v>
      </c>
      <c r="AE494" s="182">
        <v>1</v>
      </c>
      <c r="AF494" s="182">
        <v>716.92655892865514</v>
      </c>
      <c r="AG494" s="182">
        <v>44</v>
      </c>
      <c r="AH494" s="188">
        <v>13273.073441071345</v>
      </c>
      <c r="AI494" s="182" t="s">
        <v>197</v>
      </c>
      <c r="AJ494" s="3"/>
      <c r="AK494" s="3"/>
      <c r="AL494" s="185">
        <f>AVERAGE($AG$9:AG494)</f>
        <v>46.858024691358025</v>
      </c>
      <c r="AM494" s="168">
        <f>AVERAGE($AH$9:AH494)</f>
        <v>14511.651907138998</v>
      </c>
    </row>
    <row r="495" spans="2:39" ht="18" x14ac:dyDescent="0.55000000000000004">
      <c r="B495" s="178">
        <v>487</v>
      </c>
      <c r="C495" s="182">
        <v>55</v>
      </c>
      <c r="D495" s="182">
        <v>2</v>
      </c>
      <c r="E495" s="182">
        <v>2</v>
      </c>
      <c r="F495" s="182">
        <v>631.18807292425106</v>
      </c>
      <c r="G495" s="182">
        <v>51</v>
      </c>
      <c r="H495" s="188">
        <v>10853.811927075749</v>
      </c>
      <c r="I495" s="182" t="s">
        <v>198</v>
      </c>
      <c r="L495" s="185">
        <f>AVERAGE($G$9:G495)</f>
        <v>46.634496919917865</v>
      </c>
      <c r="M495" s="168">
        <f>AVERAGE($H$9:H495)</f>
        <v>9790.48976164954</v>
      </c>
      <c r="AB495" s="178">
        <v>487</v>
      </c>
      <c r="AC495" s="182">
        <v>57</v>
      </c>
      <c r="AD495" s="182">
        <v>9</v>
      </c>
      <c r="AE495" s="182">
        <v>1</v>
      </c>
      <c r="AF495" s="182">
        <v>641.69206061438399</v>
      </c>
      <c r="AG495" s="182">
        <v>52</v>
      </c>
      <c r="AH495" s="188">
        <v>15528.307939385617</v>
      </c>
      <c r="AI495" s="182" t="s">
        <v>198</v>
      </c>
      <c r="AJ495" s="3"/>
      <c r="AK495" s="3"/>
      <c r="AL495" s="185">
        <f>AVERAGE($AG$9:AG495)</f>
        <v>46.868583162217661</v>
      </c>
      <c r="AM495" s="168">
        <f>AVERAGE($AH$9:AH495)</f>
        <v>14513.739496527596</v>
      </c>
    </row>
    <row r="496" spans="2:39" ht="18" x14ac:dyDescent="0.55000000000000004">
      <c r="B496" s="178">
        <v>488</v>
      </c>
      <c r="C496" s="182">
        <v>52</v>
      </c>
      <c r="D496" s="182">
        <v>6</v>
      </c>
      <c r="E496" s="182">
        <v>2</v>
      </c>
      <c r="F496" s="182">
        <v>937.57145572497643</v>
      </c>
      <c r="G496" s="182">
        <v>51</v>
      </c>
      <c r="H496" s="188">
        <v>10547.428544275022</v>
      </c>
      <c r="I496" s="182" t="s">
        <v>198</v>
      </c>
      <c r="L496" s="185">
        <f>AVERAGE($G$9:G496)</f>
        <v>46.643442622950822</v>
      </c>
      <c r="M496" s="168">
        <f>AVERAGE($H$9:H496)</f>
        <v>9792.0408657122971</v>
      </c>
      <c r="AB496" s="178">
        <v>488</v>
      </c>
      <c r="AC496" s="182">
        <v>36</v>
      </c>
      <c r="AD496" s="182">
        <v>2</v>
      </c>
      <c r="AE496" s="182">
        <v>2</v>
      </c>
      <c r="AF496" s="182">
        <v>823.93801040157041</v>
      </c>
      <c r="AG496" s="182">
        <v>36</v>
      </c>
      <c r="AH496" s="188">
        <v>10336.061989598429</v>
      </c>
      <c r="AI496" s="182" t="s">
        <v>197</v>
      </c>
      <c r="AJ496" s="3"/>
      <c r="AK496" s="3"/>
      <c r="AL496" s="185">
        <f>AVERAGE($AG$9:AG496)</f>
        <v>46.846311475409834</v>
      </c>
      <c r="AM496" s="168">
        <f>AVERAGE($AH$9:AH496)</f>
        <v>14505.178681964215</v>
      </c>
    </row>
    <row r="497" spans="2:39" ht="18" x14ac:dyDescent="0.55000000000000004">
      <c r="B497" s="178">
        <v>489</v>
      </c>
      <c r="C497" s="182">
        <v>44</v>
      </c>
      <c r="D497" s="182">
        <v>8</v>
      </c>
      <c r="E497" s="182">
        <v>3</v>
      </c>
      <c r="F497" s="182">
        <v>779.98530731378946</v>
      </c>
      <c r="G497" s="182">
        <v>49</v>
      </c>
      <c r="H497" s="188">
        <v>10735.014692686211</v>
      </c>
      <c r="I497" s="182" t="s">
        <v>197</v>
      </c>
      <c r="L497" s="185">
        <f>AVERAGE($G$9:G497)</f>
        <v>46.648261758691206</v>
      </c>
      <c r="M497" s="168">
        <f>AVERAGE($H$9:H497)</f>
        <v>9793.9692375466002</v>
      </c>
      <c r="AB497" s="178">
        <v>489</v>
      </c>
      <c r="AC497" s="182">
        <v>49</v>
      </c>
      <c r="AD497" s="182">
        <v>6</v>
      </c>
      <c r="AE497" s="182">
        <v>3</v>
      </c>
      <c r="AF497" s="182">
        <v>892.9719844467362</v>
      </c>
      <c r="AG497" s="182">
        <v>50</v>
      </c>
      <c r="AH497" s="188">
        <v>15907.028015553264</v>
      </c>
      <c r="AI497" s="182" t="s">
        <v>198</v>
      </c>
      <c r="AJ497" s="3"/>
      <c r="AK497" s="3"/>
      <c r="AL497" s="185">
        <f>AVERAGE($AG$9:AG497)</f>
        <v>46.852760736196316</v>
      </c>
      <c r="AM497" s="168">
        <f>AVERAGE($AH$9:AH497)</f>
        <v>14508.045449517567</v>
      </c>
    </row>
    <row r="498" spans="2:39" ht="18" x14ac:dyDescent="0.55000000000000004">
      <c r="B498" s="178">
        <v>490</v>
      </c>
      <c r="C498" s="182">
        <v>48</v>
      </c>
      <c r="D498" s="182">
        <v>7</v>
      </c>
      <c r="E498" s="182">
        <v>2</v>
      </c>
      <c r="F498" s="182">
        <v>654.56301642833273</v>
      </c>
      <c r="G498" s="182">
        <v>51</v>
      </c>
      <c r="H498" s="188">
        <v>10830.436983571668</v>
      </c>
      <c r="I498" s="182" t="s">
        <v>198</v>
      </c>
      <c r="L498" s="185">
        <f>AVERAGE($G$9:G498)</f>
        <v>46.657142857142858</v>
      </c>
      <c r="M498" s="168">
        <f>AVERAGE($H$9:H498)</f>
        <v>9796.0844778446099</v>
      </c>
      <c r="AB498" s="178">
        <v>490</v>
      </c>
      <c r="AC498" s="182">
        <v>42</v>
      </c>
      <c r="AD498" s="182">
        <v>5</v>
      </c>
      <c r="AE498" s="182">
        <v>2</v>
      </c>
      <c r="AF498" s="182">
        <v>525.11819005965629</v>
      </c>
      <c r="AG498" s="182">
        <v>45</v>
      </c>
      <c r="AH498" s="188">
        <v>14099.881809940343</v>
      </c>
      <c r="AI498" s="182" t="s">
        <v>197</v>
      </c>
      <c r="AJ498" s="3"/>
      <c r="AK498" s="3"/>
      <c r="AL498" s="185">
        <f>AVERAGE($AG$9:AG498)</f>
        <v>46.848979591836738</v>
      </c>
      <c r="AM498" s="168">
        <f>AVERAGE($AH$9:AH498)</f>
        <v>14507.212462498021</v>
      </c>
    </row>
    <row r="499" spans="2:39" ht="18" x14ac:dyDescent="0.55000000000000004">
      <c r="B499" s="178">
        <v>491</v>
      </c>
      <c r="C499" s="182">
        <v>46</v>
      </c>
      <c r="D499" s="182">
        <v>1</v>
      </c>
      <c r="E499" s="182">
        <v>3</v>
      </c>
      <c r="F499" s="182">
        <v>783.07971522823516</v>
      </c>
      <c r="G499" s="182">
        <v>44</v>
      </c>
      <c r="H499" s="188">
        <v>9306.9202847717643</v>
      </c>
      <c r="I499" s="182" t="s">
        <v>197</v>
      </c>
      <c r="L499" s="185">
        <f>AVERAGE($G$9:G499)</f>
        <v>46.651731160896134</v>
      </c>
      <c r="M499" s="168">
        <f>AVERAGE($H$9:H499)</f>
        <v>9795.0882167589207</v>
      </c>
      <c r="AB499" s="178">
        <v>491</v>
      </c>
      <c r="AC499" s="182">
        <v>45</v>
      </c>
      <c r="AD499" s="182">
        <v>4</v>
      </c>
      <c r="AE499" s="182">
        <v>0</v>
      </c>
      <c r="AF499" s="182">
        <v>925.2919882762078</v>
      </c>
      <c r="AG499" s="182">
        <v>49</v>
      </c>
      <c r="AH499" s="188">
        <v>14739.708011723793</v>
      </c>
      <c r="AI499" s="182" t="s">
        <v>197</v>
      </c>
      <c r="AJ499" s="3"/>
      <c r="AK499" s="3"/>
      <c r="AL499" s="185">
        <f>AVERAGE($AG$9:AG499)</f>
        <v>46.853360488798373</v>
      </c>
      <c r="AM499" s="168">
        <f>AVERAGE($AH$9:AH499)</f>
        <v>14507.685976854897</v>
      </c>
    </row>
    <row r="500" spans="2:39" ht="18" x14ac:dyDescent="0.55000000000000004">
      <c r="B500" s="178">
        <v>492</v>
      </c>
      <c r="C500" s="182">
        <v>51</v>
      </c>
      <c r="D500" s="182">
        <v>8</v>
      </c>
      <c r="E500" s="182">
        <v>1</v>
      </c>
      <c r="F500" s="182">
        <v>1012.8204972789606</v>
      </c>
      <c r="G500" s="182">
        <v>52</v>
      </c>
      <c r="H500" s="188">
        <v>10157.179502721039</v>
      </c>
      <c r="I500" s="182" t="s">
        <v>198</v>
      </c>
      <c r="L500" s="185">
        <f>AVERAGE($G$9:G500)</f>
        <v>46.662601626016261</v>
      </c>
      <c r="M500" s="168">
        <f>AVERAGE($H$9:H500)</f>
        <v>9795.8241746572185</v>
      </c>
      <c r="AB500" s="178">
        <v>492</v>
      </c>
      <c r="AC500" s="182">
        <v>45</v>
      </c>
      <c r="AD500" s="182">
        <v>8</v>
      </c>
      <c r="AE500" s="182">
        <v>2</v>
      </c>
      <c r="AF500" s="182">
        <v>692.96715438830006</v>
      </c>
      <c r="AG500" s="182">
        <v>51</v>
      </c>
      <c r="AH500" s="188">
        <v>15792.0328456117</v>
      </c>
      <c r="AI500" s="182" t="s">
        <v>198</v>
      </c>
      <c r="AJ500" s="3"/>
      <c r="AK500" s="3"/>
      <c r="AL500" s="185">
        <f>AVERAGE($AG$9:AG500)</f>
        <v>46.861788617886177</v>
      </c>
      <c r="AM500" s="168">
        <f>AVERAGE($AH$9:AH500)</f>
        <v>14510.296437970257</v>
      </c>
    </row>
    <row r="501" spans="2:39" ht="18" x14ac:dyDescent="0.55000000000000004">
      <c r="B501" s="178">
        <v>493</v>
      </c>
      <c r="C501" s="182">
        <v>49</v>
      </c>
      <c r="D501" s="182">
        <v>7</v>
      </c>
      <c r="E501" s="182">
        <v>4</v>
      </c>
      <c r="F501" s="182">
        <v>616.78465927810453</v>
      </c>
      <c r="G501" s="182">
        <v>49</v>
      </c>
      <c r="H501" s="188">
        <v>11148.215340721896</v>
      </c>
      <c r="I501" s="182" t="s">
        <v>197</v>
      </c>
      <c r="L501" s="185">
        <f>AVERAGE($G$9:G501)</f>
        <v>46.667342799188638</v>
      </c>
      <c r="M501" s="168">
        <f>AVERAGE($H$9:H501)</f>
        <v>9798.5673616066397</v>
      </c>
      <c r="AB501" s="178">
        <v>493</v>
      </c>
      <c r="AC501" s="182">
        <v>45</v>
      </c>
      <c r="AD501" s="182">
        <v>7</v>
      </c>
      <c r="AE501" s="182">
        <v>2</v>
      </c>
      <c r="AF501" s="182">
        <v>968.38553094253984</v>
      </c>
      <c r="AG501" s="182">
        <v>50</v>
      </c>
      <c r="AH501" s="188">
        <v>15581.61446905746</v>
      </c>
      <c r="AI501" s="182" t="s">
        <v>198</v>
      </c>
      <c r="AJ501" s="3"/>
      <c r="AK501" s="3"/>
      <c r="AL501" s="185">
        <f>AVERAGE($AG$9:AG501)</f>
        <v>46.868154158215013</v>
      </c>
      <c r="AM501" s="168">
        <f>AVERAGE($AH$9:AH501)</f>
        <v>14512.469496856844</v>
      </c>
    </row>
    <row r="502" spans="2:39" ht="18" x14ac:dyDescent="0.55000000000000004">
      <c r="B502" s="178">
        <v>494</v>
      </c>
      <c r="C502" s="182">
        <v>46</v>
      </c>
      <c r="D502" s="182">
        <v>6</v>
      </c>
      <c r="E502" s="182">
        <v>2</v>
      </c>
      <c r="F502" s="182">
        <v>709.86794997294328</v>
      </c>
      <c r="G502" s="182">
        <v>50</v>
      </c>
      <c r="H502" s="188">
        <v>10840.132050027056</v>
      </c>
      <c r="I502" s="182" t="s">
        <v>198</v>
      </c>
      <c r="L502" s="185">
        <f>AVERAGE($G$9:G502)</f>
        <v>46.674089068825914</v>
      </c>
      <c r="M502" s="168">
        <f>AVERAGE($H$9:H502)</f>
        <v>9800.6757921500011</v>
      </c>
      <c r="AB502" s="178">
        <v>494</v>
      </c>
      <c r="AC502" s="182">
        <v>50</v>
      </c>
      <c r="AD502" s="182">
        <v>8</v>
      </c>
      <c r="AE502" s="182">
        <v>3</v>
      </c>
      <c r="AF502" s="182">
        <v>792.15098951378832</v>
      </c>
      <c r="AG502" s="182">
        <v>50</v>
      </c>
      <c r="AH502" s="188">
        <v>16007.849010486212</v>
      </c>
      <c r="AI502" s="182" t="s">
        <v>198</v>
      </c>
      <c r="AJ502" s="3"/>
      <c r="AK502" s="3"/>
      <c r="AL502" s="185">
        <f>AVERAGE($AG$9:AG502)</f>
        <v>46.874493927125506</v>
      </c>
      <c r="AM502" s="168">
        <f>AVERAGE($AH$9:AH502)</f>
        <v>14515.496580892532</v>
      </c>
    </row>
    <row r="503" spans="2:39" ht="18" x14ac:dyDescent="0.55000000000000004">
      <c r="B503" s="178">
        <v>495</v>
      </c>
      <c r="C503" s="182">
        <v>36</v>
      </c>
      <c r="D503" s="182">
        <v>7</v>
      </c>
      <c r="E503" s="182">
        <v>2</v>
      </c>
      <c r="F503" s="182">
        <v>642.48155190850412</v>
      </c>
      <c r="G503" s="182">
        <v>41</v>
      </c>
      <c r="H503" s="188">
        <v>8342.5184480914959</v>
      </c>
      <c r="I503" s="182" t="s">
        <v>197</v>
      </c>
      <c r="L503" s="185">
        <f>AVERAGE($G$9:G503)</f>
        <v>46.662626262626262</v>
      </c>
      <c r="M503" s="168">
        <f>AVERAGE($H$9:H503)</f>
        <v>9797.7300197377608</v>
      </c>
      <c r="AB503" s="178">
        <v>495</v>
      </c>
      <c r="AC503" s="182">
        <v>54</v>
      </c>
      <c r="AD503" s="182">
        <v>8</v>
      </c>
      <c r="AE503" s="182">
        <v>2</v>
      </c>
      <c r="AF503" s="182">
        <v>948.94098249824208</v>
      </c>
      <c r="AG503" s="182">
        <v>51</v>
      </c>
      <c r="AH503" s="188">
        <v>15536.059017501757</v>
      </c>
      <c r="AI503" s="182" t="s">
        <v>198</v>
      </c>
      <c r="AJ503" s="3"/>
      <c r="AK503" s="3"/>
      <c r="AL503" s="185">
        <f>AVERAGE($AG$9:AG503)</f>
        <v>46.882828282828285</v>
      </c>
      <c r="AM503" s="168">
        <f>AVERAGE($AH$9:AH503)</f>
        <v>14517.55832318871</v>
      </c>
    </row>
    <row r="504" spans="2:39" ht="18" x14ac:dyDescent="0.55000000000000004">
      <c r="B504" s="178">
        <v>496</v>
      </c>
      <c r="C504" s="182">
        <v>54</v>
      </c>
      <c r="D504" s="182">
        <v>4</v>
      </c>
      <c r="E504" s="182">
        <v>1</v>
      </c>
      <c r="F504" s="182">
        <v>788.63977408377934</v>
      </c>
      <c r="G504" s="182">
        <v>52</v>
      </c>
      <c r="H504" s="188">
        <v>10381.360225916222</v>
      </c>
      <c r="I504" s="182" t="s">
        <v>198</v>
      </c>
      <c r="L504" s="185">
        <f>AVERAGE($G$9:G504)</f>
        <v>46.673387096774192</v>
      </c>
      <c r="M504" s="168">
        <f>AVERAGE($H$9:H504)</f>
        <v>9798.906693540539</v>
      </c>
      <c r="AB504" s="178">
        <v>496</v>
      </c>
      <c r="AC504" s="182">
        <v>38</v>
      </c>
      <c r="AD504" s="182">
        <v>6</v>
      </c>
      <c r="AE504" s="182">
        <v>1</v>
      </c>
      <c r="AF504" s="182">
        <v>787.79915982232421</v>
      </c>
      <c r="AG504" s="182">
        <v>43</v>
      </c>
      <c r="AH504" s="188">
        <v>12817.200840177677</v>
      </c>
      <c r="AI504" s="182" t="s">
        <v>197</v>
      </c>
      <c r="AJ504" s="3"/>
      <c r="AK504" s="3"/>
      <c r="AL504" s="185">
        <f>AVERAGE($AG$9:AG504)</f>
        <v>46.875</v>
      </c>
      <c r="AM504" s="168">
        <f>AVERAGE($AH$9:AH504)</f>
        <v>14514.130183101995</v>
      </c>
    </row>
    <row r="505" spans="2:39" ht="18" x14ac:dyDescent="0.55000000000000004">
      <c r="B505" s="178">
        <v>497</v>
      </c>
      <c r="C505" s="182">
        <v>59</v>
      </c>
      <c r="D505" s="182">
        <v>5</v>
      </c>
      <c r="E505" s="182">
        <v>2</v>
      </c>
      <c r="F505" s="182">
        <v>509.08544780620861</v>
      </c>
      <c r="G505" s="182">
        <v>51</v>
      </c>
      <c r="H505" s="188">
        <v>10975.914552193792</v>
      </c>
      <c r="I505" s="182" t="s">
        <v>198</v>
      </c>
      <c r="L505" s="185">
        <f>AVERAGE($G$9:G505)</f>
        <v>46.682092555331991</v>
      </c>
      <c r="M505" s="168">
        <f>AVERAGE($H$9:H505)</f>
        <v>9801.2749186082528</v>
      </c>
      <c r="AB505" s="178">
        <v>497</v>
      </c>
      <c r="AC505" s="182">
        <v>46</v>
      </c>
      <c r="AD505" s="182">
        <v>10</v>
      </c>
      <c r="AE505" s="182">
        <v>3</v>
      </c>
      <c r="AF505" s="182">
        <v>503.24818040707419</v>
      </c>
      <c r="AG505" s="182">
        <v>50</v>
      </c>
      <c r="AH505" s="188">
        <v>16296.751819592926</v>
      </c>
      <c r="AI505" s="182" t="s">
        <v>198</v>
      </c>
      <c r="AJ505" s="3"/>
      <c r="AK505" s="3"/>
      <c r="AL505" s="185">
        <f>AVERAGE($AG$9:AG505)</f>
        <v>46.881287726358146</v>
      </c>
      <c r="AM505" s="168">
        <f>AVERAGE($AH$9:AH505)</f>
        <v>14517.716946958115</v>
      </c>
    </row>
    <row r="506" spans="2:39" ht="18" x14ac:dyDescent="0.55000000000000004">
      <c r="B506" s="178">
        <v>498</v>
      </c>
      <c r="C506" s="182">
        <v>33</v>
      </c>
      <c r="D506" s="182">
        <v>4</v>
      </c>
      <c r="E506" s="182">
        <v>1</v>
      </c>
      <c r="F506" s="182">
        <v>772.67522472078599</v>
      </c>
      <c r="G506" s="182">
        <v>36</v>
      </c>
      <c r="H506" s="188">
        <v>6537.324775279214</v>
      </c>
      <c r="I506" s="182" t="s">
        <v>197</v>
      </c>
      <c r="L506" s="185">
        <f>AVERAGE($G$9:G506)</f>
        <v>46.660642570281126</v>
      </c>
      <c r="M506" s="168">
        <f>AVERAGE($H$9:H506)</f>
        <v>9794.7208018545807</v>
      </c>
      <c r="AB506" s="178">
        <v>498</v>
      </c>
      <c r="AC506" s="182">
        <v>46</v>
      </c>
      <c r="AD506" s="182">
        <v>9</v>
      </c>
      <c r="AE506" s="182">
        <v>0</v>
      </c>
      <c r="AF506" s="182">
        <v>760.19706780468846</v>
      </c>
      <c r="AG506" s="182">
        <v>53</v>
      </c>
      <c r="AH506" s="188">
        <v>15094.802932195311</v>
      </c>
      <c r="AI506" s="182" t="s">
        <v>198</v>
      </c>
      <c r="AJ506" s="3"/>
      <c r="AK506" s="3"/>
      <c r="AL506" s="185">
        <f>AVERAGE($AG$9:AG506)</f>
        <v>46.893574297188756</v>
      </c>
      <c r="AM506" s="168">
        <f>AVERAGE($AH$9:AH506)</f>
        <v>14518.875754157387</v>
      </c>
    </row>
    <row r="507" spans="2:39" ht="18" x14ac:dyDescent="0.55000000000000004">
      <c r="B507" s="178">
        <v>499</v>
      </c>
      <c r="C507" s="182">
        <v>46</v>
      </c>
      <c r="D507" s="182">
        <v>6</v>
      </c>
      <c r="E507" s="182">
        <v>2</v>
      </c>
      <c r="F507" s="182">
        <v>728.10400652762121</v>
      </c>
      <c r="G507" s="182">
        <v>50</v>
      </c>
      <c r="H507" s="188">
        <v>10821.895993472379</v>
      </c>
      <c r="I507" s="182" t="s">
        <v>198</v>
      </c>
      <c r="L507" s="185">
        <f>AVERAGE($G$9:G507)</f>
        <v>46.667334669338679</v>
      </c>
      <c r="M507" s="168">
        <f>AVERAGE($H$9:H507)</f>
        <v>9796.7792691724517</v>
      </c>
      <c r="AB507" s="178">
        <v>499</v>
      </c>
      <c r="AC507" s="182">
        <v>37</v>
      </c>
      <c r="AD507" s="182">
        <v>6</v>
      </c>
      <c r="AE507" s="182">
        <v>4</v>
      </c>
      <c r="AF507" s="182">
        <v>742.58718953046173</v>
      </c>
      <c r="AG507" s="182">
        <v>39</v>
      </c>
      <c r="AH507" s="188">
        <v>12072.412810469537</v>
      </c>
      <c r="AI507" s="182" t="s">
        <v>197</v>
      </c>
      <c r="AJ507" s="3"/>
      <c r="AK507" s="3"/>
      <c r="AL507" s="185">
        <f>AVERAGE($AG$9:AG507)</f>
        <v>46.877755511022045</v>
      </c>
      <c r="AM507" s="168">
        <f>AVERAGE($AH$9:AH507)</f>
        <v>14513.973022807311</v>
      </c>
    </row>
    <row r="508" spans="2:39" ht="18" x14ac:dyDescent="0.55000000000000004">
      <c r="B508" s="178">
        <v>500</v>
      </c>
      <c r="C508" s="182">
        <v>45</v>
      </c>
      <c r="D508" s="182">
        <v>7</v>
      </c>
      <c r="E508" s="182">
        <v>3</v>
      </c>
      <c r="F508" s="182">
        <v>966.65814794123094</v>
      </c>
      <c r="G508" s="182">
        <v>49</v>
      </c>
      <c r="H508" s="188">
        <v>10548.341852058769</v>
      </c>
      <c r="I508" s="182" t="s">
        <v>197</v>
      </c>
      <c r="L508" s="185">
        <f>AVERAGE($G$9:G508)</f>
        <v>46.671999999999997</v>
      </c>
      <c r="M508" s="168">
        <f>AVERAGE($H$9:H508)</f>
        <v>9798.2823943382245</v>
      </c>
      <c r="AB508" s="178">
        <v>500</v>
      </c>
      <c r="AC508" s="182">
        <v>49</v>
      </c>
      <c r="AD508" s="182">
        <v>7</v>
      </c>
      <c r="AE508" s="182">
        <v>2</v>
      </c>
      <c r="AF508" s="182">
        <v>677.63755903573906</v>
      </c>
      <c r="AG508" s="182">
        <v>51</v>
      </c>
      <c r="AH508" s="188">
        <v>15807.362440964262</v>
      </c>
      <c r="AI508" s="182" t="s">
        <v>198</v>
      </c>
      <c r="AJ508" s="3"/>
      <c r="AK508" s="3"/>
      <c r="AL508" s="185">
        <f>AVERAGE($AG$9:AG508)</f>
        <v>46.886000000000003</v>
      </c>
      <c r="AM508" s="168">
        <f>AVERAGE($AH$9:AH508)</f>
        <v>14516.559801643625</v>
      </c>
    </row>
    <row r="509" spans="2:39" ht="18" x14ac:dyDescent="0.55000000000000004">
      <c r="B509" s="178">
        <v>501</v>
      </c>
      <c r="C509" s="182">
        <v>47</v>
      </c>
      <c r="D509" s="182">
        <v>5</v>
      </c>
      <c r="E509" s="182">
        <v>5</v>
      </c>
      <c r="F509" s="182">
        <v>1056.2000719957884</v>
      </c>
      <c r="G509" s="182">
        <v>47</v>
      </c>
      <c r="H509" s="188">
        <v>10388.799928004211</v>
      </c>
      <c r="I509" s="182" t="s">
        <v>197</v>
      </c>
      <c r="L509" s="185">
        <f>AVERAGE($G$9:G509)</f>
        <v>46.672654690618764</v>
      </c>
      <c r="M509" s="168">
        <f>AVERAGE($H$9:H509)</f>
        <v>9799.4610720501314</v>
      </c>
      <c r="AB509" s="178">
        <v>501</v>
      </c>
      <c r="AC509" s="182">
        <v>41</v>
      </c>
      <c r="AD509" s="182">
        <v>11</v>
      </c>
      <c r="AE509" s="182">
        <v>1</v>
      </c>
      <c r="AF509" s="182">
        <v>721.14328424288556</v>
      </c>
      <c r="AG509" s="182">
        <v>51</v>
      </c>
      <c r="AH509" s="188">
        <v>15513.856715757114</v>
      </c>
      <c r="AI509" s="182" t="s">
        <v>198</v>
      </c>
      <c r="AJ509" s="3"/>
      <c r="AK509" s="3"/>
      <c r="AL509" s="185">
        <f>AVERAGE($AG$9:AG509)</f>
        <v>46.89421157684631</v>
      </c>
      <c r="AM509" s="168">
        <f>AVERAGE($AH$9:AH509)</f>
        <v>14518.550414246647</v>
      </c>
    </row>
    <row r="510" spans="2:39" ht="18" x14ac:dyDescent="0.55000000000000004">
      <c r="B510" s="178">
        <v>502</v>
      </c>
      <c r="C510" s="182">
        <v>41</v>
      </c>
      <c r="D510" s="182">
        <v>4</v>
      </c>
      <c r="E510" s="182">
        <v>2</v>
      </c>
      <c r="F510" s="182">
        <v>850.74036599877536</v>
      </c>
      <c r="G510" s="182">
        <v>43</v>
      </c>
      <c r="H510" s="188">
        <v>8704.2596340012242</v>
      </c>
      <c r="I510" s="182" t="s">
        <v>197</v>
      </c>
      <c r="L510" s="185">
        <f>AVERAGE($G$9:G510)</f>
        <v>46.665338645418323</v>
      </c>
      <c r="M510" s="168">
        <f>AVERAGE($H$9:H510)</f>
        <v>9797.2793958787188</v>
      </c>
      <c r="AB510" s="178">
        <v>502</v>
      </c>
      <c r="AC510" s="182">
        <v>57</v>
      </c>
      <c r="AD510" s="182">
        <v>6</v>
      </c>
      <c r="AE510" s="182">
        <v>2</v>
      </c>
      <c r="AF510" s="182">
        <v>986.44219883075959</v>
      </c>
      <c r="AG510" s="182">
        <v>51</v>
      </c>
      <c r="AH510" s="188">
        <v>15498.557801169241</v>
      </c>
      <c r="AI510" s="182" t="s">
        <v>198</v>
      </c>
      <c r="AJ510" s="3"/>
      <c r="AK510" s="3"/>
      <c r="AL510" s="185">
        <f>AVERAGE($AG$9:AG510)</f>
        <v>46.902390438247011</v>
      </c>
      <c r="AM510" s="168">
        <f>AVERAGE($AH$9:AH510)</f>
        <v>14520.502620196692</v>
      </c>
    </row>
    <row r="511" spans="2:39" ht="18" x14ac:dyDescent="0.55000000000000004">
      <c r="B511" s="178">
        <v>503</v>
      </c>
      <c r="C511" s="182">
        <v>47</v>
      </c>
      <c r="D511" s="182">
        <v>6</v>
      </c>
      <c r="E511" s="182">
        <v>4</v>
      </c>
      <c r="F511" s="182">
        <v>1043.2446148423815</v>
      </c>
      <c r="G511" s="182">
        <v>49</v>
      </c>
      <c r="H511" s="188">
        <v>10721.755385157619</v>
      </c>
      <c r="I511" s="182" t="s">
        <v>197</v>
      </c>
      <c r="L511" s="185">
        <f>AVERAGE($G$9:G511)</f>
        <v>46.669980119284297</v>
      </c>
      <c r="M511" s="168">
        <f>AVERAGE($H$9:H511)</f>
        <v>9799.1173203106846</v>
      </c>
      <c r="AB511" s="178">
        <v>503</v>
      </c>
      <c r="AC511" s="182">
        <v>41</v>
      </c>
      <c r="AD511" s="182">
        <v>8</v>
      </c>
      <c r="AE511" s="182">
        <v>2</v>
      </c>
      <c r="AF511" s="182">
        <v>983.02525947469508</v>
      </c>
      <c r="AG511" s="182">
        <v>47</v>
      </c>
      <c r="AH511" s="188">
        <v>14411.974740525304</v>
      </c>
      <c r="AI511" s="182" t="s">
        <v>197</v>
      </c>
      <c r="AJ511" s="3"/>
      <c r="AK511" s="3"/>
      <c r="AL511" s="185">
        <f>AVERAGE($AG$9:AG511)</f>
        <v>46.902584493041751</v>
      </c>
      <c r="AM511" s="168">
        <f>AVERAGE($AH$9:AH511)</f>
        <v>14520.286859004504</v>
      </c>
    </row>
    <row r="512" spans="2:39" ht="18" x14ac:dyDescent="0.55000000000000004">
      <c r="B512" s="178">
        <v>504</v>
      </c>
      <c r="C512" s="182">
        <v>48</v>
      </c>
      <c r="D512" s="182">
        <v>7</v>
      </c>
      <c r="E512" s="182">
        <v>4</v>
      </c>
      <c r="F512" s="182">
        <v>654.70555604676338</v>
      </c>
      <c r="G512" s="182">
        <v>49</v>
      </c>
      <c r="H512" s="188">
        <v>11110.294443953237</v>
      </c>
      <c r="I512" s="182" t="s">
        <v>197</v>
      </c>
      <c r="L512" s="185">
        <f>AVERAGE($G$9:G512)</f>
        <v>46.674603174603178</v>
      </c>
      <c r="M512" s="168">
        <f>AVERAGE($H$9:H512)</f>
        <v>9801.7188622226731</v>
      </c>
      <c r="AB512" s="178">
        <v>504</v>
      </c>
      <c r="AC512" s="182">
        <v>45</v>
      </c>
      <c r="AD512" s="182">
        <v>6</v>
      </c>
      <c r="AE512" s="182">
        <v>1</v>
      </c>
      <c r="AF512" s="182">
        <v>532.61853057874805</v>
      </c>
      <c r="AG512" s="182">
        <v>50</v>
      </c>
      <c r="AH512" s="188">
        <v>15767.381469421252</v>
      </c>
      <c r="AI512" s="182" t="s">
        <v>198</v>
      </c>
      <c r="AJ512" s="3"/>
      <c r="AK512" s="3"/>
      <c r="AL512" s="185">
        <f>AVERAGE($AG$9:AG512)</f>
        <v>46.908730158730158</v>
      </c>
      <c r="AM512" s="168">
        <f>AVERAGE($AH$9:AH512)</f>
        <v>14522.761253072789</v>
      </c>
    </row>
    <row r="513" spans="2:39" ht="18" x14ac:dyDescent="0.55000000000000004">
      <c r="B513" s="178">
        <v>505</v>
      </c>
      <c r="C513" s="182">
        <v>50</v>
      </c>
      <c r="D513" s="182">
        <v>8</v>
      </c>
      <c r="E513" s="182">
        <v>3</v>
      </c>
      <c r="F513" s="182">
        <v>655.27864015891168</v>
      </c>
      <c r="G513" s="182">
        <v>50</v>
      </c>
      <c r="H513" s="188">
        <v>11144.721359841089</v>
      </c>
      <c r="I513" s="182" t="s">
        <v>198</v>
      </c>
      <c r="L513" s="185">
        <f>AVERAGE($G$9:G513)</f>
        <v>46.681188118811882</v>
      </c>
      <c r="M513" s="168">
        <f>AVERAGE($H$9:H513)</f>
        <v>9804.3782731090487</v>
      </c>
      <c r="AB513" s="178">
        <v>505</v>
      </c>
      <c r="AC513" s="182">
        <v>49</v>
      </c>
      <c r="AD513" s="182">
        <v>9</v>
      </c>
      <c r="AE513" s="182">
        <v>3</v>
      </c>
      <c r="AF513" s="182">
        <v>715.9898014511291</v>
      </c>
      <c r="AG513" s="182">
        <v>50</v>
      </c>
      <c r="AH513" s="188">
        <v>16084.010198548871</v>
      </c>
      <c r="AI513" s="182" t="s">
        <v>198</v>
      </c>
      <c r="AJ513" s="3"/>
      <c r="AK513" s="3"/>
      <c r="AL513" s="185">
        <f>AVERAGE($AG$9:AG513)</f>
        <v>46.914851485148517</v>
      </c>
      <c r="AM513" s="168">
        <f>AVERAGE($AH$9:AH513)</f>
        <v>14525.852835143038</v>
      </c>
    </row>
    <row r="514" spans="2:39" ht="18" x14ac:dyDescent="0.55000000000000004">
      <c r="B514" s="178">
        <v>506</v>
      </c>
      <c r="C514" s="182">
        <v>39</v>
      </c>
      <c r="D514" s="182">
        <v>7</v>
      </c>
      <c r="E514" s="182">
        <v>4</v>
      </c>
      <c r="F514" s="182">
        <v>862.39027044751651</v>
      </c>
      <c r="G514" s="182">
        <v>42</v>
      </c>
      <c r="H514" s="188">
        <v>8907.6097295524833</v>
      </c>
      <c r="I514" s="182" t="s">
        <v>197</v>
      </c>
      <c r="L514" s="185">
        <f>AVERAGE($G$9:G514)</f>
        <v>46.671936758893281</v>
      </c>
      <c r="M514" s="168">
        <f>AVERAGE($H$9:H514)</f>
        <v>9802.6060032601217</v>
      </c>
      <c r="AB514" s="178">
        <v>506</v>
      </c>
      <c r="AC514" s="182">
        <v>37</v>
      </c>
      <c r="AD514" s="182">
        <v>4</v>
      </c>
      <c r="AE514" s="182">
        <v>4</v>
      </c>
      <c r="AF514" s="182">
        <v>723.49735900054714</v>
      </c>
      <c r="AG514" s="182">
        <v>37</v>
      </c>
      <c r="AH514" s="188">
        <v>11321.502640999453</v>
      </c>
      <c r="AI514" s="182" t="s">
        <v>197</v>
      </c>
      <c r="AJ514" s="3"/>
      <c r="AK514" s="3"/>
      <c r="AL514" s="185">
        <f>AVERAGE($AG$9:AG514)</f>
        <v>46.895256916996047</v>
      </c>
      <c r="AM514" s="168">
        <f>AVERAGE($AH$9:AH514)</f>
        <v>14519.520127249474</v>
      </c>
    </row>
    <row r="515" spans="2:39" ht="18" x14ac:dyDescent="0.55000000000000004">
      <c r="B515" s="178">
        <v>507</v>
      </c>
      <c r="C515" s="182">
        <v>36</v>
      </c>
      <c r="D515" s="182">
        <v>5</v>
      </c>
      <c r="E515" s="182">
        <v>1</v>
      </c>
      <c r="F515" s="182">
        <v>573.84943833969965</v>
      </c>
      <c r="G515" s="182">
        <v>40</v>
      </c>
      <c r="H515" s="188">
        <v>7876.1505616603008</v>
      </c>
      <c r="I515" s="182" t="s">
        <v>197</v>
      </c>
      <c r="L515" s="185">
        <f>AVERAGE($G$9:G515)</f>
        <v>46.658777120315584</v>
      </c>
      <c r="M515" s="168">
        <f>AVERAGE($H$9:H515)</f>
        <v>9798.8062883851726</v>
      </c>
      <c r="AB515" s="178">
        <v>507</v>
      </c>
      <c r="AC515" s="182">
        <v>41</v>
      </c>
      <c r="AD515" s="182">
        <v>3</v>
      </c>
      <c r="AE515" s="182">
        <v>1</v>
      </c>
      <c r="AF515" s="182">
        <v>666.18229049126512</v>
      </c>
      <c r="AG515" s="182">
        <v>43</v>
      </c>
      <c r="AH515" s="188">
        <v>12938.817709508734</v>
      </c>
      <c r="AI515" s="182" t="s">
        <v>197</v>
      </c>
      <c r="AJ515" s="3"/>
      <c r="AK515" s="3"/>
      <c r="AL515" s="185">
        <f>AVERAGE($AG$9:AG515)</f>
        <v>46.887573964497044</v>
      </c>
      <c r="AM515" s="168">
        <f>AVERAGE($AH$9:AH515)</f>
        <v>14516.402371001464</v>
      </c>
    </row>
    <row r="516" spans="2:39" ht="18" x14ac:dyDescent="0.55000000000000004">
      <c r="B516" s="178">
        <v>508</v>
      </c>
      <c r="C516" s="182">
        <v>49</v>
      </c>
      <c r="D516" s="182">
        <v>12</v>
      </c>
      <c r="E516" s="182">
        <v>2</v>
      </c>
      <c r="F516" s="182">
        <v>646.00062108486895</v>
      </c>
      <c r="G516" s="182">
        <v>51</v>
      </c>
      <c r="H516" s="188">
        <v>10838.99937891513</v>
      </c>
      <c r="I516" s="182" t="s">
        <v>198</v>
      </c>
      <c r="L516" s="185">
        <f>AVERAGE($G$9:G516)</f>
        <v>46.667322834645667</v>
      </c>
      <c r="M516" s="168">
        <f>AVERAGE($H$9:H516)</f>
        <v>9800.8539125791285</v>
      </c>
      <c r="AB516" s="178">
        <v>508</v>
      </c>
      <c r="AC516" s="182">
        <v>38</v>
      </c>
      <c r="AD516" s="182">
        <v>1</v>
      </c>
      <c r="AE516" s="182">
        <v>4</v>
      </c>
      <c r="AF516" s="182">
        <v>975.9097345739649</v>
      </c>
      <c r="AG516" s="182">
        <v>35</v>
      </c>
      <c r="AH516" s="188">
        <v>10299.090265426035</v>
      </c>
      <c r="AI516" s="182" t="s">
        <v>197</v>
      </c>
      <c r="AJ516" s="3"/>
      <c r="AK516" s="3"/>
      <c r="AL516" s="185">
        <f>AVERAGE($AG$9:AG516)</f>
        <v>46.864173228346459</v>
      </c>
      <c r="AM516" s="168">
        <f>AVERAGE($AH$9:AH516)</f>
        <v>14508.100575518049</v>
      </c>
    </row>
    <row r="517" spans="2:39" ht="18" x14ac:dyDescent="0.55000000000000004">
      <c r="B517" s="178">
        <v>509</v>
      </c>
      <c r="C517" s="182">
        <v>51</v>
      </c>
      <c r="D517" s="182">
        <v>11</v>
      </c>
      <c r="E517" s="182">
        <v>2</v>
      </c>
      <c r="F517" s="182">
        <v>1151.787943474355</v>
      </c>
      <c r="G517" s="182">
        <v>51</v>
      </c>
      <c r="H517" s="188">
        <v>10333.212056525645</v>
      </c>
      <c r="I517" s="182" t="s">
        <v>198</v>
      </c>
      <c r="L517" s="185">
        <f>AVERAGE($G$9:G517)</f>
        <v>46.675834970530452</v>
      </c>
      <c r="M517" s="168">
        <f>AVERAGE($H$9:H517)</f>
        <v>9801.8998028422848</v>
      </c>
      <c r="AB517" s="178">
        <v>509</v>
      </c>
      <c r="AC517" s="182">
        <v>42</v>
      </c>
      <c r="AD517" s="182">
        <v>7</v>
      </c>
      <c r="AE517" s="182">
        <v>2</v>
      </c>
      <c r="AF517" s="182">
        <v>686.1453055863891</v>
      </c>
      <c r="AG517" s="182">
        <v>47</v>
      </c>
      <c r="AH517" s="188">
        <v>14708.854694413611</v>
      </c>
      <c r="AI517" s="182" t="s">
        <v>197</v>
      </c>
      <c r="AJ517" s="3"/>
      <c r="AK517" s="3"/>
      <c r="AL517" s="185">
        <f>AVERAGE($AG$9:AG517)</f>
        <v>46.86444007858546</v>
      </c>
      <c r="AM517" s="168">
        <f>AVERAGE($AH$9:AH517)</f>
        <v>14508.494984396037</v>
      </c>
    </row>
    <row r="518" spans="2:39" ht="18" x14ac:dyDescent="0.55000000000000004">
      <c r="B518" s="178">
        <v>510</v>
      </c>
      <c r="C518" s="182">
        <v>53</v>
      </c>
      <c r="D518" s="182">
        <v>8</v>
      </c>
      <c r="E518" s="182">
        <v>1</v>
      </c>
      <c r="F518" s="182">
        <v>653.59033705320121</v>
      </c>
      <c r="G518" s="182">
        <v>52</v>
      </c>
      <c r="H518" s="188">
        <v>10516.409662946799</v>
      </c>
      <c r="I518" s="182" t="s">
        <v>198</v>
      </c>
      <c r="L518" s="185">
        <f>AVERAGE($G$9:G518)</f>
        <v>46.686274509803923</v>
      </c>
      <c r="M518" s="168">
        <f>AVERAGE($H$9:H518)</f>
        <v>9803.300802567981</v>
      </c>
      <c r="AB518" s="178">
        <v>510</v>
      </c>
      <c r="AC518" s="182">
        <v>43</v>
      </c>
      <c r="AD518" s="182">
        <v>6</v>
      </c>
      <c r="AE518" s="182">
        <v>2</v>
      </c>
      <c r="AF518" s="182">
        <v>1043.5272305191875</v>
      </c>
      <c r="AG518" s="182">
        <v>47</v>
      </c>
      <c r="AH518" s="188">
        <v>14351.472769480813</v>
      </c>
      <c r="AI518" s="182" t="s">
        <v>197</v>
      </c>
      <c r="AJ518" s="3"/>
      <c r="AK518" s="3"/>
      <c r="AL518" s="185">
        <f>AVERAGE($AG$9:AG518)</f>
        <v>46.864705882352943</v>
      </c>
      <c r="AM518" s="168">
        <f>AVERAGE($AH$9:AH518)</f>
        <v>14508.187097700125</v>
      </c>
    </row>
    <row r="519" spans="2:39" ht="18" x14ac:dyDescent="0.55000000000000004">
      <c r="B519" s="178">
        <v>511</v>
      </c>
      <c r="C519" s="182">
        <v>48</v>
      </c>
      <c r="D519" s="182">
        <v>8</v>
      </c>
      <c r="E519" s="182">
        <v>0</v>
      </c>
      <c r="F519" s="182">
        <v>857.98577645780972</v>
      </c>
      <c r="G519" s="182">
        <v>53</v>
      </c>
      <c r="H519" s="188">
        <v>9997.0142235421899</v>
      </c>
      <c r="I519" s="182" t="s">
        <v>198</v>
      </c>
      <c r="L519" s="185">
        <f>AVERAGE($G$9:G519)</f>
        <v>46.698630136986303</v>
      </c>
      <c r="M519" s="168">
        <f>AVERAGE($H$9:H519)</f>
        <v>9803.67988949748</v>
      </c>
      <c r="AB519" s="178">
        <v>511</v>
      </c>
      <c r="AC519" s="182">
        <v>44</v>
      </c>
      <c r="AD519" s="182">
        <v>6</v>
      </c>
      <c r="AE519" s="182">
        <v>4</v>
      </c>
      <c r="AF519" s="182">
        <v>721.12357046179989</v>
      </c>
      <c r="AG519" s="182">
        <v>46</v>
      </c>
      <c r="AH519" s="188">
        <v>14788.876429538199</v>
      </c>
      <c r="AI519" s="182" t="s">
        <v>197</v>
      </c>
      <c r="AJ519" s="3"/>
      <c r="AK519" s="3"/>
      <c r="AL519" s="185">
        <f>AVERAGE($AG$9:AG519)</f>
        <v>46.863013698630134</v>
      </c>
      <c r="AM519" s="168">
        <f>AVERAGE($AH$9:AH519)</f>
        <v>14508.736391891589</v>
      </c>
    </row>
    <row r="520" spans="2:39" ht="18" x14ac:dyDescent="0.55000000000000004">
      <c r="B520" s="178">
        <v>512</v>
      </c>
      <c r="C520" s="182">
        <v>54</v>
      </c>
      <c r="D520" s="182">
        <v>8</v>
      </c>
      <c r="E520" s="182">
        <v>1</v>
      </c>
      <c r="F520" s="182">
        <v>955.52518227079622</v>
      </c>
      <c r="G520" s="182">
        <v>52</v>
      </c>
      <c r="H520" s="188">
        <v>10214.474817729204</v>
      </c>
      <c r="I520" s="182" t="s">
        <v>198</v>
      </c>
      <c r="L520" s="185">
        <f>AVERAGE($G$9:G520)</f>
        <v>46.708984375</v>
      </c>
      <c r="M520" s="168">
        <f>AVERAGE($H$9:H520)</f>
        <v>9804.4822233416835</v>
      </c>
      <c r="AB520" s="178">
        <v>512</v>
      </c>
      <c r="AC520" s="182">
        <v>43</v>
      </c>
      <c r="AD520" s="182">
        <v>8</v>
      </c>
      <c r="AE520" s="182">
        <v>0</v>
      </c>
      <c r="AF520" s="182">
        <v>926.23700456136942</v>
      </c>
      <c r="AG520" s="182">
        <v>51</v>
      </c>
      <c r="AH520" s="188">
        <v>15058.76299543863</v>
      </c>
      <c r="AI520" s="182" t="s">
        <v>198</v>
      </c>
      <c r="AJ520" s="3"/>
      <c r="AK520" s="3"/>
      <c r="AL520" s="185">
        <f>AVERAGE($AG$9:AG520)</f>
        <v>46.87109375</v>
      </c>
      <c r="AM520" s="168">
        <f>AVERAGE($AH$9:AH520)</f>
        <v>14509.810662601642</v>
      </c>
    </row>
    <row r="521" spans="2:39" ht="18" x14ac:dyDescent="0.55000000000000004">
      <c r="B521" s="178">
        <v>513</v>
      </c>
      <c r="C521" s="182">
        <v>36</v>
      </c>
      <c r="D521" s="182">
        <v>4</v>
      </c>
      <c r="E521" s="182">
        <v>5</v>
      </c>
      <c r="F521" s="182">
        <v>664.91270056935934</v>
      </c>
      <c r="G521" s="182">
        <v>35</v>
      </c>
      <c r="H521" s="188">
        <v>7360.087299430641</v>
      </c>
      <c r="I521" s="182" t="s">
        <v>197</v>
      </c>
      <c r="L521" s="185">
        <f>AVERAGE($G$9:G521)</f>
        <v>46.686159844054579</v>
      </c>
      <c r="M521" s="168">
        <f>AVERAGE($H$9:H521)</f>
        <v>9799.7173209558914</v>
      </c>
      <c r="AB521" s="178">
        <v>513</v>
      </c>
      <c r="AC521" s="182">
        <v>40</v>
      </c>
      <c r="AD521" s="182">
        <v>8</v>
      </c>
      <c r="AE521" s="182">
        <v>3</v>
      </c>
      <c r="AF521" s="182">
        <v>661.33821009998655</v>
      </c>
      <c r="AG521" s="182">
        <v>45</v>
      </c>
      <c r="AH521" s="188">
        <v>14213.661789900014</v>
      </c>
      <c r="AI521" s="182" t="s">
        <v>197</v>
      </c>
      <c r="AJ521" s="3"/>
      <c r="AK521" s="3"/>
      <c r="AL521" s="185">
        <f>AVERAGE($AG$9:AG521)</f>
        <v>46.867446393762187</v>
      </c>
      <c r="AM521" s="168">
        <f>AVERAGE($AH$9:AH521)</f>
        <v>14509.233374350761</v>
      </c>
    </row>
    <row r="522" spans="2:39" ht="18" x14ac:dyDescent="0.55000000000000004">
      <c r="B522" s="178">
        <v>514</v>
      </c>
      <c r="C522" s="182">
        <v>51</v>
      </c>
      <c r="D522" s="182">
        <v>5</v>
      </c>
      <c r="E522" s="182">
        <v>2</v>
      </c>
      <c r="F522" s="182">
        <v>943.8645430226245</v>
      </c>
      <c r="G522" s="182">
        <v>51</v>
      </c>
      <c r="H522" s="188">
        <v>10541.135456977376</v>
      </c>
      <c r="I522" s="182" t="s">
        <v>198</v>
      </c>
      <c r="L522" s="185">
        <f>AVERAGE($G$9:G522)</f>
        <v>46.694552529182879</v>
      </c>
      <c r="M522" s="168">
        <f>AVERAGE($H$9:H522)</f>
        <v>9801.1597686913428</v>
      </c>
      <c r="AB522" s="178">
        <v>514</v>
      </c>
      <c r="AC522" s="182">
        <v>44</v>
      </c>
      <c r="AD522" s="182">
        <v>5</v>
      </c>
      <c r="AE522" s="182">
        <v>1</v>
      </c>
      <c r="AF522" s="182">
        <v>598.90362048238671</v>
      </c>
      <c r="AG522" s="182">
        <v>48</v>
      </c>
      <c r="AH522" s="188">
        <v>14931.096379517614</v>
      </c>
      <c r="AI522" s="182" t="s">
        <v>197</v>
      </c>
      <c r="AJ522" s="3"/>
      <c r="AK522" s="3"/>
      <c r="AL522" s="185">
        <f>AVERAGE($AG$9:AG522)</f>
        <v>46.869649805447473</v>
      </c>
      <c r="AM522" s="168">
        <f>AVERAGE($AH$9:AH522)</f>
        <v>14510.054119496999</v>
      </c>
    </row>
    <row r="523" spans="2:39" ht="18" x14ac:dyDescent="0.55000000000000004">
      <c r="B523" s="178">
        <v>515</v>
      </c>
      <c r="C523" s="182">
        <v>44</v>
      </c>
      <c r="D523" s="182">
        <v>6</v>
      </c>
      <c r="E523" s="182">
        <v>2</v>
      </c>
      <c r="F523" s="182">
        <v>810.61760523774376</v>
      </c>
      <c r="G523" s="182">
        <v>48</v>
      </c>
      <c r="H523" s="188">
        <v>10169.382394762255</v>
      </c>
      <c r="I523" s="182" t="s">
        <v>197</v>
      </c>
      <c r="L523" s="185">
        <f>AVERAGE($G$9:G523)</f>
        <v>46.697087378640774</v>
      </c>
      <c r="M523" s="168">
        <f>AVERAGE($H$9:H523)</f>
        <v>9801.8747640817728</v>
      </c>
      <c r="AB523" s="178">
        <v>515</v>
      </c>
      <c r="AC523" s="182">
        <v>47</v>
      </c>
      <c r="AD523" s="182">
        <v>7</v>
      </c>
      <c r="AE523" s="182">
        <v>3</v>
      </c>
      <c r="AF523" s="182">
        <v>569.21762680681445</v>
      </c>
      <c r="AG523" s="182">
        <v>50</v>
      </c>
      <c r="AH523" s="188">
        <v>16230.782373193186</v>
      </c>
      <c r="AI523" s="182" t="s">
        <v>198</v>
      </c>
      <c r="AJ523" s="3"/>
      <c r="AK523" s="3"/>
      <c r="AL523" s="185">
        <f>AVERAGE($AG$9:AG523)</f>
        <v>46.875728155339807</v>
      </c>
      <c r="AM523" s="168">
        <f>AVERAGE($AH$9:AH523)</f>
        <v>14513.395339407089</v>
      </c>
    </row>
    <row r="524" spans="2:39" ht="18" x14ac:dyDescent="0.55000000000000004">
      <c r="B524" s="178">
        <v>516</v>
      </c>
      <c r="C524" s="182">
        <v>48</v>
      </c>
      <c r="D524" s="182">
        <v>11</v>
      </c>
      <c r="E524" s="182">
        <v>2</v>
      </c>
      <c r="F524" s="182">
        <v>856.32884354498833</v>
      </c>
      <c r="G524" s="182">
        <v>51</v>
      </c>
      <c r="H524" s="188">
        <v>10628.671156455011</v>
      </c>
      <c r="I524" s="182" t="s">
        <v>198</v>
      </c>
      <c r="L524" s="185">
        <f>AVERAGE($G$9:G524)</f>
        <v>46.70542635658915</v>
      </c>
      <c r="M524" s="168">
        <f>AVERAGE($H$9:H524)</f>
        <v>9803.4770826716431</v>
      </c>
      <c r="AB524" s="178">
        <v>516</v>
      </c>
      <c r="AC524" s="182">
        <v>40</v>
      </c>
      <c r="AD524" s="182">
        <v>10</v>
      </c>
      <c r="AE524" s="182">
        <v>2</v>
      </c>
      <c r="AF524" s="182">
        <v>1057.7662100295579</v>
      </c>
      <c r="AG524" s="182">
        <v>48</v>
      </c>
      <c r="AH524" s="188">
        <v>14722.233789970442</v>
      </c>
      <c r="AI524" s="182" t="s">
        <v>197</v>
      </c>
      <c r="AJ524" s="3"/>
      <c r="AK524" s="3"/>
      <c r="AL524" s="185">
        <f>AVERAGE($AG$9:AG524)</f>
        <v>46.877906976744185</v>
      </c>
      <c r="AM524" s="168">
        <f>AVERAGE($AH$9:AH524)</f>
        <v>14513.800065086474</v>
      </c>
    </row>
    <row r="525" spans="2:39" ht="18" x14ac:dyDescent="0.55000000000000004">
      <c r="B525" s="178">
        <v>517</v>
      </c>
      <c r="C525" s="182">
        <v>47</v>
      </c>
      <c r="D525" s="182">
        <v>8</v>
      </c>
      <c r="E525" s="182">
        <v>4</v>
      </c>
      <c r="F525" s="182">
        <v>680.15609788275538</v>
      </c>
      <c r="G525" s="182">
        <v>49</v>
      </c>
      <c r="H525" s="188">
        <v>11084.843902117245</v>
      </c>
      <c r="I525" s="182" t="s">
        <v>197</v>
      </c>
      <c r="L525" s="185">
        <f>AVERAGE($G$9:G525)</f>
        <v>46.709864603481627</v>
      </c>
      <c r="M525" s="168">
        <f>AVERAGE($H$9:H525)</f>
        <v>9805.9555484732791</v>
      </c>
      <c r="AB525" s="178">
        <v>517</v>
      </c>
      <c r="AC525" s="182">
        <v>42</v>
      </c>
      <c r="AD525" s="182">
        <v>6</v>
      </c>
      <c r="AE525" s="182">
        <v>1</v>
      </c>
      <c r="AF525" s="182">
        <v>662.87173358758116</v>
      </c>
      <c r="AG525" s="182">
        <v>47</v>
      </c>
      <c r="AH525" s="188">
        <v>14482.128266412419</v>
      </c>
      <c r="AI525" s="182" t="s">
        <v>197</v>
      </c>
      <c r="AJ525" s="3"/>
      <c r="AK525" s="3"/>
      <c r="AL525" s="185">
        <f>AVERAGE($AG$9:AG525)</f>
        <v>46.878143133462281</v>
      </c>
      <c r="AM525" s="168">
        <f>AVERAGE($AH$9:AH525)</f>
        <v>14513.73880435403</v>
      </c>
    </row>
    <row r="526" spans="2:39" ht="18" x14ac:dyDescent="0.55000000000000004">
      <c r="B526" s="178">
        <v>518</v>
      </c>
      <c r="C526" s="182">
        <v>39</v>
      </c>
      <c r="D526" s="182">
        <v>5</v>
      </c>
      <c r="E526" s="182">
        <v>2</v>
      </c>
      <c r="F526" s="182">
        <v>851.86293165476673</v>
      </c>
      <c r="G526" s="182">
        <v>42</v>
      </c>
      <c r="H526" s="188">
        <v>8418.1370683452333</v>
      </c>
      <c r="I526" s="182" t="s">
        <v>197</v>
      </c>
      <c r="L526" s="185">
        <f>AVERAGE($G$9:G526)</f>
        <v>46.700772200772199</v>
      </c>
      <c r="M526" s="168">
        <f>AVERAGE($H$9:H526)</f>
        <v>9803.2763622182047</v>
      </c>
      <c r="AB526" s="178">
        <v>518</v>
      </c>
      <c r="AC526" s="182">
        <v>34</v>
      </c>
      <c r="AD526" s="182">
        <v>6</v>
      </c>
      <c r="AE526" s="182">
        <v>2</v>
      </c>
      <c r="AF526" s="182">
        <v>628.39599297980249</v>
      </c>
      <c r="AG526" s="182">
        <v>38</v>
      </c>
      <c r="AH526" s="188">
        <v>11301.604007020198</v>
      </c>
      <c r="AI526" s="182" t="s">
        <v>197</v>
      </c>
      <c r="AJ526" s="3"/>
      <c r="AK526" s="3"/>
      <c r="AL526" s="185">
        <f>AVERAGE($AG$9:AG526)</f>
        <v>46.861003861003859</v>
      </c>
      <c r="AM526" s="168">
        <f>AVERAGE($AH$9:AH526)</f>
        <v>14507.537771926745</v>
      </c>
    </row>
    <row r="527" spans="2:39" ht="18" x14ac:dyDescent="0.55000000000000004">
      <c r="B527" s="178">
        <v>519</v>
      </c>
      <c r="C527" s="182">
        <v>40</v>
      </c>
      <c r="D527" s="182">
        <v>7</v>
      </c>
      <c r="E527" s="182">
        <v>1</v>
      </c>
      <c r="F527" s="182">
        <v>793.25873952900861</v>
      </c>
      <c r="G527" s="182">
        <v>46</v>
      </c>
      <c r="H527" s="188">
        <v>9366.7412604709916</v>
      </c>
      <c r="I527" s="182" t="s">
        <v>197</v>
      </c>
      <c r="L527" s="185">
        <f>AVERAGE($G$9:G527)</f>
        <v>46.699421965317917</v>
      </c>
      <c r="M527" s="168">
        <f>AVERAGE($H$9:H527)</f>
        <v>9802.4352541223525</v>
      </c>
      <c r="AB527" s="178">
        <v>519</v>
      </c>
      <c r="AC527" s="182">
        <v>40</v>
      </c>
      <c r="AD527" s="182">
        <v>6</v>
      </c>
      <c r="AE527" s="182">
        <v>2</v>
      </c>
      <c r="AF527" s="182">
        <v>977.79542750623557</v>
      </c>
      <c r="AG527" s="182">
        <v>44</v>
      </c>
      <c r="AH527" s="188">
        <v>13262.204572493763</v>
      </c>
      <c r="AI527" s="182" t="s">
        <v>197</v>
      </c>
      <c r="AJ527" s="3"/>
      <c r="AK527" s="3"/>
      <c r="AL527" s="185">
        <f>AVERAGE($AG$9:AG527)</f>
        <v>46.855491329479769</v>
      </c>
      <c r="AM527" s="168">
        <f>AVERAGE($AH$9:AH527)</f>
        <v>14505.138285993349</v>
      </c>
    </row>
    <row r="528" spans="2:39" ht="18" x14ac:dyDescent="0.55000000000000004">
      <c r="B528" s="178">
        <v>520</v>
      </c>
      <c r="C528" s="182">
        <v>47</v>
      </c>
      <c r="D528" s="182">
        <v>4</v>
      </c>
      <c r="E528" s="182">
        <v>3</v>
      </c>
      <c r="F528" s="182">
        <v>785.4982935379885</v>
      </c>
      <c r="G528" s="182">
        <v>48</v>
      </c>
      <c r="H528" s="188">
        <v>10444.501706462011</v>
      </c>
      <c r="I528" s="182" t="s">
        <v>197</v>
      </c>
      <c r="L528" s="185">
        <f>AVERAGE($G$9:G528)</f>
        <v>46.70192307692308</v>
      </c>
      <c r="M528" s="168">
        <f>AVERAGE($H$9:H528)</f>
        <v>9803.6699972999304</v>
      </c>
      <c r="AB528" s="178">
        <v>520</v>
      </c>
      <c r="AC528" s="182">
        <v>37</v>
      </c>
      <c r="AD528" s="182">
        <v>2</v>
      </c>
      <c r="AE528" s="182">
        <v>3</v>
      </c>
      <c r="AF528" s="182">
        <v>838.47378179324369</v>
      </c>
      <c r="AG528" s="182">
        <v>36</v>
      </c>
      <c r="AH528" s="188">
        <v>10571.526218206756</v>
      </c>
      <c r="AI528" s="182" t="s">
        <v>197</v>
      </c>
      <c r="AJ528" s="3"/>
      <c r="AK528" s="3"/>
      <c r="AL528" s="185">
        <f>AVERAGE($AG$9:AG528)</f>
        <v>46.834615384615383</v>
      </c>
      <c r="AM528" s="168">
        <f>AVERAGE($AH$9:AH528)</f>
        <v>14497.573647401452</v>
      </c>
    </row>
    <row r="529" spans="2:39" ht="18" x14ac:dyDescent="0.55000000000000004">
      <c r="B529" s="178">
        <v>521</v>
      </c>
      <c r="C529" s="182">
        <v>39</v>
      </c>
      <c r="D529" s="182">
        <v>9</v>
      </c>
      <c r="E529" s="182">
        <v>4</v>
      </c>
      <c r="F529" s="182">
        <v>885.77000047750664</v>
      </c>
      <c r="G529" s="182">
        <v>44</v>
      </c>
      <c r="H529" s="188">
        <v>9454.229999522493</v>
      </c>
      <c r="I529" s="182" t="s">
        <v>197</v>
      </c>
      <c r="L529" s="185">
        <f>AVERAGE($G$9:G529)</f>
        <v>46.69673704414587</v>
      </c>
      <c r="M529" s="168">
        <f>AVERAGE($H$9:H529)</f>
        <v>9802.9992871314516</v>
      </c>
      <c r="AB529" s="178">
        <v>521</v>
      </c>
      <c r="AC529" s="182">
        <v>54</v>
      </c>
      <c r="AD529" s="182">
        <v>6</v>
      </c>
      <c r="AE529" s="182">
        <v>2</v>
      </c>
      <c r="AF529" s="182">
        <v>729.58155860472755</v>
      </c>
      <c r="AG529" s="182">
        <v>51</v>
      </c>
      <c r="AH529" s="188">
        <v>15755.418441395272</v>
      </c>
      <c r="AI529" s="182" t="s">
        <v>198</v>
      </c>
      <c r="AJ529" s="3"/>
      <c r="AK529" s="3"/>
      <c r="AL529" s="185">
        <f>AVERAGE($AG$9:AG529)</f>
        <v>46.842610364683303</v>
      </c>
      <c r="AM529" s="168">
        <f>AVERAGE($AH$9:AH529)</f>
        <v>14499.987936833302</v>
      </c>
    </row>
    <row r="530" spans="2:39" ht="18" x14ac:dyDescent="0.55000000000000004">
      <c r="B530" s="178">
        <v>522</v>
      </c>
      <c r="C530" s="182">
        <v>39</v>
      </c>
      <c r="D530" s="182">
        <v>11</v>
      </c>
      <c r="E530" s="182">
        <v>4</v>
      </c>
      <c r="F530" s="182">
        <v>784.8234552339303</v>
      </c>
      <c r="G530" s="182">
        <v>46</v>
      </c>
      <c r="H530" s="188">
        <v>10125.176544766069</v>
      </c>
      <c r="I530" s="182" t="s">
        <v>197</v>
      </c>
      <c r="L530" s="185">
        <f>AVERAGE($G$9:G530)</f>
        <v>46.695402298850574</v>
      </c>
      <c r="M530" s="168">
        <f>AVERAGE($H$9:H530)</f>
        <v>9803.6164849430115</v>
      </c>
      <c r="AB530" s="178">
        <v>522</v>
      </c>
      <c r="AC530" s="182">
        <v>47</v>
      </c>
      <c r="AD530" s="182">
        <v>4</v>
      </c>
      <c r="AE530" s="182">
        <v>1</v>
      </c>
      <c r="AF530" s="182">
        <v>648.00038701230903</v>
      </c>
      <c r="AG530" s="182">
        <v>50</v>
      </c>
      <c r="AH530" s="188">
        <v>15651.999612987691</v>
      </c>
      <c r="AI530" s="182" t="s">
        <v>198</v>
      </c>
      <c r="AJ530" s="3"/>
      <c r="AK530" s="3"/>
      <c r="AL530" s="185">
        <f>AVERAGE($AG$9:AG530)</f>
        <v>46.848659003831415</v>
      </c>
      <c r="AM530" s="168">
        <f>AVERAGE($AH$9:AH530)</f>
        <v>14502.194855753138</v>
      </c>
    </row>
    <row r="531" spans="2:39" ht="18" x14ac:dyDescent="0.55000000000000004">
      <c r="B531" s="178">
        <v>523</v>
      </c>
      <c r="C531" s="182">
        <v>34</v>
      </c>
      <c r="D531" s="182">
        <v>8</v>
      </c>
      <c r="E531" s="182">
        <v>6</v>
      </c>
      <c r="F531" s="182">
        <v>589.77905474794636</v>
      </c>
      <c r="G531" s="182">
        <v>36</v>
      </c>
      <c r="H531" s="188">
        <v>7970.2209452520538</v>
      </c>
      <c r="I531" s="182" t="s">
        <v>197</v>
      </c>
      <c r="L531" s="185">
        <f>AVERAGE($G$9:G531)</f>
        <v>46.674952198852772</v>
      </c>
      <c r="M531" s="168">
        <f>AVERAGE($H$9:H531)</f>
        <v>9800.1109485382494</v>
      </c>
      <c r="AB531" s="178">
        <v>523</v>
      </c>
      <c r="AC531" s="182">
        <v>52</v>
      </c>
      <c r="AD531" s="182">
        <v>9</v>
      </c>
      <c r="AE531" s="182">
        <v>2</v>
      </c>
      <c r="AF531" s="182">
        <v>620.69440551144294</v>
      </c>
      <c r="AG531" s="182">
        <v>51</v>
      </c>
      <c r="AH531" s="188">
        <v>15864.305594488556</v>
      </c>
      <c r="AI531" s="182" t="s">
        <v>198</v>
      </c>
      <c r="AJ531" s="3"/>
      <c r="AK531" s="3"/>
      <c r="AL531" s="185">
        <f>AVERAGE($AG$9:AG531)</f>
        <v>46.856596558317399</v>
      </c>
      <c r="AM531" s="168">
        <f>AVERAGE($AH$9:AH531)</f>
        <v>14504.799273991639</v>
      </c>
    </row>
    <row r="532" spans="2:39" ht="18" x14ac:dyDescent="0.55000000000000004">
      <c r="B532" s="178">
        <v>524</v>
      </c>
      <c r="C532" s="182">
        <v>53</v>
      </c>
      <c r="D532" s="182">
        <v>5</v>
      </c>
      <c r="E532" s="182">
        <v>2</v>
      </c>
      <c r="F532" s="182">
        <v>855.09599965594975</v>
      </c>
      <c r="G532" s="182">
        <v>51</v>
      </c>
      <c r="H532" s="188">
        <v>10629.90400034405</v>
      </c>
      <c r="I532" s="182" t="s">
        <v>198</v>
      </c>
      <c r="L532" s="185">
        <f>AVERAGE($G$9:G532)</f>
        <v>46.68320610687023</v>
      </c>
      <c r="M532" s="168">
        <f>AVERAGE($H$9:H532)</f>
        <v>9801.6945230645961</v>
      </c>
      <c r="AB532" s="178">
        <v>524</v>
      </c>
      <c r="AC532" s="182">
        <v>51</v>
      </c>
      <c r="AD532" s="182">
        <v>3</v>
      </c>
      <c r="AE532" s="182">
        <v>5</v>
      </c>
      <c r="AF532" s="182">
        <v>802.41165769697602</v>
      </c>
      <c r="AG532" s="182">
        <v>48</v>
      </c>
      <c r="AH532" s="188">
        <v>15727.588342303025</v>
      </c>
      <c r="AI532" s="182" t="s">
        <v>197</v>
      </c>
      <c r="AJ532" s="3"/>
      <c r="AK532" s="3"/>
      <c r="AL532" s="185">
        <f>AVERAGE($AG$9:AG532)</f>
        <v>46.858778625954201</v>
      </c>
      <c r="AM532" s="168">
        <f>AVERAGE($AH$9:AH532)</f>
        <v>14507.132840915898</v>
      </c>
    </row>
    <row r="533" spans="2:39" ht="18" x14ac:dyDescent="0.55000000000000004">
      <c r="B533" s="178">
        <v>525</v>
      </c>
      <c r="C533" s="182">
        <v>47</v>
      </c>
      <c r="D533" s="182">
        <v>8</v>
      </c>
      <c r="E533" s="182">
        <v>2</v>
      </c>
      <c r="F533" s="182">
        <v>876.90397151894581</v>
      </c>
      <c r="G533" s="182">
        <v>51</v>
      </c>
      <c r="H533" s="188">
        <v>10608.096028481054</v>
      </c>
      <c r="I533" s="182" t="s">
        <v>198</v>
      </c>
      <c r="L533" s="185">
        <f>AVERAGE($G$9:G533)</f>
        <v>46.691428571428574</v>
      </c>
      <c r="M533" s="168">
        <f>AVERAGE($H$9:H533)</f>
        <v>9803.2305259320547</v>
      </c>
      <c r="AB533" s="178">
        <v>525</v>
      </c>
      <c r="AC533" s="182">
        <v>47</v>
      </c>
      <c r="AD533" s="182">
        <v>5</v>
      </c>
      <c r="AE533" s="182">
        <v>4</v>
      </c>
      <c r="AF533" s="182">
        <v>1086.9882366512657</v>
      </c>
      <c r="AG533" s="182">
        <v>48</v>
      </c>
      <c r="AH533" s="188">
        <v>15193.011763348735</v>
      </c>
      <c r="AI533" s="182" t="s">
        <v>197</v>
      </c>
      <c r="AJ533" s="3"/>
      <c r="AK533" s="3"/>
      <c r="AL533" s="185">
        <f>AVERAGE($AG$9:AG533)</f>
        <v>46.860952380952384</v>
      </c>
      <c r="AM533" s="168">
        <f>AVERAGE($AH$9:AH533)</f>
        <v>14508.439276958628</v>
      </c>
    </row>
    <row r="534" spans="2:39" ht="18" x14ac:dyDescent="0.55000000000000004">
      <c r="B534" s="178">
        <v>526</v>
      </c>
      <c r="C534" s="182">
        <v>46</v>
      </c>
      <c r="D534" s="182">
        <v>4</v>
      </c>
      <c r="E534" s="182">
        <v>2</v>
      </c>
      <c r="F534" s="182">
        <v>613.49953534599149</v>
      </c>
      <c r="G534" s="182">
        <v>48</v>
      </c>
      <c r="H534" s="188">
        <v>10366.500464654007</v>
      </c>
      <c r="I534" s="182" t="s">
        <v>197</v>
      </c>
      <c r="L534" s="185">
        <f>AVERAGE($G$9:G534)</f>
        <v>46.693916349809889</v>
      </c>
      <c r="M534" s="168">
        <f>AVERAGE($H$9:H534)</f>
        <v>9804.3013813288635</v>
      </c>
      <c r="AB534" s="178">
        <v>526</v>
      </c>
      <c r="AC534" s="182">
        <v>44</v>
      </c>
      <c r="AD534" s="182">
        <v>7</v>
      </c>
      <c r="AE534" s="182">
        <v>0</v>
      </c>
      <c r="AF534" s="182">
        <v>702.54513744354824</v>
      </c>
      <c r="AG534" s="182">
        <v>51</v>
      </c>
      <c r="AH534" s="188">
        <v>15282.454862556453</v>
      </c>
      <c r="AI534" s="182" t="s">
        <v>198</v>
      </c>
      <c r="AJ534" s="3"/>
      <c r="AK534" s="3"/>
      <c r="AL534" s="185">
        <f>AVERAGE($AG$9:AG534)</f>
        <v>46.868821292775664</v>
      </c>
      <c r="AM534" s="168">
        <f>AVERAGE($AH$9:AH534)</f>
        <v>14509.910789478776</v>
      </c>
    </row>
    <row r="535" spans="2:39" ht="18" x14ac:dyDescent="0.55000000000000004">
      <c r="B535" s="178">
        <v>527</v>
      </c>
      <c r="C535" s="182">
        <v>41</v>
      </c>
      <c r="D535" s="182">
        <v>4</v>
      </c>
      <c r="E535" s="182">
        <v>0</v>
      </c>
      <c r="F535" s="182">
        <v>643.94853066197481</v>
      </c>
      <c r="G535" s="182">
        <v>45</v>
      </c>
      <c r="H535" s="188">
        <v>8981.0514693380246</v>
      </c>
      <c r="I535" s="182" t="s">
        <v>197</v>
      </c>
      <c r="L535" s="185">
        <f>AVERAGE($G$9:G535)</f>
        <v>46.690702087286525</v>
      </c>
      <c r="M535" s="168">
        <f>AVERAGE($H$9:H535)</f>
        <v>9802.7392372833401</v>
      </c>
      <c r="AB535" s="178">
        <v>527</v>
      </c>
      <c r="AC535" s="182">
        <v>41</v>
      </c>
      <c r="AD535" s="182">
        <v>5</v>
      </c>
      <c r="AE535" s="182">
        <v>1</v>
      </c>
      <c r="AF535" s="182">
        <v>762.89203689815099</v>
      </c>
      <c r="AG535" s="182">
        <v>45</v>
      </c>
      <c r="AH535" s="188">
        <v>13612.107963101849</v>
      </c>
      <c r="AI535" s="182" t="s">
        <v>197</v>
      </c>
      <c r="AJ535" s="3"/>
      <c r="AK535" s="3"/>
      <c r="AL535" s="185">
        <f>AVERAGE($AG$9:AG535)</f>
        <v>46.865275142314992</v>
      </c>
      <c r="AM535" s="168">
        <f>AVERAGE($AH$9:AH535)</f>
        <v>14508.207178802539</v>
      </c>
    </row>
    <row r="536" spans="2:39" ht="18" x14ac:dyDescent="0.55000000000000004">
      <c r="B536" s="178">
        <v>528</v>
      </c>
      <c r="C536" s="182">
        <v>42</v>
      </c>
      <c r="D536" s="182">
        <v>2</v>
      </c>
      <c r="E536" s="182">
        <v>1</v>
      </c>
      <c r="F536" s="182">
        <v>732.79899006552955</v>
      </c>
      <c r="G536" s="182">
        <v>43</v>
      </c>
      <c r="H536" s="188">
        <v>8572.2010099344698</v>
      </c>
      <c r="I536" s="182" t="s">
        <v>197</v>
      </c>
      <c r="L536" s="185">
        <f>AVERAGE($G$9:G536)</f>
        <v>46.683712121212125</v>
      </c>
      <c r="M536" s="168">
        <f>AVERAGE($H$9:H536)</f>
        <v>9800.408672458816</v>
      </c>
      <c r="AB536" s="178">
        <v>528</v>
      </c>
      <c r="AC536" s="182">
        <v>30</v>
      </c>
      <c r="AD536" s="182">
        <v>4</v>
      </c>
      <c r="AE536" s="182">
        <v>2</v>
      </c>
      <c r="AF536" s="182">
        <v>882.58019488684158</v>
      </c>
      <c r="AG536" s="182">
        <v>32</v>
      </c>
      <c r="AH536" s="188">
        <v>8737.4198051131589</v>
      </c>
      <c r="AI536" s="182" t="s">
        <v>197</v>
      </c>
      <c r="AJ536" s="3"/>
      <c r="AK536" s="3"/>
      <c r="AL536" s="185">
        <f>AVERAGE($AG$9:AG536)</f>
        <v>46.837121212121211</v>
      </c>
      <c r="AM536" s="168">
        <f>AVERAGE($AH$9:AH536)</f>
        <v>14497.27765726146</v>
      </c>
    </row>
    <row r="537" spans="2:39" ht="18" x14ac:dyDescent="0.55000000000000004">
      <c r="B537" s="178">
        <v>529</v>
      </c>
      <c r="C537" s="182">
        <v>49</v>
      </c>
      <c r="D537" s="182">
        <v>1</v>
      </c>
      <c r="E537" s="182">
        <v>2</v>
      </c>
      <c r="F537" s="182">
        <v>817.80678996115682</v>
      </c>
      <c r="G537" s="182">
        <v>48</v>
      </c>
      <c r="H537" s="188">
        <v>10162.193210038844</v>
      </c>
      <c r="I537" s="182" t="s">
        <v>197</v>
      </c>
      <c r="L537" s="185">
        <f>AVERAGE($G$9:G537)</f>
        <v>46.686200378071831</v>
      </c>
      <c r="M537" s="168">
        <f>AVERAGE($H$9:H537)</f>
        <v>9801.0925751763607</v>
      </c>
      <c r="AB537" s="178">
        <v>529</v>
      </c>
      <c r="AC537" s="182">
        <v>50</v>
      </c>
      <c r="AD537" s="182">
        <v>7</v>
      </c>
      <c r="AE537" s="182">
        <v>0</v>
      </c>
      <c r="AF537" s="182">
        <v>870.13485045865411</v>
      </c>
      <c r="AG537" s="182">
        <v>53</v>
      </c>
      <c r="AH537" s="188">
        <v>14984.865149541347</v>
      </c>
      <c r="AI537" s="182" t="s">
        <v>198</v>
      </c>
      <c r="AJ537" s="3"/>
      <c r="AK537" s="3"/>
      <c r="AL537" s="185">
        <f>AVERAGE($AG$9:AG537)</f>
        <v>46.848771266540645</v>
      </c>
      <c r="AM537" s="168">
        <f>AVERAGE($AH$9:AH537)</f>
        <v>14498.199372747813</v>
      </c>
    </row>
    <row r="538" spans="2:39" ht="18" x14ac:dyDescent="0.55000000000000004">
      <c r="B538" s="178">
        <v>530</v>
      </c>
      <c r="C538" s="182">
        <v>53</v>
      </c>
      <c r="D538" s="182">
        <v>4</v>
      </c>
      <c r="E538" s="182">
        <v>2</v>
      </c>
      <c r="F538" s="182">
        <v>784.11513438843247</v>
      </c>
      <c r="G538" s="182">
        <v>51</v>
      </c>
      <c r="H538" s="188">
        <v>10700.884865611568</v>
      </c>
      <c r="I538" s="182" t="s">
        <v>198</v>
      </c>
      <c r="L538" s="185">
        <f>AVERAGE($G$9:G538)</f>
        <v>46.694339622641508</v>
      </c>
      <c r="M538" s="168">
        <f>AVERAGE($H$9:H538)</f>
        <v>9802.7902964790683</v>
      </c>
      <c r="AB538" s="178">
        <v>530</v>
      </c>
      <c r="AC538" s="182">
        <v>52</v>
      </c>
      <c r="AD538" s="182">
        <v>7</v>
      </c>
      <c r="AE538" s="182">
        <v>3</v>
      </c>
      <c r="AF538" s="182">
        <v>907.02285134241447</v>
      </c>
      <c r="AG538" s="182">
        <v>50</v>
      </c>
      <c r="AH538" s="188">
        <v>15892.977148657585</v>
      </c>
      <c r="AI538" s="182" t="s">
        <v>198</v>
      </c>
      <c r="AJ538" s="3"/>
      <c r="AK538" s="3"/>
      <c r="AL538" s="185">
        <f>AVERAGE($AG$9:AG538)</f>
        <v>46.854716981132079</v>
      </c>
      <c r="AM538" s="168">
        <f>AVERAGE($AH$9:AH538)</f>
        <v>14500.831028928775</v>
      </c>
    </row>
    <row r="539" spans="2:39" ht="18" x14ac:dyDescent="0.55000000000000004">
      <c r="B539" s="178">
        <v>531</v>
      </c>
      <c r="C539" s="182">
        <v>41</v>
      </c>
      <c r="D539" s="182">
        <v>4</v>
      </c>
      <c r="E539" s="182">
        <v>2</v>
      </c>
      <c r="F539" s="182">
        <v>888.5015582009014</v>
      </c>
      <c r="G539" s="182">
        <v>43</v>
      </c>
      <c r="H539" s="188">
        <v>8666.4984417990981</v>
      </c>
      <c r="I539" s="182" t="s">
        <v>197</v>
      </c>
      <c r="L539" s="185">
        <f>AVERAGE($G$9:G539)</f>
        <v>46.687382297551792</v>
      </c>
      <c r="M539" s="168">
        <f>AVERAGE($H$9:H539)</f>
        <v>9800.6503871482219</v>
      </c>
      <c r="AB539" s="178">
        <v>531</v>
      </c>
      <c r="AC539" s="182">
        <v>52</v>
      </c>
      <c r="AD539" s="182">
        <v>5</v>
      </c>
      <c r="AE539" s="182">
        <v>3</v>
      </c>
      <c r="AF539" s="182">
        <v>804.66797944260634</v>
      </c>
      <c r="AG539" s="182">
        <v>50</v>
      </c>
      <c r="AH539" s="188">
        <v>15995.332020557395</v>
      </c>
      <c r="AI539" s="182" t="s">
        <v>198</v>
      </c>
      <c r="AJ539" s="3"/>
      <c r="AK539" s="3"/>
      <c r="AL539" s="185">
        <f>AVERAGE($AG$9:AG539)</f>
        <v>46.86064030131827</v>
      </c>
      <c r="AM539" s="168">
        <f>AVERAGE($AH$9:AH539)</f>
        <v>14503.645531737868</v>
      </c>
    </row>
    <row r="540" spans="2:39" ht="18" x14ac:dyDescent="0.55000000000000004">
      <c r="B540" s="178">
        <v>532</v>
      </c>
      <c r="C540" s="182">
        <v>41</v>
      </c>
      <c r="D540" s="182">
        <v>5</v>
      </c>
      <c r="E540" s="182">
        <v>0</v>
      </c>
      <c r="F540" s="182">
        <v>741.22399913704101</v>
      </c>
      <c r="G540" s="182">
        <v>46</v>
      </c>
      <c r="H540" s="188">
        <v>9168.7760008629593</v>
      </c>
      <c r="I540" s="182" t="s">
        <v>197</v>
      </c>
      <c r="L540" s="185">
        <f>AVERAGE($G$9:G540)</f>
        <v>46.686090225563909</v>
      </c>
      <c r="M540" s="168">
        <f>AVERAGE($H$9:H540)</f>
        <v>9799.4626533394148</v>
      </c>
      <c r="AB540" s="178">
        <v>532</v>
      </c>
      <c r="AC540" s="182">
        <v>45</v>
      </c>
      <c r="AD540" s="182">
        <v>3</v>
      </c>
      <c r="AE540" s="182">
        <v>1</v>
      </c>
      <c r="AF540" s="182">
        <v>892.32699048887264</v>
      </c>
      <c r="AG540" s="182">
        <v>47</v>
      </c>
      <c r="AH540" s="188">
        <v>14252.673009511127</v>
      </c>
      <c r="AI540" s="182" t="s">
        <v>197</v>
      </c>
      <c r="AJ540" s="3"/>
      <c r="AK540" s="3"/>
      <c r="AL540" s="185">
        <f>AVERAGE($AG$9:AG540)</f>
        <v>46.860902255639097</v>
      </c>
      <c r="AM540" s="168">
        <f>AVERAGE($AH$9:AH540)</f>
        <v>14503.17377887654</v>
      </c>
    </row>
    <row r="541" spans="2:39" ht="18" x14ac:dyDescent="0.55000000000000004">
      <c r="B541" s="178">
        <v>533</v>
      </c>
      <c r="C541" s="182">
        <v>37</v>
      </c>
      <c r="D541" s="182">
        <v>6</v>
      </c>
      <c r="E541" s="182">
        <v>5</v>
      </c>
      <c r="F541" s="182">
        <v>707.8905920852369</v>
      </c>
      <c r="G541" s="182">
        <v>38</v>
      </c>
      <c r="H541" s="188">
        <v>8172.1094079147633</v>
      </c>
      <c r="I541" s="182" t="s">
        <v>197</v>
      </c>
      <c r="L541" s="185">
        <f>AVERAGE($G$9:G541)</f>
        <v>46.669793621013135</v>
      </c>
      <c r="M541" s="168">
        <f>AVERAGE($H$9:H541)</f>
        <v>9796.4094577570049</v>
      </c>
      <c r="AB541" s="178">
        <v>533</v>
      </c>
      <c r="AC541" s="182">
        <v>48</v>
      </c>
      <c r="AD541" s="182">
        <v>5</v>
      </c>
      <c r="AE541" s="182">
        <v>2</v>
      </c>
      <c r="AF541" s="182">
        <v>734.15834587831296</v>
      </c>
      <c r="AG541" s="182">
        <v>51</v>
      </c>
      <c r="AH541" s="188">
        <v>15750.841654121687</v>
      </c>
      <c r="AI541" s="182" t="s">
        <v>198</v>
      </c>
      <c r="AJ541" s="3"/>
      <c r="AK541" s="3"/>
      <c r="AL541" s="185">
        <f>AVERAGE($AG$9:AG541)</f>
        <v>46.868667917448406</v>
      </c>
      <c r="AM541" s="168">
        <f>AVERAGE($AH$9:AH541)</f>
        <v>14505.514619167807</v>
      </c>
    </row>
    <row r="542" spans="2:39" ht="18" x14ac:dyDescent="0.55000000000000004">
      <c r="B542" s="178">
        <v>534</v>
      </c>
      <c r="C542" s="182">
        <v>45</v>
      </c>
      <c r="D542" s="182">
        <v>4</v>
      </c>
      <c r="E542" s="182">
        <v>4</v>
      </c>
      <c r="F542" s="182">
        <v>660.36067108762234</v>
      </c>
      <c r="G542" s="182">
        <v>45</v>
      </c>
      <c r="H542" s="188">
        <v>9964.6393289123771</v>
      </c>
      <c r="I542" s="182" t="s">
        <v>197</v>
      </c>
      <c r="L542" s="185">
        <f>AVERAGE($G$9:G542)</f>
        <v>46.666666666666664</v>
      </c>
      <c r="M542" s="168">
        <f>AVERAGE($H$9:H542)</f>
        <v>9796.7244949689066</v>
      </c>
      <c r="AB542" s="178">
        <v>534</v>
      </c>
      <c r="AC542" s="182">
        <v>34</v>
      </c>
      <c r="AD542" s="182">
        <v>4</v>
      </c>
      <c r="AE542" s="182">
        <v>4</v>
      </c>
      <c r="AF542" s="182">
        <v>645.69679253592858</v>
      </c>
      <c r="AG542" s="182">
        <v>34</v>
      </c>
      <c r="AH542" s="188">
        <v>10244.303207464072</v>
      </c>
      <c r="AI542" s="182" t="s">
        <v>197</v>
      </c>
      <c r="AJ542" s="3"/>
      <c r="AK542" s="3"/>
      <c r="AL542" s="185">
        <f>AVERAGE($AG$9:AG542)</f>
        <v>46.844569288389515</v>
      </c>
      <c r="AM542" s="168">
        <f>AVERAGE($AH$9:AH542)</f>
        <v>14497.534822516676</v>
      </c>
    </row>
    <row r="543" spans="2:39" ht="18" x14ac:dyDescent="0.55000000000000004">
      <c r="B543" s="178">
        <v>535</v>
      </c>
      <c r="C543" s="182">
        <v>47</v>
      </c>
      <c r="D543" s="182">
        <v>13</v>
      </c>
      <c r="E543" s="182">
        <v>2</v>
      </c>
      <c r="F543" s="182">
        <v>1030.0737884012535</v>
      </c>
      <c r="G543" s="182">
        <v>51</v>
      </c>
      <c r="H543" s="188">
        <v>10454.926211598748</v>
      </c>
      <c r="I543" s="182" t="s">
        <v>198</v>
      </c>
      <c r="L543" s="185">
        <f>AVERAGE($G$9:G543)</f>
        <v>46.674766355140186</v>
      </c>
      <c r="M543" s="168">
        <f>AVERAGE($H$9:H543)</f>
        <v>9797.9547785513914</v>
      </c>
      <c r="AB543" s="178">
        <v>535</v>
      </c>
      <c r="AC543" s="182">
        <v>37</v>
      </c>
      <c r="AD543" s="182">
        <v>8</v>
      </c>
      <c r="AE543" s="182">
        <v>5</v>
      </c>
      <c r="AF543" s="182">
        <v>1069.7627479824764</v>
      </c>
      <c r="AG543" s="182">
        <v>40</v>
      </c>
      <c r="AH543" s="188">
        <v>12380.237252017523</v>
      </c>
      <c r="AI543" s="182" t="s">
        <v>197</v>
      </c>
      <c r="AJ543" s="3"/>
      <c r="AK543" s="3"/>
      <c r="AL543" s="185">
        <f>AVERAGE($AG$9:AG543)</f>
        <v>46.831775700934578</v>
      </c>
      <c r="AM543" s="168">
        <f>AVERAGE($AH$9:AH543)</f>
        <v>14493.577256964341</v>
      </c>
    </row>
    <row r="544" spans="2:39" ht="18" x14ac:dyDescent="0.55000000000000004">
      <c r="B544" s="178">
        <v>536</v>
      </c>
      <c r="C544" s="182">
        <v>42</v>
      </c>
      <c r="D544" s="182">
        <v>8</v>
      </c>
      <c r="E544" s="182">
        <v>3</v>
      </c>
      <c r="F544" s="182">
        <v>693.07314147074408</v>
      </c>
      <c r="G544" s="182">
        <v>47</v>
      </c>
      <c r="H544" s="188">
        <v>10251.926858529256</v>
      </c>
      <c r="I544" s="182" t="s">
        <v>197</v>
      </c>
      <c r="L544" s="185">
        <f>AVERAGE($G$9:G544)</f>
        <v>46.67537313432836</v>
      </c>
      <c r="M544" s="168">
        <f>AVERAGE($H$9:H544)</f>
        <v>9798.8017413871712</v>
      </c>
      <c r="AB544" s="178">
        <v>536</v>
      </c>
      <c r="AC544" s="182">
        <v>40</v>
      </c>
      <c r="AD544" s="182">
        <v>8</v>
      </c>
      <c r="AE544" s="182">
        <v>1</v>
      </c>
      <c r="AF544" s="182">
        <v>865.83201513379197</v>
      </c>
      <c r="AG544" s="182">
        <v>47</v>
      </c>
      <c r="AH544" s="188">
        <v>14279.167984866208</v>
      </c>
      <c r="AI544" s="182" t="s">
        <v>197</v>
      </c>
      <c r="AJ544" s="3"/>
      <c r="AK544" s="3"/>
      <c r="AL544" s="185">
        <f>AVERAGE($AG$9:AG544)</f>
        <v>46.832089552238806</v>
      </c>
      <c r="AM544" s="168">
        <f>AVERAGE($AH$9:AH544)</f>
        <v>14493.177239665652</v>
      </c>
    </row>
    <row r="545" spans="2:39" ht="18" x14ac:dyDescent="0.55000000000000004">
      <c r="B545" s="178">
        <v>537</v>
      </c>
      <c r="C545" s="182">
        <v>42</v>
      </c>
      <c r="D545" s="182">
        <v>4</v>
      </c>
      <c r="E545" s="182">
        <v>3</v>
      </c>
      <c r="F545" s="182">
        <v>650.71495829547302</v>
      </c>
      <c r="G545" s="182">
        <v>43</v>
      </c>
      <c r="H545" s="188">
        <v>9154.2850417045265</v>
      </c>
      <c r="I545" s="182" t="s">
        <v>197</v>
      </c>
      <c r="L545" s="185">
        <f>AVERAGE($G$9:G545)</f>
        <v>46.668528864059589</v>
      </c>
      <c r="M545" s="168">
        <f>AVERAGE($H$9:H545)</f>
        <v>9797.6015240693287</v>
      </c>
      <c r="AB545" s="178">
        <v>537</v>
      </c>
      <c r="AC545" s="182">
        <v>45</v>
      </c>
      <c r="AD545" s="182">
        <v>2</v>
      </c>
      <c r="AE545" s="182">
        <v>3</v>
      </c>
      <c r="AF545" s="182">
        <v>938.76563857719498</v>
      </c>
      <c r="AG545" s="182">
        <v>44</v>
      </c>
      <c r="AH545" s="188">
        <v>13551.234361422805</v>
      </c>
      <c r="AI545" s="182" t="s">
        <v>197</v>
      </c>
      <c r="AJ545" s="3"/>
      <c r="AK545" s="3"/>
      <c r="AL545" s="185">
        <f>AVERAGE($AG$9:AG545)</f>
        <v>46.826815642458101</v>
      </c>
      <c r="AM545" s="168">
        <f>AVERAGE($AH$9:AH545)</f>
        <v>14491.423156093506</v>
      </c>
    </row>
    <row r="546" spans="2:39" ht="18" x14ac:dyDescent="0.55000000000000004">
      <c r="B546" s="178">
        <v>538</v>
      </c>
      <c r="C546" s="182">
        <v>46</v>
      </c>
      <c r="D546" s="182">
        <v>9</v>
      </c>
      <c r="E546" s="182">
        <v>4</v>
      </c>
      <c r="F546" s="182">
        <v>789.25806618659988</v>
      </c>
      <c r="G546" s="182">
        <v>49</v>
      </c>
      <c r="H546" s="188">
        <v>10975.7419338134</v>
      </c>
      <c r="I546" s="182" t="s">
        <v>197</v>
      </c>
      <c r="L546" s="185">
        <f>AVERAGE($G$9:G546)</f>
        <v>46.6728624535316</v>
      </c>
      <c r="M546" s="168">
        <f>AVERAGE($H$9:H546)</f>
        <v>9799.7913761320488</v>
      </c>
      <c r="AB546" s="178">
        <v>538</v>
      </c>
      <c r="AC546" s="182">
        <v>50</v>
      </c>
      <c r="AD546" s="182">
        <v>13</v>
      </c>
      <c r="AE546" s="182">
        <v>1</v>
      </c>
      <c r="AF546" s="182">
        <v>771.82622100390893</v>
      </c>
      <c r="AG546" s="182">
        <v>52</v>
      </c>
      <c r="AH546" s="188">
        <v>15398.17377899609</v>
      </c>
      <c r="AI546" s="182" t="s">
        <v>198</v>
      </c>
      <c r="AJ546" s="3"/>
      <c r="AK546" s="3"/>
      <c r="AL546" s="185">
        <f>AVERAGE($AG$9:AG546)</f>
        <v>46.836431226765797</v>
      </c>
      <c r="AM546" s="168">
        <f>AVERAGE($AH$9:AH546)</f>
        <v>14493.10856617325</v>
      </c>
    </row>
    <row r="547" spans="2:39" ht="18" x14ac:dyDescent="0.55000000000000004">
      <c r="B547" s="178">
        <v>539</v>
      </c>
      <c r="C547" s="182">
        <v>59</v>
      </c>
      <c r="D547" s="182">
        <v>9</v>
      </c>
      <c r="E547" s="182">
        <v>2</v>
      </c>
      <c r="F547" s="182">
        <v>650.55505271378706</v>
      </c>
      <c r="G547" s="182">
        <v>51</v>
      </c>
      <c r="H547" s="188">
        <v>10834.444947286212</v>
      </c>
      <c r="I547" s="182" t="s">
        <v>198</v>
      </c>
      <c r="L547" s="185">
        <f>AVERAGE($G$9:G547)</f>
        <v>46.680890538033395</v>
      </c>
      <c r="M547" s="168">
        <f>AVERAGE($H$9:H547)</f>
        <v>9801.7109560414265</v>
      </c>
      <c r="AB547" s="178">
        <v>539</v>
      </c>
      <c r="AC547" s="182">
        <v>45</v>
      </c>
      <c r="AD547" s="182">
        <v>3</v>
      </c>
      <c r="AE547" s="182">
        <v>1</v>
      </c>
      <c r="AF547" s="182">
        <v>797.73632538736456</v>
      </c>
      <c r="AG547" s="182">
        <v>47</v>
      </c>
      <c r="AH547" s="188">
        <v>14347.263674612635</v>
      </c>
      <c r="AI547" s="182" t="s">
        <v>197</v>
      </c>
      <c r="AJ547" s="3"/>
      <c r="AK547" s="3"/>
      <c r="AL547" s="185">
        <f>AVERAGE($AG$9:AG547)</f>
        <v>46.836734693877553</v>
      </c>
      <c r="AM547" s="168">
        <f>AVERAGE($AH$9:AH547)</f>
        <v>14492.837981958854</v>
      </c>
    </row>
    <row r="548" spans="2:39" ht="18" x14ac:dyDescent="0.55000000000000004">
      <c r="B548" s="178">
        <v>540</v>
      </c>
      <c r="C548" s="182">
        <v>57</v>
      </c>
      <c r="D548" s="182">
        <v>9</v>
      </c>
      <c r="E548" s="182">
        <v>2</v>
      </c>
      <c r="F548" s="182">
        <v>672.15339974755648</v>
      </c>
      <c r="G548" s="182">
        <v>51</v>
      </c>
      <c r="H548" s="188">
        <v>10812.846600252444</v>
      </c>
      <c r="I548" s="182" t="s">
        <v>198</v>
      </c>
      <c r="L548" s="185">
        <f>AVERAGE($G$9:G548)</f>
        <v>46.68888888888889</v>
      </c>
      <c r="M548" s="168">
        <f>AVERAGE($H$9:H548)</f>
        <v>9803.5834294566321</v>
      </c>
      <c r="AB548" s="178">
        <v>540</v>
      </c>
      <c r="AC548" s="182">
        <v>43</v>
      </c>
      <c r="AD548" s="182">
        <v>7</v>
      </c>
      <c r="AE548" s="182">
        <v>2</v>
      </c>
      <c r="AF548" s="182">
        <v>734.44857554206226</v>
      </c>
      <c r="AG548" s="182">
        <v>48</v>
      </c>
      <c r="AH548" s="188">
        <v>15045.551424457939</v>
      </c>
      <c r="AI548" s="182" t="s">
        <v>197</v>
      </c>
      <c r="AJ548" s="3"/>
      <c r="AK548" s="3"/>
      <c r="AL548" s="185">
        <f>AVERAGE($AG$9:AG548)</f>
        <v>46.838888888888889</v>
      </c>
      <c r="AM548" s="168">
        <f>AVERAGE($AH$9:AH548)</f>
        <v>14493.861525370889</v>
      </c>
    </row>
    <row r="549" spans="2:39" ht="18" x14ac:dyDescent="0.55000000000000004">
      <c r="B549" s="178">
        <v>541</v>
      </c>
      <c r="C549" s="182">
        <v>44</v>
      </c>
      <c r="D549" s="182">
        <v>4</v>
      </c>
      <c r="E549" s="182">
        <v>1</v>
      </c>
      <c r="F549" s="182">
        <v>1038.0001555496472</v>
      </c>
      <c r="G549" s="182">
        <v>47</v>
      </c>
      <c r="H549" s="188">
        <v>9406.9998444503526</v>
      </c>
      <c r="I549" s="182" t="s">
        <v>197</v>
      </c>
      <c r="L549" s="185">
        <f>AVERAGE($G$9:G549)</f>
        <v>46.689463955637706</v>
      </c>
      <c r="M549" s="168">
        <f>AVERAGE($H$9:H549)</f>
        <v>9802.8503729224249</v>
      </c>
      <c r="AB549" s="178">
        <v>541</v>
      </c>
      <c r="AC549" s="182">
        <v>48</v>
      </c>
      <c r="AD549" s="182">
        <v>1</v>
      </c>
      <c r="AE549" s="182">
        <v>0</v>
      </c>
      <c r="AF549" s="182">
        <v>733.69127502010906</v>
      </c>
      <c r="AG549" s="182">
        <v>49</v>
      </c>
      <c r="AH549" s="188">
        <v>14931.308724979892</v>
      </c>
      <c r="AI549" s="182" t="s">
        <v>197</v>
      </c>
      <c r="AJ549" s="3"/>
      <c r="AK549" s="3"/>
      <c r="AL549" s="185">
        <f>AVERAGE($AG$9:AG549)</f>
        <v>46.842883548983366</v>
      </c>
      <c r="AM549" s="168">
        <f>AVERAGE($AH$9:AH549)</f>
        <v>14494.67011538865</v>
      </c>
    </row>
    <row r="550" spans="2:39" ht="18" x14ac:dyDescent="0.55000000000000004">
      <c r="B550" s="178">
        <v>542</v>
      </c>
      <c r="C550" s="182">
        <v>53</v>
      </c>
      <c r="D550" s="182">
        <v>9</v>
      </c>
      <c r="E550" s="182">
        <v>3</v>
      </c>
      <c r="F550" s="182">
        <v>850.44466269261022</v>
      </c>
      <c r="G550" s="182">
        <v>50</v>
      </c>
      <c r="H550" s="188">
        <v>10949.555337307389</v>
      </c>
      <c r="I550" s="182" t="s">
        <v>198</v>
      </c>
      <c r="L550" s="185">
        <f>AVERAGE($G$9:G550)</f>
        <v>46.695571955719558</v>
      </c>
      <c r="M550" s="168">
        <f>AVERAGE($H$9:H550)</f>
        <v>9804.9660647386318</v>
      </c>
      <c r="AB550" s="178">
        <v>542</v>
      </c>
      <c r="AC550" s="182">
        <v>43</v>
      </c>
      <c r="AD550" s="182">
        <v>6</v>
      </c>
      <c r="AE550" s="182">
        <v>4</v>
      </c>
      <c r="AF550" s="182">
        <v>837.84209247578497</v>
      </c>
      <c r="AG550" s="182">
        <v>45</v>
      </c>
      <c r="AH550" s="188">
        <v>14287.157907524215</v>
      </c>
      <c r="AI550" s="182" t="s">
        <v>197</v>
      </c>
      <c r="AJ550" s="3"/>
      <c r="AK550" s="3"/>
      <c r="AL550" s="185">
        <f>AVERAGE($AG$9:AG550)</f>
        <v>46.839483394833948</v>
      </c>
      <c r="AM550" s="168">
        <f>AVERAGE($AH$9:AH550)</f>
        <v>14494.287251536502</v>
      </c>
    </row>
    <row r="551" spans="2:39" ht="18" x14ac:dyDescent="0.55000000000000004">
      <c r="B551" s="178">
        <v>543</v>
      </c>
      <c r="C551" s="182">
        <v>48</v>
      </c>
      <c r="D551" s="182">
        <v>6</v>
      </c>
      <c r="E551" s="182">
        <v>3</v>
      </c>
      <c r="F551" s="182">
        <v>937.82720207025989</v>
      </c>
      <c r="G551" s="182">
        <v>50</v>
      </c>
      <c r="H551" s="188">
        <v>10862.172797929739</v>
      </c>
      <c r="I551" s="182" t="s">
        <v>198</v>
      </c>
      <c r="L551" s="185">
        <f>AVERAGE($G$9:G551)</f>
        <v>46.701657458563538</v>
      </c>
      <c r="M551" s="168">
        <f>AVERAGE($H$9:H551)</f>
        <v>9806.9130384645814</v>
      </c>
      <c r="AB551" s="178">
        <v>543</v>
      </c>
      <c r="AC551" s="182">
        <v>49</v>
      </c>
      <c r="AD551" s="182">
        <v>7</v>
      </c>
      <c r="AE551" s="182">
        <v>2</v>
      </c>
      <c r="AF551" s="182">
        <v>566.13909147217839</v>
      </c>
      <c r="AG551" s="182">
        <v>51</v>
      </c>
      <c r="AH551" s="188">
        <v>15918.860908527822</v>
      </c>
      <c r="AI551" s="182" t="s">
        <v>198</v>
      </c>
      <c r="AJ551" s="3"/>
      <c r="AK551" s="3"/>
      <c r="AL551" s="185">
        <f>AVERAGE($AG$9:AG551)</f>
        <v>46.847145488029469</v>
      </c>
      <c r="AM551" s="168">
        <f>AVERAGE($AH$9:AH551)</f>
        <v>14496.910775766688</v>
      </c>
    </row>
    <row r="552" spans="2:39" ht="18" x14ac:dyDescent="0.55000000000000004">
      <c r="B552" s="178">
        <v>544</v>
      </c>
      <c r="C552" s="182">
        <v>49</v>
      </c>
      <c r="D552" s="182">
        <v>4</v>
      </c>
      <c r="E552" s="182">
        <v>7</v>
      </c>
      <c r="F552" s="182">
        <v>780.9908908703361</v>
      </c>
      <c r="G552" s="182">
        <v>46</v>
      </c>
      <c r="H552" s="188">
        <v>10879.009109129664</v>
      </c>
      <c r="I552" s="182" t="s">
        <v>197</v>
      </c>
      <c r="L552" s="185">
        <f>AVERAGE($G$9:G552)</f>
        <v>46.700367647058826</v>
      </c>
      <c r="M552" s="168">
        <f>AVERAGE($H$9:H552)</f>
        <v>9808.8838033003649</v>
      </c>
      <c r="AB552" s="178">
        <v>544</v>
      </c>
      <c r="AC552" s="182">
        <v>52</v>
      </c>
      <c r="AD552" s="182">
        <v>9</v>
      </c>
      <c r="AE552" s="182">
        <v>2</v>
      </c>
      <c r="AF552" s="182">
        <v>682.47438201392117</v>
      </c>
      <c r="AG552" s="182">
        <v>51</v>
      </c>
      <c r="AH552" s="188">
        <v>15802.525617986079</v>
      </c>
      <c r="AI552" s="182" t="s">
        <v>198</v>
      </c>
      <c r="AJ552" s="3"/>
      <c r="AK552" s="3"/>
      <c r="AL552" s="185">
        <f>AVERAGE($AG$9:AG552)</f>
        <v>46.854779411764703</v>
      </c>
      <c r="AM552" s="168">
        <f>AVERAGE($AH$9:AH552)</f>
        <v>14499.310803050179</v>
      </c>
    </row>
    <row r="553" spans="2:39" ht="18" x14ac:dyDescent="0.55000000000000004">
      <c r="B553" s="178">
        <v>545</v>
      </c>
      <c r="C553" s="182">
        <v>48</v>
      </c>
      <c r="D553" s="182">
        <v>7</v>
      </c>
      <c r="E553" s="182">
        <v>7</v>
      </c>
      <c r="F553" s="182">
        <v>924.89122187059945</v>
      </c>
      <c r="G553" s="182">
        <v>46</v>
      </c>
      <c r="H553" s="188">
        <v>10735.108778129401</v>
      </c>
      <c r="I553" s="182" t="s">
        <v>197</v>
      </c>
      <c r="L553" s="185">
        <f>AVERAGE($G$9:G553)</f>
        <v>46.699082568807341</v>
      </c>
      <c r="M553" s="168">
        <f>AVERAGE($H$9:H553)</f>
        <v>9810.583298667023</v>
      </c>
      <c r="AB553" s="178">
        <v>545</v>
      </c>
      <c r="AC553" s="182">
        <v>56</v>
      </c>
      <c r="AD553" s="182">
        <v>7</v>
      </c>
      <c r="AE553" s="182">
        <v>3</v>
      </c>
      <c r="AF553" s="182">
        <v>906.27595378765602</v>
      </c>
      <c r="AG553" s="182">
        <v>50</v>
      </c>
      <c r="AH553" s="188">
        <v>15893.724046212345</v>
      </c>
      <c r="AI553" s="182" t="s">
        <v>198</v>
      </c>
      <c r="AJ553" s="3"/>
      <c r="AK553" s="3"/>
      <c r="AL553" s="185">
        <f>AVERAGE($AG$9:AG553)</f>
        <v>46.860550458715593</v>
      </c>
      <c r="AM553" s="168">
        <f>AVERAGE($AH$9:AH553)</f>
        <v>14501.869359459652</v>
      </c>
    </row>
    <row r="554" spans="2:39" ht="18" x14ac:dyDescent="0.55000000000000004">
      <c r="B554" s="178">
        <v>546</v>
      </c>
      <c r="C554" s="182">
        <v>46</v>
      </c>
      <c r="D554" s="182">
        <v>10</v>
      </c>
      <c r="E554" s="182">
        <v>2</v>
      </c>
      <c r="F554" s="182">
        <v>806.99724517358459</v>
      </c>
      <c r="G554" s="182">
        <v>51</v>
      </c>
      <c r="H554" s="188">
        <v>10678.002754826415</v>
      </c>
      <c r="I554" s="182" t="s">
        <v>198</v>
      </c>
      <c r="L554" s="185">
        <f>AVERAGE($G$9:G554)</f>
        <v>46.706959706959708</v>
      </c>
      <c r="M554" s="168">
        <f>AVERAGE($H$9:H554)</f>
        <v>9812.1719789896579</v>
      </c>
      <c r="AB554" s="178">
        <v>546</v>
      </c>
      <c r="AC554" s="182">
        <v>55</v>
      </c>
      <c r="AD554" s="182">
        <v>5</v>
      </c>
      <c r="AE554" s="182">
        <v>1</v>
      </c>
      <c r="AF554" s="182">
        <v>652.25548558231765</v>
      </c>
      <c r="AG554" s="182">
        <v>52</v>
      </c>
      <c r="AH554" s="188">
        <v>15517.744514417682</v>
      </c>
      <c r="AI554" s="182" t="s">
        <v>198</v>
      </c>
      <c r="AJ554" s="3"/>
      <c r="AK554" s="3"/>
      <c r="AL554" s="185">
        <f>AVERAGE($AG$9:AG554)</f>
        <v>46.869963369963372</v>
      </c>
      <c r="AM554" s="168">
        <f>AVERAGE($AH$9:AH554)</f>
        <v>14503.729936666534</v>
      </c>
    </row>
    <row r="555" spans="2:39" ht="18" x14ac:dyDescent="0.55000000000000004">
      <c r="B555" s="178">
        <v>547</v>
      </c>
      <c r="C555" s="182">
        <v>49</v>
      </c>
      <c r="D555" s="182">
        <v>2</v>
      </c>
      <c r="E555" s="182">
        <v>5</v>
      </c>
      <c r="F555" s="182">
        <v>956.02247651268237</v>
      </c>
      <c r="G555" s="182">
        <v>46</v>
      </c>
      <c r="H555" s="188">
        <v>10203.977523487318</v>
      </c>
      <c r="I555" s="182" t="s">
        <v>197</v>
      </c>
      <c r="L555" s="185">
        <f>AVERAGE($G$9:G555)</f>
        <v>46.705667276051187</v>
      </c>
      <c r="M555" s="168">
        <f>AVERAGE($H$9:H555)</f>
        <v>9812.8882596925796</v>
      </c>
      <c r="AB555" s="178">
        <v>547</v>
      </c>
      <c r="AC555" s="182">
        <v>45</v>
      </c>
      <c r="AD555" s="182">
        <v>6</v>
      </c>
      <c r="AE555" s="182">
        <v>4</v>
      </c>
      <c r="AF555" s="182">
        <v>737.59056485546114</v>
      </c>
      <c r="AG555" s="182">
        <v>47</v>
      </c>
      <c r="AH555" s="188">
        <v>15157.409435144538</v>
      </c>
      <c r="AI555" s="182" t="s">
        <v>197</v>
      </c>
      <c r="AJ555" s="3"/>
      <c r="AK555" s="3"/>
      <c r="AL555" s="185">
        <f>AVERAGE($AG$9:AG555)</f>
        <v>46.870201096892139</v>
      </c>
      <c r="AM555" s="168">
        <f>AVERAGE($AH$9:AH555)</f>
        <v>14504.924963171979</v>
      </c>
    </row>
    <row r="556" spans="2:39" ht="18" x14ac:dyDescent="0.55000000000000004">
      <c r="B556" s="178">
        <v>548</v>
      </c>
      <c r="C556" s="182">
        <v>46</v>
      </c>
      <c r="D556" s="182">
        <v>5</v>
      </c>
      <c r="E556" s="182">
        <v>7</v>
      </c>
      <c r="F556" s="182">
        <v>868.08411003216349</v>
      </c>
      <c r="G556" s="182">
        <v>44</v>
      </c>
      <c r="H556" s="188">
        <v>10221.915889967837</v>
      </c>
      <c r="I556" s="182" t="s">
        <v>197</v>
      </c>
      <c r="L556" s="185">
        <f>AVERAGE($G$9:G556)</f>
        <v>46.700729927007302</v>
      </c>
      <c r="M556" s="168">
        <f>AVERAGE($H$9:H556)</f>
        <v>9813.6346604777536</v>
      </c>
      <c r="AB556" s="178">
        <v>548</v>
      </c>
      <c r="AC556" s="182">
        <v>57</v>
      </c>
      <c r="AD556" s="182">
        <v>9</v>
      </c>
      <c r="AE556" s="182">
        <v>1</v>
      </c>
      <c r="AF556" s="182">
        <v>845.77651375325479</v>
      </c>
      <c r="AG556" s="182">
        <v>52</v>
      </c>
      <c r="AH556" s="188">
        <v>15324.223486246745</v>
      </c>
      <c r="AI556" s="182" t="s">
        <v>198</v>
      </c>
      <c r="AJ556" s="3"/>
      <c r="AK556" s="3"/>
      <c r="AL556" s="185">
        <f>AVERAGE($AG$9:AG556)</f>
        <v>46.879562043795623</v>
      </c>
      <c r="AM556" s="168">
        <f>AVERAGE($AH$9:AH556)</f>
        <v>14506.42003346956</v>
      </c>
    </row>
    <row r="557" spans="2:39" ht="18" x14ac:dyDescent="0.55000000000000004">
      <c r="B557" s="178">
        <v>549</v>
      </c>
      <c r="C557" s="182">
        <v>58</v>
      </c>
      <c r="D557" s="182">
        <v>11</v>
      </c>
      <c r="E557" s="182">
        <v>4</v>
      </c>
      <c r="F557" s="182">
        <v>871.66111616751232</v>
      </c>
      <c r="G557" s="182">
        <v>49</v>
      </c>
      <c r="H557" s="188">
        <v>10893.338883832488</v>
      </c>
      <c r="I557" s="182" t="s">
        <v>197</v>
      </c>
      <c r="L557" s="185">
        <f>AVERAGE($G$9:G557)</f>
        <v>46.704918032786885</v>
      </c>
      <c r="M557" s="168">
        <f>AVERAGE($H$9:H557)</f>
        <v>9815.6013348372326</v>
      </c>
      <c r="AB557" s="178">
        <v>549</v>
      </c>
      <c r="AC557" s="182">
        <v>52</v>
      </c>
      <c r="AD557" s="182">
        <v>3</v>
      </c>
      <c r="AE557" s="182">
        <v>2</v>
      </c>
      <c r="AF557" s="182">
        <v>768.39607001291608</v>
      </c>
      <c r="AG557" s="182">
        <v>51</v>
      </c>
      <c r="AH557" s="188">
        <v>15716.603929987083</v>
      </c>
      <c r="AI557" s="182" t="s">
        <v>198</v>
      </c>
      <c r="AJ557" s="3"/>
      <c r="AK557" s="3"/>
      <c r="AL557" s="185">
        <f>AVERAGE($AG$9:AG557)</f>
        <v>46.887067395264118</v>
      </c>
      <c r="AM557" s="168">
        <f>AVERAGE($AH$9:AH557)</f>
        <v>14508.624375721869</v>
      </c>
    </row>
    <row r="558" spans="2:39" ht="18" x14ac:dyDescent="0.55000000000000004">
      <c r="B558" s="178">
        <v>550</v>
      </c>
      <c r="C558" s="182">
        <v>51</v>
      </c>
      <c r="D558" s="182">
        <v>10</v>
      </c>
      <c r="E558" s="182">
        <v>2</v>
      </c>
      <c r="F558" s="182">
        <v>356.5358950463829</v>
      </c>
      <c r="G558" s="182">
        <v>51</v>
      </c>
      <c r="H558" s="188">
        <v>11128.464104953617</v>
      </c>
      <c r="I558" s="182" t="s">
        <v>198</v>
      </c>
      <c r="L558" s="185">
        <f>AVERAGE($G$9:G558)</f>
        <v>46.712727272727271</v>
      </c>
      <c r="M558" s="168">
        <f>AVERAGE($H$9:H558)</f>
        <v>9817.9883580556252</v>
      </c>
      <c r="AB558" s="178">
        <v>550</v>
      </c>
      <c r="AC558" s="182">
        <v>44</v>
      </c>
      <c r="AD558" s="182">
        <v>4</v>
      </c>
      <c r="AE558" s="182">
        <v>2</v>
      </c>
      <c r="AF558" s="182">
        <v>641.24097404769043</v>
      </c>
      <c r="AG558" s="182">
        <v>46</v>
      </c>
      <c r="AH558" s="188">
        <v>14368.759025952309</v>
      </c>
      <c r="AI558" s="182" t="s">
        <v>197</v>
      </c>
      <c r="AJ558" s="3"/>
      <c r="AK558" s="3"/>
      <c r="AL558" s="185">
        <f>AVERAGE($AG$9:AG558)</f>
        <v>46.885454545454543</v>
      </c>
      <c r="AM558" s="168">
        <f>AVERAGE($AH$9:AH558)</f>
        <v>14508.370075085923</v>
      </c>
    </row>
    <row r="559" spans="2:39" ht="18" x14ac:dyDescent="0.55000000000000004">
      <c r="B559" s="178">
        <v>551</v>
      </c>
      <c r="C559" s="182">
        <v>40</v>
      </c>
      <c r="D559" s="182">
        <v>5</v>
      </c>
      <c r="E559" s="182">
        <v>5</v>
      </c>
      <c r="F559" s="182">
        <v>681.80869147030614</v>
      </c>
      <c r="G559" s="182">
        <v>40</v>
      </c>
      <c r="H559" s="188">
        <v>8768.1913085296947</v>
      </c>
      <c r="I559" s="182" t="s">
        <v>197</v>
      </c>
      <c r="L559" s="185">
        <f>AVERAGE($G$9:G559)</f>
        <v>46.700544464609798</v>
      </c>
      <c r="M559" s="168">
        <f>AVERAGE($H$9:H559)</f>
        <v>9816.0831002524938</v>
      </c>
      <c r="AB559" s="178">
        <v>551</v>
      </c>
      <c r="AC559" s="182">
        <v>50</v>
      </c>
      <c r="AD559" s="182">
        <v>7</v>
      </c>
      <c r="AE559" s="182">
        <v>3</v>
      </c>
      <c r="AF559" s="182">
        <v>791.19004544079894</v>
      </c>
      <c r="AG559" s="182">
        <v>50</v>
      </c>
      <c r="AH559" s="188">
        <v>16008.809954559201</v>
      </c>
      <c r="AI559" s="182" t="s">
        <v>198</v>
      </c>
      <c r="AJ559" s="3"/>
      <c r="AK559" s="3"/>
      <c r="AL559" s="185">
        <f>AVERAGE($AG$9:AG559)</f>
        <v>46.89110707803993</v>
      </c>
      <c r="AM559" s="168">
        <f>AVERAGE($AH$9:AH559)</f>
        <v>14511.093196464279</v>
      </c>
    </row>
    <row r="560" spans="2:39" ht="18" x14ac:dyDescent="0.55000000000000004">
      <c r="B560" s="178">
        <v>552</v>
      </c>
      <c r="C560" s="182">
        <v>46</v>
      </c>
      <c r="D560" s="182">
        <v>5</v>
      </c>
      <c r="E560" s="182">
        <v>2</v>
      </c>
      <c r="F560" s="182">
        <v>886.13692791436074</v>
      </c>
      <c r="G560" s="182">
        <v>49</v>
      </c>
      <c r="H560" s="188">
        <v>10378.863072085638</v>
      </c>
      <c r="I560" s="182" t="s">
        <v>197</v>
      </c>
      <c r="L560" s="185">
        <f>AVERAGE($G$9:G560)</f>
        <v>46.704710144927539</v>
      </c>
      <c r="M560" s="168">
        <f>AVERAGE($H$9:H560)</f>
        <v>9817.102629186973</v>
      </c>
      <c r="AB560" s="178">
        <v>552</v>
      </c>
      <c r="AC560" s="182">
        <v>52</v>
      </c>
      <c r="AD560" s="182">
        <v>8</v>
      </c>
      <c r="AE560" s="182">
        <v>7</v>
      </c>
      <c r="AF560" s="182">
        <v>813.54920758355831</v>
      </c>
      <c r="AG560" s="182">
        <v>46</v>
      </c>
      <c r="AH560" s="188">
        <v>15446.450792416443</v>
      </c>
      <c r="AI560" s="182" t="s">
        <v>197</v>
      </c>
      <c r="AJ560" s="3"/>
      <c r="AK560" s="3"/>
      <c r="AL560" s="185">
        <f>AVERAGE($AG$9:AG560)</f>
        <v>46.889492753623188</v>
      </c>
      <c r="AM560" s="168">
        <f>AVERAGE($AH$9:AH560)</f>
        <v>14512.787684862742</v>
      </c>
    </row>
    <row r="561" spans="2:39" ht="18" x14ac:dyDescent="0.55000000000000004">
      <c r="B561" s="178">
        <v>553</v>
      </c>
      <c r="C561" s="182">
        <v>47</v>
      </c>
      <c r="D561" s="182">
        <v>8</v>
      </c>
      <c r="E561" s="182">
        <v>2</v>
      </c>
      <c r="F561" s="182">
        <v>978.39012892100482</v>
      </c>
      <c r="G561" s="182">
        <v>51</v>
      </c>
      <c r="H561" s="188">
        <v>10506.609871078996</v>
      </c>
      <c r="I561" s="182" t="s">
        <v>198</v>
      </c>
      <c r="L561" s="185">
        <f>AVERAGE($G$9:G561)</f>
        <v>46.712477396021697</v>
      </c>
      <c r="M561" s="168">
        <f>AVERAGE($H$9:H561)</f>
        <v>9818.3494777256583</v>
      </c>
      <c r="AB561" s="178">
        <v>553</v>
      </c>
      <c r="AC561" s="182">
        <v>32</v>
      </c>
      <c r="AD561" s="182">
        <v>5</v>
      </c>
      <c r="AE561" s="182">
        <v>5</v>
      </c>
      <c r="AF561" s="182">
        <v>494.40805878853769</v>
      </c>
      <c r="AG561" s="182">
        <v>32</v>
      </c>
      <c r="AH561" s="188">
        <v>9875.5919412114636</v>
      </c>
      <c r="AI561" s="182" t="s">
        <v>197</v>
      </c>
      <c r="AJ561" s="3"/>
      <c r="AK561" s="3"/>
      <c r="AL561" s="185">
        <f>AVERAGE($AG$9:AG561)</f>
        <v>46.862567811934902</v>
      </c>
      <c r="AM561" s="168">
        <f>AVERAGE($AH$9:AH561)</f>
        <v>14504.402159105686</v>
      </c>
    </row>
    <row r="562" spans="2:39" ht="18" x14ac:dyDescent="0.55000000000000004">
      <c r="B562" s="178">
        <v>554</v>
      </c>
      <c r="C562" s="182">
        <v>60</v>
      </c>
      <c r="D562" s="182">
        <v>5</v>
      </c>
      <c r="E562" s="182">
        <v>2</v>
      </c>
      <c r="F562" s="182">
        <v>771.94641035746849</v>
      </c>
      <c r="G562" s="182">
        <v>51</v>
      </c>
      <c r="H562" s="188">
        <v>10713.053589642532</v>
      </c>
      <c r="I562" s="182" t="s">
        <v>198</v>
      </c>
      <c r="L562" s="185">
        <f>AVERAGE($G$9:G562)</f>
        <v>46.720216606498198</v>
      </c>
      <c r="M562" s="168">
        <f>AVERAGE($H$9:H562)</f>
        <v>9819.9644670973503</v>
      </c>
      <c r="AB562" s="178">
        <v>554</v>
      </c>
      <c r="AC562" s="182">
        <v>39</v>
      </c>
      <c r="AD562" s="182">
        <v>8</v>
      </c>
      <c r="AE562" s="182">
        <v>0</v>
      </c>
      <c r="AF562" s="182">
        <v>840.20663817643413</v>
      </c>
      <c r="AG562" s="182">
        <v>47</v>
      </c>
      <c r="AH562" s="188">
        <v>14054.793361823566</v>
      </c>
      <c r="AI562" s="182" t="s">
        <v>197</v>
      </c>
      <c r="AJ562" s="3"/>
      <c r="AK562" s="3"/>
      <c r="AL562" s="185">
        <f>AVERAGE($AG$9:AG562)</f>
        <v>46.862815884476532</v>
      </c>
      <c r="AM562" s="168">
        <f>AVERAGE($AH$9:AH562)</f>
        <v>14503.590590879547</v>
      </c>
    </row>
    <row r="563" spans="2:39" ht="18" x14ac:dyDescent="0.55000000000000004">
      <c r="B563" s="178">
        <v>555</v>
      </c>
      <c r="C563" s="182">
        <v>30</v>
      </c>
      <c r="D563" s="182">
        <v>9</v>
      </c>
      <c r="E563" s="182">
        <v>1</v>
      </c>
      <c r="F563" s="182">
        <v>888.89368596102997</v>
      </c>
      <c r="G563" s="182">
        <v>38</v>
      </c>
      <c r="H563" s="188">
        <v>6991.1063140389697</v>
      </c>
      <c r="I563" s="182" t="s">
        <v>197</v>
      </c>
      <c r="L563" s="185">
        <f>AVERAGE($G$9:G563)</f>
        <v>46.704504504504506</v>
      </c>
      <c r="M563" s="168">
        <f>AVERAGE($H$9:H563)</f>
        <v>9814.8674253801273</v>
      </c>
      <c r="AB563" s="178">
        <v>555</v>
      </c>
      <c r="AC563" s="182">
        <v>42</v>
      </c>
      <c r="AD563" s="182">
        <v>7</v>
      </c>
      <c r="AE563" s="182">
        <v>3</v>
      </c>
      <c r="AF563" s="182">
        <v>620.49187502197947</v>
      </c>
      <c r="AG563" s="182">
        <v>46</v>
      </c>
      <c r="AH563" s="188">
        <v>14639.50812497802</v>
      </c>
      <c r="AI563" s="182" t="s">
        <v>197</v>
      </c>
      <c r="AJ563" s="3"/>
      <c r="AK563" s="3"/>
      <c r="AL563" s="185">
        <f>AVERAGE($AG$9:AG563)</f>
        <v>46.861261261261262</v>
      </c>
      <c r="AM563" s="168">
        <f>AVERAGE($AH$9:AH563)</f>
        <v>14503.835487337383</v>
      </c>
    </row>
    <row r="564" spans="2:39" ht="18" x14ac:dyDescent="0.55000000000000004">
      <c r="B564" s="178">
        <v>556</v>
      </c>
      <c r="C564" s="182">
        <v>41</v>
      </c>
      <c r="D564" s="182">
        <v>7</v>
      </c>
      <c r="E564" s="182">
        <v>2</v>
      </c>
      <c r="F564" s="182">
        <v>724.35149314708508</v>
      </c>
      <c r="G564" s="182">
        <v>46</v>
      </c>
      <c r="H564" s="188">
        <v>9685.6485068529146</v>
      </c>
      <c r="I564" s="182" t="s">
        <v>197</v>
      </c>
      <c r="L564" s="185">
        <f>AVERAGE($G$9:G564)</f>
        <v>46.703237410071942</v>
      </c>
      <c r="M564" s="168">
        <f>AVERAGE($H$9:H564)</f>
        <v>9814.6350172532784</v>
      </c>
      <c r="AB564" s="178">
        <v>556</v>
      </c>
      <c r="AC564" s="182">
        <v>47</v>
      </c>
      <c r="AD564" s="182">
        <v>4</v>
      </c>
      <c r="AE564" s="182">
        <v>2</v>
      </c>
      <c r="AF564" s="182">
        <v>1150.2545174392365</v>
      </c>
      <c r="AG564" s="182">
        <v>49</v>
      </c>
      <c r="AH564" s="188">
        <v>15014.745482560764</v>
      </c>
      <c r="AI564" s="182" t="s">
        <v>197</v>
      </c>
      <c r="AJ564" s="3"/>
      <c r="AK564" s="3"/>
      <c r="AL564" s="185">
        <f>AVERAGE($AG$9:AG564)</f>
        <v>46.865107913669064</v>
      </c>
      <c r="AM564" s="168">
        <f>AVERAGE($AH$9:AH564)</f>
        <v>14504.75439020649</v>
      </c>
    </row>
    <row r="565" spans="2:39" ht="18" x14ac:dyDescent="0.55000000000000004">
      <c r="B565" s="178">
        <v>557</v>
      </c>
      <c r="C565" s="182">
        <v>53</v>
      </c>
      <c r="D565" s="182">
        <v>8</v>
      </c>
      <c r="E565" s="182">
        <v>1</v>
      </c>
      <c r="F565" s="182">
        <v>770.94441234468809</v>
      </c>
      <c r="G565" s="182">
        <v>52</v>
      </c>
      <c r="H565" s="188">
        <v>10399.055587655312</v>
      </c>
      <c r="I565" s="182" t="s">
        <v>198</v>
      </c>
      <c r="L565" s="185">
        <f>AVERAGE($G$9:G565)</f>
        <v>46.712746858168764</v>
      </c>
      <c r="M565" s="168">
        <f>AVERAGE($H$9:H565)</f>
        <v>9815.6842462845216</v>
      </c>
      <c r="AB565" s="178">
        <v>557</v>
      </c>
      <c r="AC565" s="182">
        <v>52</v>
      </c>
      <c r="AD565" s="182">
        <v>8</v>
      </c>
      <c r="AE565" s="182">
        <v>0</v>
      </c>
      <c r="AF565" s="182">
        <v>1031.816420846046</v>
      </c>
      <c r="AG565" s="182">
        <v>53</v>
      </c>
      <c r="AH565" s="188">
        <v>14823.183579153954</v>
      </c>
      <c r="AI565" s="182" t="s">
        <v>198</v>
      </c>
      <c r="AJ565" s="3"/>
      <c r="AK565" s="3"/>
      <c r="AL565" s="185">
        <f>AVERAGE($AG$9:AG565)</f>
        <v>46.876122082585276</v>
      </c>
      <c r="AM565" s="168">
        <f>AVERAGE($AH$9:AH565)</f>
        <v>14505.326076362589</v>
      </c>
    </row>
    <row r="566" spans="2:39" ht="18" x14ac:dyDescent="0.55000000000000004">
      <c r="B566" s="178">
        <v>558</v>
      </c>
      <c r="C566" s="182">
        <v>48</v>
      </c>
      <c r="D566" s="182">
        <v>4</v>
      </c>
      <c r="E566" s="182">
        <v>0</v>
      </c>
      <c r="F566" s="182">
        <v>868.68820746283961</v>
      </c>
      <c r="G566" s="182">
        <v>52</v>
      </c>
      <c r="H566" s="188">
        <v>10051.311792537161</v>
      </c>
      <c r="I566" s="182" t="s">
        <v>198</v>
      </c>
      <c r="L566" s="185">
        <f>AVERAGE($G$9:G566)</f>
        <v>46.722222222222221</v>
      </c>
      <c r="M566" s="168">
        <f>AVERAGE($H$9:H566)</f>
        <v>9816.1065178727877</v>
      </c>
      <c r="AB566" s="178">
        <v>558</v>
      </c>
      <c r="AC566" s="182">
        <v>41</v>
      </c>
      <c r="AD566" s="182">
        <v>5</v>
      </c>
      <c r="AE566" s="182">
        <v>2</v>
      </c>
      <c r="AF566" s="182">
        <v>685.03858971986347</v>
      </c>
      <c r="AG566" s="182">
        <v>44</v>
      </c>
      <c r="AH566" s="188">
        <v>13554.961410280137</v>
      </c>
      <c r="AI566" s="182" t="s">
        <v>197</v>
      </c>
      <c r="AJ566" s="3"/>
      <c r="AK566" s="3"/>
      <c r="AL566" s="185">
        <f>AVERAGE($AG$9:AG566)</f>
        <v>46.87096774193548</v>
      </c>
      <c r="AM566" s="168">
        <f>AVERAGE($AH$9:AH566)</f>
        <v>14503.622913878571</v>
      </c>
    </row>
    <row r="567" spans="2:39" ht="18" x14ac:dyDescent="0.55000000000000004">
      <c r="B567" s="178">
        <v>559</v>
      </c>
      <c r="C567" s="182">
        <v>43</v>
      </c>
      <c r="D567" s="182">
        <v>5</v>
      </c>
      <c r="E567" s="182">
        <v>2</v>
      </c>
      <c r="F567" s="182">
        <v>888.33842184552566</v>
      </c>
      <c r="G567" s="182">
        <v>46</v>
      </c>
      <c r="H567" s="188">
        <v>9521.6615781544751</v>
      </c>
      <c r="I567" s="182" t="s">
        <v>197</v>
      </c>
      <c r="L567" s="185">
        <f>AVERAGE($G$9:G567)</f>
        <v>46.720930232558139</v>
      </c>
      <c r="M567" s="168">
        <f>AVERAGE($H$9:H567)</f>
        <v>9815.5797827391234</v>
      </c>
      <c r="AB567" s="178">
        <v>559</v>
      </c>
      <c r="AC567" s="182">
        <v>45</v>
      </c>
      <c r="AD567" s="182">
        <v>1</v>
      </c>
      <c r="AE567" s="182">
        <v>3</v>
      </c>
      <c r="AF567" s="182">
        <v>662.58815284497325</v>
      </c>
      <c r="AG567" s="182">
        <v>43</v>
      </c>
      <c r="AH567" s="188">
        <v>13442.411847155026</v>
      </c>
      <c r="AI567" s="182" t="s">
        <v>197</v>
      </c>
      <c r="AJ567" s="3"/>
      <c r="AK567" s="3"/>
      <c r="AL567" s="185">
        <f>AVERAGE($AG$9:AG567)</f>
        <v>46.864042933810374</v>
      </c>
      <c r="AM567" s="168">
        <f>AVERAGE($AH$9:AH567)</f>
        <v>14501.7245040991</v>
      </c>
    </row>
    <row r="568" spans="2:39" ht="18" x14ac:dyDescent="0.55000000000000004">
      <c r="B568" s="178">
        <v>560</v>
      </c>
      <c r="C568" s="182">
        <v>40</v>
      </c>
      <c r="D568" s="182">
        <v>8</v>
      </c>
      <c r="E568" s="182">
        <v>6</v>
      </c>
      <c r="F568" s="182">
        <v>933.16317696041438</v>
      </c>
      <c r="G568" s="182">
        <v>42</v>
      </c>
      <c r="H568" s="188">
        <v>9336.8368230395863</v>
      </c>
      <c r="I568" s="182" t="s">
        <v>197</v>
      </c>
      <c r="L568" s="185">
        <f>AVERAGE($G$9:G568)</f>
        <v>46.712499999999999</v>
      </c>
      <c r="M568" s="168">
        <f>AVERAGE($H$9:H568)</f>
        <v>9814.7248845968024</v>
      </c>
      <c r="AB568" s="178">
        <v>560</v>
      </c>
      <c r="AC568" s="182">
        <v>52</v>
      </c>
      <c r="AD568" s="182">
        <v>3</v>
      </c>
      <c r="AE568" s="182">
        <v>4</v>
      </c>
      <c r="AF568" s="182">
        <v>768.24414929465183</v>
      </c>
      <c r="AG568" s="182">
        <v>49</v>
      </c>
      <c r="AH568" s="188">
        <v>15896.755850705347</v>
      </c>
      <c r="AI568" s="182" t="s">
        <v>197</v>
      </c>
      <c r="AJ568" s="3"/>
      <c r="AK568" s="3"/>
      <c r="AL568" s="185">
        <f>AVERAGE($AG$9:AG568)</f>
        <v>46.86785714285714</v>
      </c>
      <c r="AM568" s="168">
        <f>AVERAGE($AH$9:AH568)</f>
        <v>14504.215631503756</v>
      </c>
    </row>
    <row r="569" spans="2:39" ht="18" x14ac:dyDescent="0.55000000000000004">
      <c r="B569" s="178">
        <v>561</v>
      </c>
      <c r="C569" s="182">
        <v>40</v>
      </c>
      <c r="D569" s="182">
        <v>6</v>
      </c>
      <c r="E569" s="182">
        <v>2</v>
      </c>
      <c r="F569" s="182">
        <v>764.14339004183762</v>
      </c>
      <c r="G569" s="182">
        <v>44</v>
      </c>
      <c r="H569" s="188">
        <v>9075.8566099581622</v>
      </c>
      <c r="I569" s="182" t="s">
        <v>197</v>
      </c>
      <c r="L569" s="185">
        <f>AVERAGE($G$9:G569)</f>
        <v>46.707664884135475</v>
      </c>
      <c r="M569" s="168">
        <f>AVERAGE($H$9:H569)</f>
        <v>9813.4078288487835</v>
      </c>
      <c r="AB569" s="178">
        <v>561</v>
      </c>
      <c r="AC569" s="182">
        <v>53</v>
      </c>
      <c r="AD569" s="182">
        <v>3</v>
      </c>
      <c r="AE569" s="182">
        <v>0</v>
      </c>
      <c r="AF569" s="182">
        <v>803.29597779764629</v>
      </c>
      <c r="AG569" s="182">
        <v>53</v>
      </c>
      <c r="AH569" s="188">
        <v>15051.704022202353</v>
      </c>
      <c r="AI569" s="182" t="s">
        <v>198</v>
      </c>
      <c r="AJ569" s="3"/>
      <c r="AK569" s="3"/>
      <c r="AL569" s="185">
        <f>AVERAGE($AG$9:AG569)</f>
        <v>46.878787878787875</v>
      </c>
      <c r="AM569" s="168">
        <f>AVERAGE($AH$9:AH569)</f>
        <v>14505.191546638691</v>
      </c>
    </row>
    <row r="570" spans="2:39" ht="18" x14ac:dyDescent="0.55000000000000004">
      <c r="B570" s="178">
        <v>562</v>
      </c>
      <c r="C570" s="182">
        <v>44</v>
      </c>
      <c r="D570" s="182">
        <v>9</v>
      </c>
      <c r="E570" s="182">
        <v>1</v>
      </c>
      <c r="F570" s="182">
        <v>531.21271739067174</v>
      </c>
      <c r="G570" s="182">
        <v>52</v>
      </c>
      <c r="H570" s="188">
        <v>10638.787282609328</v>
      </c>
      <c r="I570" s="182" t="s">
        <v>198</v>
      </c>
      <c r="L570" s="185">
        <f>AVERAGE($G$9:G570)</f>
        <v>46.717081850533809</v>
      </c>
      <c r="M570" s="168">
        <f>AVERAGE($H$9:H570)</f>
        <v>9814.8764755636603</v>
      </c>
      <c r="AB570" s="178">
        <v>562</v>
      </c>
      <c r="AC570" s="182">
        <v>51</v>
      </c>
      <c r="AD570" s="182">
        <v>10</v>
      </c>
      <c r="AE570" s="182">
        <v>4</v>
      </c>
      <c r="AF570" s="182">
        <v>804.42482672293011</v>
      </c>
      <c r="AG570" s="182">
        <v>49</v>
      </c>
      <c r="AH570" s="188">
        <v>15860.57517327707</v>
      </c>
      <c r="AI570" s="182" t="s">
        <v>197</v>
      </c>
      <c r="AJ570" s="3"/>
      <c r="AK570" s="3"/>
      <c r="AL570" s="185">
        <f>AVERAGE($AG$9:AG570)</f>
        <v>46.882562277580071</v>
      </c>
      <c r="AM570" s="168">
        <f>AVERAGE($AH$9:AH570)</f>
        <v>14507.603261276838</v>
      </c>
    </row>
    <row r="571" spans="2:39" ht="18" x14ac:dyDescent="0.55000000000000004">
      <c r="B571" s="178">
        <v>563</v>
      </c>
      <c r="C571" s="182">
        <v>53</v>
      </c>
      <c r="D571" s="182">
        <v>10</v>
      </c>
      <c r="E571" s="182">
        <v>1</v>
      </c>
      <c r="F571" s="182">
        <v>605.324819926381</v>
      </c>
      <c r="G571" s="182">
        <v>52</v>
      </c>
      <c r="H571" s="188">
        <v>10564.67518007362</v>
      </c>
      <c r="I571" s="182" t="s">
        <v>198</v>
      </c>
      <c r="L571" s="185">
        <f>AVERAGE($G$9:G571)</f>
        <v>46.726465364120784</v>
      </c>
      <c r="M571" s="168">
        <f>AVERAGE($H$9:H571)</f>
        <v>9816.2082672235374</v>
      </c>
      <c r="AB571" s="178">
        <v>563</v>
      </c>
      <c r="AC571" s="182">
        <v>48</v>
      </c>
      <c r="AD571" s="182">
        <v>2</v>
      </c>
      <c r="AE571" s="182">
        <v>0</v>
      </c>
      <c r="AF571" s="182">
        <v>905.47014502590446</v>
      </c>
      <c r="AG571" s="182">
        <v>50</v>
      </c>
      <c r="AH571" s="188">
        <v>15144.529854974095</v>
      </c>
      <c r="AI571" s="182" t="s">
        <v>198</v>
      </c>
      <c r="AJ571" s="3"/>
      <c r="AK571" s="3"/>
      <c r="AL571" s="185">
        <f>AVERAGE($AG$9:AG571)</f>
        <v>46.888099467140322</v>
      </c>
      <c r="AM571" s="168">
        <f>AVERAGE($AH$9:AH571)</f>
        <v>14508.734569613776</v>
      </c>
    </row>
    <row r="572" spans="2:39" ht="18" x14ac:dyDescent="0.55000000000000004">
      <c r="B572" s="178">
        <v>564</v>
      </c>
      <c r="C572" s="182">
        <v>39</v>
      </c>
      <c r="D572" s="182">
        <v>8</v>
      </c>
      <c r="E572" s="182">
        <v>2</v>
      </c>
      <c r="F572" s="182">
        <v>647.84462662530643</v>
      </c>
      <c r="G572" s="182">
        <v>45</v>
      </c>
      <c r="H572" s="188">
        <v>9477.1553733746932</v>
      </c>
      <c r="I572" s="182" t="s">
        <v>197</v>
      </c>
      <c r="L572" s="185">
        <f>AVERAGE($G$9:G572)</f>
        <v>46.723404255319146</v>
      </c>
      <c r="M572" s="168">
        <f>AVERAGE($H$9:H572)</f>
        <v>9815.6071096103296</v>
      </c>
      <c r="AB572" s="178">
        <v>564</v>
      </c>
      <c r="AC572" s="182">
        <v>38</v>
      </c>
      <c r="AD572" s="182">
        <v>10</v>
      </c>
      <c r="AE572" s="182">
        <v>2</v>
      </c>
      <c r="AF572" s="182">
        <v>673.40067645188617</v>
      </c>
      <c r="AG572" s="182">
        <v>46</v>
      </c>
      <c r="AH572" s="188">
        <v>14336.599323548115</v>
      </c>
      <c r="AI572" s="182" t="s">
        <v>197</v>
      </c>
      <c r="AJ572" s="3"/>
      <c r="AK572" s="3"/>
      <c r="AL572" s="185">
        <f>AVERAGE($AG$9:AG572)</f>
        <v>46.886524822695037</v>
      </c>
      <c r="AM572" s="168">
        <f>AVERAGE($AH$9:AH572)</f>
        <v>14508.429365276781</v>
      </c>
    </row>
    <row r="573" spans="2:39" ht="18" x14ac:dyDescent="0.55000000000000004">
      <c r="B573" s="178">
        <v>565</v>
      </c>
      <c r="C573" s="182">
        <v>58</v>
      </c>
      <c r="D573" s="182">
        <v>8</v>
      </c>
      <c r="E573" s="182">
        <v>1</v>
      </c>
      <c r="F573" s="182">
        <v>733.73944196193213</v>
      </c>
      <c r="G573" s="182">
        <v>52</v>
      </c>
      <c r="H573" s="188">
        <v>10436.260558038068</v>
      </c>
      <c r="I573" s="182" t="s">
        <v>198</v>
      </c>
      <c r="L573" s="185">
        <f>AVERAGE($G$9:G573)</f>
        <v>46.732743362831862</v>
      </c>
      <c r="M573" s="168">
        <f>AVERAGE($H$9:H573)</f>
        <v>9816.7056112889622</v>
      </c>
      <c r="AB573" s="178">
        <v>565</v>
      </c>
      <c r="AC573" s="182">
        <v>38</v>
      </c>
      <c r="AD573" s="182">
        <v>8</v>
      </c>
      <c r="AE573" s="182">
        <v>5</v>
      </c>
      <c r="AF573" s="182">
        <v>729.44571364400952</v>
      </c>
      <c r="AG573" s="182">
        <v>41</v>
      </c>
      <c r="AH573" s="188">
        <v>13105.554286355989</v>
      </c>
      <c r="AI573" s="182" t="s">
        <v>197</v>
      </c>
      <c r="AJ573" s="3"/>
      <c r="AK573" s="3"/>
      <c r="AL573" s="185">
        <f>AVERAGE($AG$9:AG573)</f>
        <v>46.876106194690266</v>
      </c>
      <c r="AM573" s="168">
        <f>AVERAGE($AH$9:AH573)</f>
        <v>14505.946400535329</v>
      </c>
    </row>
    <row r="574" spans="2:39" ht="18" x14ac:dyDescent="0.55000000000000004">
      <c r="B574" s="178">
        <v>566</v>
      </c>
      <c r="C574" s="182">
        <v>38</v>
      </c>
      <c r="D574" s="182">
        <v>5</v>
      </c>
      <c r="E574" s="182">
        <v>3</v>
      </c>
      <c r="F574" s="182">
        <v>819.69658480411033</v>
      </c>
      <c r="G574" s="182">
        <v>40</v>
      </c>
      <c r="H574" s="188">
        <v>8130.30341519589</v>
      </c>
      <c r="I574" s="182" t="s">
        <v>197</v>
      </c>
      <c r="L574" s="185">
        <f>AVERAGE($G$9:G574)</f>
        <v>46.7208480565371</v>
      </c>
      <c r="M574" s="168">
        <f>AVERAGE($H$9:H574)</f>
        <v>9813.7261021085869</v>
      </c>
      <c r="AB574" s="178">
        <v>566</v>
      </c>
      <c r="AC574" s="182">
        <v>54</v>
      </c>
      <c r="AD574" s="182">
        <v>5</v>
      </c>
      <c r="AE574" s="182">
        <v>1</v>
      </c>
      <c r="AF574" s="182">
        <v>1035.7064810213392</v>
      </c>
      <c r="AG574" s="182">
        <v>52</v>
      </c>
      <c r="AH574" s="188">
        <v>15134.29351897866</v>
      </c>
      <c r="AI574" s="182" t="s">
        <v>198</v>
      </c>
      <c r="AJ574" s="3"/>
      <c r="AK574" s="3"/>
      <c r="AL574" s="185">
        <f>AVERAGE($AG$9:AG574)</f>
        <v>46.885159010600709</v>
      </c>
      <c r="AM574" s="168">
        <f>AVERAGE($AH$9:AH574)</f>
        <v>14507.056554454841</v>
      </c>
    </row>
    <row r="575" spans="2:39" ht="18" x14ac:dyDescent="0.55000000000000004">
      <c r="B575" s="178">
        <v>567</v>
      </c>
      <c r="C575" s="182">
        <v>52</v>
      </c>
      <c r="D575" s="182">
        <v>7</v>
      </c>
      <c r="E575" s="182">
        <v>4</v>
      </c>
      <c r="F575" s="182">
        <v>1129.6363205924231</v>
      </c>
      <c r="G575" s="182">
        <v>49</v>
      </c>
      <c r="H575" s="188">
        <v>10635.363679407577</v>
      </c>
      <c r="I575" s="182" t="s">
        <v>197</v>
      </c>
      <c r="L575" s="185">
        <f>AVERAGE($G$9:G575)</f>
        <v>46.724867724867728</v>
      </c>
      <c r="M575" s="168">
        <f>AVERAGE($H$9:H575)</f>
        <v>9815.1751983648446</v>
      </c>
      <c r="AB575" s="178">
        <v>567</v>
      </c>
      <c r="AC575" s="182">
        <v>46</v>
      </c>
      <c r="AD575" s="182">
        <v>9</v>
      </c>
      <c r="AE575" s="182">
        <v>0</v>
      </c>
      <c r="AF575" s="182">
        <v>725.95744397764258</v>
      </c>
      <c r="AG575" s="182">
        <v>53</v>
      </c>
      <c r="AH575" s="188">
        <v>15129.042556022358</v>
      </c>
      <c r="AI575" s="182" t="s">
        <v>198</v>
      </c>
      <c r="AJ575" s="3"/>
      <c r="AK575" s="3"/>
      <c r="AL575" s="185">
        <f>AVERAGE($AG$9:AG575)</f>
        <v>46.895943562610228</v>
      </c>
      <c r="AM575" s="168">
        <f>AVERAGE($AH$9:AH575)</f>
        <v>14508.153531529915</v>
      </c>
    </row>
    <row r="576" spans="2:39" ht="18" x14ac:dyDescent="0.55000000000000004">
      <c r="B576" s="178">
        <v>568</v>
      </c>
      <c r="C576" s="182">
        <v>40</v>
      </c>
      <c r="D576" s="182">
        <v>7</v>
      </c>
      <c r="E576" s="182">
        <v>5</v>
      </c>
      <c r="F576" s="182">
        <v>1097.679769201382</v>
      </c>
      <c r="G576" s="182">
        <v>42</v>
      </c>
      <c r="H576" s="188">
        <v>8922.3202307986176</v>
      </c>
      <c r="I576" s="182" t="s">
        <v>197</v>
      </c>
      <c r="L576" s="185">
        <f>AVERAGE($G$9:G576)</f>
        <v>46.716549295774648</v>
      </c>
      <c r="M576" s="168">
        <f>AVERAGE($H$9:H576)</f>
        <v>9813.6032706050464</v>
      </c>
      <c r="AB576" s="178">
        <v>568</v>
      </c>
      <c r="AC576" s="182">
        <v>39</v>
      </c>
      <c r="AD576" s="182">
        <v>9</v>
      </c>
      <c r="AE576" s="182">
        <v>1</v>
      </c>
      <c r="AF576" s="182">
        <v>783.17290009354497</v>
      </c>
      <c r="AG576" s="182">
        <v>47</v>
      </c>
      <c r="AH576" s="188">
        <v>14361.827099906455</v>
      </c>
      <c r="AI576" s="182" t="s">
        <v>197</v>
      </c>
      <c r="AJ576" s="3"/>
      <c r="AK576" s="3"/>
      <c r="AL576" s="185">
        <f>AVERAGE($AG$9:AG576)</f>
        <v>46.896126760563384</v>
      </c>
      <c r="AM576" s="168">
        <f>AVERAGE($AH$9:AH576)</f>
        <v>14507.895914572831</v>
      </c>
    </row>
    <row r="577" spans="2:39" ht="18" x14ac:dyDescent="0.55000000000000004">
      <c r="B577" s="178">
        <v>569</v>
      </c>
      <c r="C577" s="182">
        <v>48</v>
      </c>
      <c r="D577" s="182">
        <v>8</v>
      </c>
      <c r="E577" s="182">
        <v>2</v>
      </c>
      <c r="F577" s="182">
        <v>931.51333531750151</v>
      </c>
      <c r="G577" s="182">
        <v>51</v>
      </c>
      <c r="H577" s="188">
        <v>10553.486664682499</v>
      </c>
      <c r="I577" s="182" t="s">
        <v>198</v>
      </c>
      <c r="L577" s="185">
        <f>AVERAGE($G$9:G577)</f>
        <v>46.72407732864675</v>
      </c>
      <c r="M577" s="168">
        <f>AVERAGE($H$9:H577)</f>
        <v>9814.9035929144975</v>
      </c>
      <c r="AB577" s="178">
        <v>569</v>
      </c>
      <c r="AC577" s="182">
        <v>38</v>
      </c>
      <c r="AD577" s="182">
        <v>4</v>
      </c>
      <c r="AE577" s="182">
        <v>1</v>
      </c>
      <c r="AF577" s="182">
        <v>675.20082216264564</v>
      </c>
      <c r="AG577" s="182">
        <v>41</v>
      </c>
      <c r="AH577" s="188">
        <v>12159.799177837354</v>
      </c>
      <c r="AI577" s="182" t="s">
        <v>197</v>
      </c>
      <c r="AJ577" s="3"/>
      <c r="AK577" s="3"/>
      <c r="AL577" s="185">
        <f>AVERAGE($AG$9:AG577)</f>
        <v>46.885764499121265</v>
      </c>
      <c r="AM577" s="168">
        <f>AVERAGE($AH$9:AH577)</f>
        <v>14503.769206775407</v>
      </c>
    </row>
    <row r="578" spans="2:39" ht="18" x14ac:dyDescent="0.55000000000000004">
      <c r="B578" s="178">
        <v>570</v>
      </c>
      <c r="C578" s="182">
        <v>37</v>
      </c>
      <c r="D578" s="182">
        <v>6</v>
      </c>
      <c r="E578" s="182">
        <v>1</v>
      </c>
      <c r="F578" s="182">
        <v>760.37538083280174</v>
      </c>
      <c r="G578" s="182">
        <v>42</v>
      </c>
      <c r="H578" s="188">
        <v>8259.624619167198</v>
      </c>
      <c r="I578" s="182" t="s">
        <v>197</v>
      </c>
      <c r="L578" s="185">
        <f>AVERAGE($G$9:G578)</f>
        <v>46.715789473684211</v>
      </c>
      <c r="M578" s="168">
        <f>AVERAGE($H$9:H578)</f>
        <v>9812.1750333114323</v>
      </c>
      <c r="AB578" s="178">
        <v>570</v>
      </c>
      <c r="AC578" s="182">
        <v>42</v>
      </c>
      <c r="AD578" s="182">
        <v>6</v>
      </c>
      <c r="AE578" s="182">
        <v>2</v>
      </c>
      <c r="AF578" s="182">
        <v>844.48568458376963</v>
      </c>
      <c r="AG578" s="182">
        <v>46</v>
      </c>
      <c r="AH578" s="188">
        <v>14165.514315416231</v>
      </c>
      <c r="AI578" s="182" t="s">
        <v>197</v>
      </c>
      <c r="AJ578" s="3"/>
      <c r="AK578" s="3"/>
      <c r="AL578" s="185">
        <f>AVERAGE($AG$9:AG578)</f>
        <v>46.88421052631579</v>
      </c>
      <c r="AM578" s="168">
        <f>AVERAGE($AH$9:AH578)</f>
        <v>14503.175777141443</v>
      </c>
    </row>
    <row r="579" spans="2:39" ht="18" x14ac:dyDescent="0.55000000000000004">
      <c r="B579" s="178">
        <v>571</v>
      </c>
      <c r="C579" s="182">
        <v>45</v>
      </c>
      <c r="D579" s="182">
        <v>10</v>
      </c>
      <c r="E579" s="182">
        <v>3</v>
      </c>
      <c r="F579" s="182">
        <v>755.11224721179792</v>
      </c>
      <c r="G579" s="182">
        <v>50</v>
      </c>
      <c r="H579" s="188">
        <v>11044.887752788203</v>
      </c>
      <c r="I579" s="182" t="s">
        <v>198</v>
      </c>
      <c r="L579" s="185">
        <f>AVERAGE($G$9:G579)</f>
        <v>46.721541155866902</v>
      </c>
      <c r="M579" s="168">
        <f>AVERAGE($H$9:H579)</f>
        <v>9814.3338997203227</v>
      </c>
      <c r="AB579" s="178">
        <v>571</v>
      </c>
      <c r="AC579" s="182">
        <v>42</v>
      </c>
      <c r="AD579" s="182">
        <v>8</v>
      </c>
      <c r="AE579" s="182">
        <v>4</v>
      </c>
      <c r="AF579" s="182">
        <v>597.1873809275005</v>
      </c>
      <c r="AG579" s="182">
        <v>46</v>
      </c>
      <c r="AH579" s="188">
        <v>14912.8126190725</v>
      </c>
      <c r="AI579" s="182" t="s">
        <v>197</v>
      </c>
      <c r="AJ579" s="3"/>
      <c r="AK579" s="3"/>
      <c r="AL579" s="185">
        <f>AVERAGE($AG$9:AG579)</f>
        <v>46.882661996497376</v>
      </c>
      <c r="AM579" s="168">
        <f>AVERAGE($AH$9:AH579)</f>
        <v>14503.893179666717</v>
      </c>
    </row>
    <row r="580" spans="2:39" ht="18" x14ac:dyDescent="0.55000000000000004">
      <c r="B580" s="178">
        <v>572</v>
      </c>
      <c r="C580" s="182">
        <v>46</v>
      </c>
      <c r="D580" s="182">
        <v>5</v>
      </c>
      <c r="E580" s="182">
        <v>1</v>
      </c>
      <c r="F580" s="182">
        <v>735.42780692164956</v>
      </c>
      <c r="G580" s="182">
        <v>50</v>
      </c>
      <c r="H580" s="188">
        <v>10564.572193078351</v>
      </c>
      <c r="I580" s="182" t="s">
        <v>198</v>
      </c>
      <c r="L580" s="185">
        <f>AVERAGE($G$9:G580)</f>
        <v>46.727272727272727</v>
      </c>
      <c r="M580" s="168">
        <f>AVERAGE($H$9:H580)</f>
        <v>9815.6455051282919</v>
      </c>
      <c r="AB580" s="178">
        <v>572</v>
      </c>
      <c r="AC580" s="182">
        <v>48</v>
      </c>
      <c r="AD580" s="182">
        <v>3</v>
      </c>
      <c r="AE580" s="182">
        <v>2</v>
      </c>
      <c r="AF580" s="182">
        <v>1251.0640268284371</v>
      </c>
      <c r="AG580" s="182">
        <v>49</v>
      </c>
      <c r="AH580" s="188">
        <v>14913.935973171563</v>
      </c>
      <c r="AI580" s="182" t="s">
        <v>197</v>
      </c>
      <c r="AJ580" s="3"/>
      <c r="AK580" s="3"/>
      <c r="AL580" s="185">
        <f>AVERAGE($AG$9:AG580)</f>
        <v>46.886363636363633</v>
      </c>
      <c r="AM580" s="168">
        <f>AVERAGE($AH$9:AH580)</f>
        <v>14504.610037697317</v>
      </c>
    </row>
    <row r="581" spans="2:39" ht="18" x14ac:dyDescent="0.55000000000000004">
      <c r="B581" s="178">
        <v>573</v>
      </c>
      <c r="C581" s="182">
        <v>37</v>
      </c>
      <c r="D581" s="182">
        <v>4</v>
      </c>
      <c r="E581" s="182">
        <v>5</v>
      </c>
      <c r="F581" s="182">
        <v>724.72867201249164</v>
      </c>
      <c r="G581" s="182">
        <v>36</v>
      </c>
      <c r="H581" s="188">
        <v>7585.2713279875079</v>
      </c>
      <c r="I581" s="182" t="s">
        <v>197</v>
      </c>
      <c r="L581" s="185">
        <f>AVERAGE($G$9:G581)</f>
        <v>46.708551483420592</v>
      </c>
      <c r="M581" s="168">
        <f>AVERAGE($H$9:H581)</f>
        <v>9811.7530545573645</v>
      </c>
      <c r="AB581" s="178">
        <v>573</v>
      </c>
      <c r="AC581" s="182">
        <v>51</v>
      </c>
      <c r="AD581" s="182">
        <v>7</v>
      </c>
      <c r="AE581" s="182">
        <v>5</v>
      </c>
      <c r="AF581" s="182">
        <v>858.19337256313611</v>
      </c>
      <c r="AG581" s="182">
        <v>48</v>
      </c>
      <c r="AH581" s="188">
        <v>15671.806627436865</v>
      </c>
      <c r="AI581" s="182" t="s">
        <v>197</v>
      </c>
      <c r="AJ581" s="3"/>
      <c r="AK581" s="3"/>
      <c r="AL581" s="185">
        <f>AVERAGE($AG$9:AG581)</f>
        <v>46.888307155322863</v>
      </c>
      <c r="AM581" s="168">
        <f>AVERAGE($AH$9:AH581)</f>
        <v>14506.647030000528</v>
      </c>
    </row>
    <row r="582" spans="2:39" ht="18" x14ac:dyDescent="0.55000000000000004">
      <c r="B582" s="178">
        <v>574</v>
      </c>
      <c r="C582" s="182">
        <v>49</v>
      </c>
      <c r="D582" s="182">
        <v>8</v>
      </c>
      <c r="E582" s="182">
        <v>1</v>
      </c>
      <c r="F582" s="182">
        <v>782.73991285020588</v>
      </c>
      <c r="G582" s="182">
        <v>52</v>
      </c>
      <c r="H582" s="188">
        <v>10387.260087149794</v>
      </c>
      <c r="I582" s="182" t="s">
        <v>198</v>
      </c>
      <c r="L582" s="185">
        <f>AVERAGE($G$9:G582)</f>
        <v>46.717770034843205</v>
      </c>
      <c r="M582" s="168">
        <f>AVERAGE($H$9:H582)</f>
        <v>9812.7556800496877</v>
      </c>
      <c r="AB582" s="178">
        <v>574</v>
      </c>
      <c r="AC582" s="182">
        <v>39</v>
      </c>
      <c r="AD582" s="182">
        <v>5</v>
      </c>
      <c r="AE582" s="182">
        <v>3</v>
      </c>
      <c r="AF582" s="182">
        <v>1316.3479123964476</v>
      </c>
      <c r="AG582" s="182">
        <v>41</v>
      </c>
      <c r="AH582" s="188">
        <v>12018.652087603552</v>
      </c>
      <c r="AI582" s="182" t="s">
        <v>197</v>
      </c>
      <c r="AJ582" s="3"/>
      <c r="AK582" s="3"/>
      <c r="AL582" s="185">
        <f>AVERAGE($AG$9:AG582)</f>
        <v>46.878048780487802</v>
      </c>
      <c r="AM582" s="168">
        <f>AVERAGE($AH$9:AH582)</f>
        <v>14502.312544038165</v>
      </c>
    </row>
    <row r="583" spans="2:39" ht="18" x14ac:dyDescent="0.55000000000000004">
      <c r="B583" s="178">
        <v>575</v>
      </c>
      <c r="C583" s="182">
        <v>53</v>
      </c>
      <c r="D583" s="182">
        <v>4</v>
      </c>
      <c r="E583" s="182">
        <v>2</v>
      </c>
      <c r="F583" s="182">
        <v>903.13331294434056</v>
      </c>
      <c r="G583" s="182">
        <v>51</v>
      </c>
      <c r="H583" s="188">
        <v>10581.866687055659</v>
      </c>
      <c r="I583" s="182" t="s">
        <v>198</v>
      </c>
      <c r="L583" s="185">
        <f>AVERAGE($G$9:G583)</f>
        <v>46.725217391304348</v>
      </c>
      <c r="M583" s="168">
        <f>AVERAGE($H$9:H583)</f>
        <v>9814.0932644096974</v>
      </c>
      <c r="AB583" s="178">
        <v>575</v>
      </c>
      <c r="AC583" s="182">
        <v>41</v>
      </c>
      <c r="AD583" s="182">
        <v>6</v>
      </c>
      <c r="AE583" s="182">
        <v>2</v>
      </c>
      <c r="AF583" s="182">
        <v>769.09265024558647</v>
      </c>
      <c r="AG583" s="182">
        <v>45</v>
      </c>
      <c r="AH583" s="188">
        <v>13855.907349754412</v>
      </c>
      <c r="AI583" s="182" t="s">
        <v>197</v>
      </c>
      <c r="AJ583" s="3"/>
      <c r="AK583" s="3"/>
      <c r="AL583" s="185">
        <f>AVERAGE($AG$9:AG583)</f>
        <v>46.874782608695654</v>
      </c>
      <c r="AM583" s="168">
        <f>AVERAGE($AH$9:AH583)</f>
        <v>14501.188361091583</v>
      </c>
    </row>
    <row r="584" spans="2:39" ht="18" x14ac:dyDescent="0.55000000000000004">
      <c r="B584" s="178">
        <v>576</v>
      </c>
      <c r="C584" s="182">
        <v>41</v>
      </c>
      <c r="D584" s="182">
        <v>7</v>
      </c>
      <c r="E584" s="182">
        <v>2</v>
      </c>
      <c r="F584" s="182">
        <v>534.36472371545233</v>
      </c>
      <c r="G584" s="182">
        <v>46</v>
      </c>
      <c r="H584" s="188">
        <v>9875.6352762845472</v>
      </c>
      <c r="I584" s="182" t="s">
        <v>197</v>
      </c>
      <c r="L584" s="185">
        <f>AVERAGE($G$9:G584)</f>
        <v>46.723958333333336</v>
      </c>
      <c r="M584" s="168">
        <f>AVERAGE($H$9:H584)</f>
        <v>9814.2001081803137</v>
      </c>
      <c r="AB584" s="178">
        <v>576</v>
      </c>
      <c r="AC584" s="182">
        <v>47</v>
      </c>
      <c r="AD584" s="182">
        <v>5</v>
      </c>
      <c r="AE584" s="182">
        <v>3</v>
      </c>
      <c r="AF584" s="182">
        <v>994.35551331419617</v>
      </c>
      <c r="AG584" s="182">
        <v>49</v>
      </c>
      <c r="AH584" s="188">
        <v>15420.644486685804</v>
      </c>
      <c r="AI584" s="182" t="s">
        <v>197</v>
      </c>
      <c r="AJ584" s="3"/>
      <c r="AK584" s="3"/>
      <c r="AL584" s="185">
        <f>AVERAGE($AG$9:AG584)</f>
        <v>46.878472222222221</v>
      </c>
      <c r="AM584" s="168">
        <f>AVERAGE($AH$9:AH584)</f>
        <v>14502.784639087407</v>
      </c>
    </row>
    <row r="585" spans="2:39" ht="18" x14ac:dyDescent="0.55000000000000004">
      <c r="B585" s="178">
        <v>577</v>
      </c>
      <c r="C585" s="182">
        <v>43</v>
      </c>
      <c r="D585" s="182">
        <v>7</v>
      </c>
      <c r="E585" s="182">
        <v>2</v>
      </c>
      <c r="F585" s="182">
        <v>598.11640333719322</v>
      </c>
      <c r="G585" s="182">
        <v>48</v>
      </c>
      <c r="H585" s="188">
        <v>10381.883596662807</v>
      </c>
      <c r="I585" s="182" t="s">
        <v>197</v>
      </c>
      <c r="L585" s="185">
        <f>AVERAGE($G$9:G585)</f>
        <v>46.726169844020795</v>
      </c>
      <c r="M585" s="168">
        <f>AVERAGE($H$9:H585)</f>
        <v>9815.1839617132118</v>
      </c>
      <c r="AB585" s="178">
        <v>577</v>
      </c>
      <c r="AC585" s="182">
        <v>43</v>
      </c>
      <c r="AD585" s="182">
        <v>4</v>
      </c>
      <c r="AE585" s="182">
        <v>1</v>
      </c>
      <c r="AF585" s="182">
        <v>809.78083235649797</v>
      </c>
      <c r="AG585" s="182">
        <v>46</v>
      </c>
      <c r="AH585" s="188">
        <v>13950.219167643503</v>
      </c>
      <c r="AI585" s="182" t="s">
        <v>197</v>
      </c>
      <c r="AJ585" s="3"/>
      <c r="AK585" s="3"/>
      <c r="AL585" s="185">
        <f>AVERAGE($AG$9:AG585)</f>
        <v>46.876949740034661</v>
      </c>
      <c r="AM585" s="168">
        <f>AVERAGE($AH$9:AH585)</f>
        <v>14501.826986623899</v>
      </c>
    </row>
    <row r="586" spans="2:39" ht="18" x14ac:dyDescent="0.55000000000000004">
      <c r="B586" s="178">
        <v>578</v>
      </c>
      <c r="C586" s="182">
        <v>44</v>
      </c>
      <c r="D586" s="182">
        <v>3</v>
      </c>
      <c r="E586" s="182">
        <v>3</v>
      </c>
      <c r="F586" s="182">
        <v>995.70534215534303</v>
      </c>
      <c r="G586" s="182">
        <v>44</v>
      </c>
      <c r="H586" s="188">
        <v>9094.2946578446572</v>
      </c>
      <c r="I586" s="182" t="s">
        <v>197</v>
      </c>
      <c r="L586" s="185">
        <f>AVERAGE($G$9:G586)</f>
        <v>46.721453287197235</v>
      </c>
      <c r="M586" s="168">
        <f>AVERAGE($H$9:H586)</f>
        <v>9813.93674838472</v>
      </c>
      <c r="AB586" s="178">
        <v>578</v>
      </c>
      <c r="AC586" s="182">
        <v>56</v>
      </c>
      <c r="AD586" s="182">
        <v>5</v>
      </c>
      <c r="AE586" s="182">
        <v>1</v>
      </c>
      <c r="AF586" s="182">
        <v>888.04580724733819</v>
      </c>
      <c r="AG586" s="182">
        <v>52</v>
      </c>
      <c r="AH586" s="188">
        <v>15281.954192752662</v>
      </c>
      <c r="AI586" s="182" t="s">
        <v>198</v>
      </c>
      <c r="AJ586" s="3"/>
      <c r="AK586" s="3"/>
      <c r="AL586" s="185">
        <f>AVERAGE($AG$9:AG586)</f>
        <v>46.885813148788927</v>
      </c>
      <c r="AM586" s="168">
        <f>AVERAGE($AH$9:AH586)</f>
        <v>14503.176687672565</v>
      </c>
    </row>
    <row r="587" spans="2:39" ht="18" x14ac:dyDescent="0.55000000000000004">
      <c r="B587" s="178">
        <v>579</v>
      </c>
      <c r="C587" s="182">
        <v>49</v>
      </c>
      <c r="D587" s="182">
        <v>6</v>
      </c>
      <c r="E587" s="182">
        <v>3</v>
      </c>
      <c r="F587" s="182">
        <v>993.60941419620792</v>
      </c>
      <c r="G587" s="182">
        <v>50</v>
      </c>
      <c r="H587" s="188">
        <v>10806.390585803792</v>
      </c>
      <c r="I587" s="182" t="s">
        <v>198</v>
      </c>
      <c r="L587" s="185">
        <f>AVERAGE($G$9:G587)</f>
        <v>46.727115716753019</v>
      </c>
      <c r="M587" s="168">
        <f>AVERAGE($H$9:H587)</f>
        <v>9815.6508310054778</v>
      </c>
      <c r="AB587" s="178">
        <v>579</v>
      </c>
      <c r="AC587" s="182">
        <v>52</v>
      </c>
      <c r="AD587" s="182">
        <v>8</v>
      </c>
      <c r="AE587" s="182">
        <v>1</v>
      </c>
      <c r="AF587" s="182">
        <v>745.09904894011845</v>
      </c>
      <c r="AG587" s="182">
        <v>52</v>
      </c>
      <c r="AH587" s="188">
        <v>15424.900951059881</v>
      </c>
      <c r="AI587" s="182" t="s">
        <v>198</v>
      </c>
      <c r="AJ587" s="3"/>
      <c r="AK587" s="3"/>
      <c r="AL587" s="185">
        <f>AVERAGE($AG$9:AG587)</f>
        <v>46.894645941278064</v>
      </c>
      <c r="AM587" s="168">
        <f>AVERAGE($AH$9:AH587)</f>
        <v>14504.768612134374</v>
      </c>
    </row>
    <row r="588" spans="2:39" ht="18" x14ac:dyDescent="0.55000000000000004">
      <c r="B588" s="178">
        <v>580</v>
      </c>
      <c r="C588" s="182">
        <v>36</v>
      </c>
      <c r="D588" s="182">
        <v>6</v>
      </c>
      <c r="E588" s="182">
        <v>3</v>
      </c>
      <c r="F588" s="182">
        <v>983.70020818371393</v>
      </c>
      <c r="G588" s="182">
        <v>39</v>
      </c>
      <c r="H588" s="188">
        <v>7681.2997918162864</v>
      </c>
      <c r="I588" s="182" t="s">
        <v>197</v>
      </c>
      <c r="L588" s="185">
        <f>AVERAGE($G$9:G588)</f>
        <v>46.713793103448275</v>
      </c>
      <c r="M588" s="168">
        <f>AVERAGE($H$9:H588)</f>
        <v>9811.9709154206703</v>
      </c>
      <c r="AB588" s="178">
        <v>580</v>
      </c>
      <c r="AC588" s="182">
        <v>52</v>
      </c>
      <c r="AD588" s="182">
        <v>6</v>
      </c>
      <c r="AE588" s="182">
        <v>3</v>
      </c>
      <c r="AF588" s="182">
        <v>791.51298801936571</v>
      </c>
      <c r="AG588" s="182">
        <v>50</v>
      </c>
      <c r="AH588" s="188">
        <v>16008.487011980635</v>
      </c>
      <c r="AI588" s="182" t="s">
        <v>198</v>
      </c>
      <c r="AJ588" s="3"/>
      <c r="AK588" s="3"/>
      <c r="AL588" s="185">
        <f>AVERAGE($AG$9:AG588)</f>
        <v>46.9</v>
      </c>
      <c r="AM588" s="168">
        <f>AVERAGE($AH$9:AH588)</f>
        <v>14507.361230065144</v>
      </c>
    </row>
    <row r="589" spans="2:39" ht="18" x14ac:dyDescent="0.55000000000000004">
      <c r="B589" s="178">
        <v>581</v>
      </c>
      <c r="C589" s="182">
        <v>47</v>
      </c>
      <c r="D589" s="182">
        <v>4</v>
      </c>
      <c r="E589" s="182">
        <v>4</v>
      </c>
      <c r="F589" s="182">
        <v>438.89282156942409</v>
      </c>
      <c r="G589" s="182">
        <v>47</v>
      </c>
      <c r="H589" s="188">
        <v>10756.107178430575</v>
      </c>
      <c r="I589" s="182" t="s">
        <v>197</v>
      </c>
      <c r="L589" s="185">
        <f>AVERAGE($G$9:G589)</f>
        <v>46.714285714285715</v>
      </c>
      <c r="M589" s="168">
        <f>AVERAGE($H$9:H589)</f>
        <v>9813.5959348062297</v>
      </c>
      <c r="AB589" s="178">
        <v>581</v>
      </c>
      <c r="AC589" s="182">
        <v>44</v>
      </c>
      <c r="AD589" s="182">
        <v>10</v>
      </c>
      <c r="AE589" s="182">
        <v>4</v>
      </c>
      <c r="AF589" s="182">
        <v>658.13035638259441</v>
      </c>
      <c r="AG589" s="182">
        <v>49</v>
      </c>
      <c r="AH589" s="188">
        <v>16006.869643617407</v>
      </c>
      <c r="AI589" s="182" t="s">
        <v>197</v>
      </c>
      <c r="AJ589" s="3"/>
      <c r="AK589" s="3"/>
      <c r="AL589" s="185">
        <f>AVERAGE($AG$9:AG589)</f>
        <v>46.903614457831324</v>
      </c>
      <c r="AM589" s="168">
        <f>AVERAGE($AH$9:AH589)</f>
        <v>14509.942139554907</v>
      </c>
    </row>
    <row r="590" spans="2:39" ht="18" x14ac:dyDescent="0.55000000000000004">
      <c r="B590" s="178">
        <v>582</v>
      </c>
      <c r="C590" s="182">
        <v>62</v>
      </c>
      <c r="D590" s="182">
        <v>6</v>
      </c>
      <c r="E590" s="182">
        <v>1</v>
      </c>
      <c r="F590" s="182">
        <v>743.13380459652376</v>
      </c>
      <c r="G590" s="182">
        <v>52</v>
      </c>
      <c r="H590" s="188">
        <v>10426.866195403476</v>
      </c>
      <c r="I590" s="182" t="s">
        <v>198</v>
      </c>
      <c r="L590" s="185">
        <f>AVERAGE($G$9:G590)</f>
        <v>46.723367697594504</v>
      </c>
      <c r="M590" s="168">
        <f>AVERAGE($H$9:H590)</f>
        <v>9814.6496637763266</v>
      </c>
      <c r="AB590" s="178">
        <v>582</v>
      </c>
      <c r="AC590" s="182">
        <v>44</v>
      </c>
      <c r="AD590" s="182">
        <v>7</v>
      </c>
      <c r="AE590" s="182">
        <v>2</v>
      </c>
      <c r="AF590" s="182">
        <v>788.4810537972711</v>
      </c>
      <c r="AG590" s="182">
        <v>49</v>
      </c>
      <c r="AH590" s="188">
        <v>15376.51894620273</v>
      </c>
      <c r="AI590" s="182" t="s">
        <v>197</v>
      </c>
      <c r="AJ590" s="3"/>
      <c r="AK590" s="3"/>
      <c r="AL590" s="185">
        <f>AVERAGE($AG$9:AG590)</f>
        <v>46.907216494845358</v>
      </c>
      <c r="AM590" s="168">
        <f>AVERAGE($AH$9:AH590)</f>
        <v>14511.431103140212</v>
      </c>
    </row>
    <row r="591" spans="2:39" ht="18" x14ac:dyDescent="0.55000000000000004">
      <c r="B591" s="178">
        <v>583</v>
      </c>
      <c r="C591" s="182">
        <v>46</v>
      </c>
      <c r="D591" s="182">
        <v>5</v>
      </c>
      <c r="E591" s="182">
        <v>2</v>
      </c>
      <c r="F591" s="182">
        <v>779.3152893829772</v>
      </c>
      <c r="G591" s="182">
        <v>49</v>
      </c>
      <c r="H591" s="188">
        <v>10485.684710617023</v>
      </c>
      <c r="I591" s="182" t="s">
        <v>197</v>
      </c>
      <c r="L591" s="185">
        <f>AVERAGE($G$9:G591)</f>
        <v>46.727272727272727</v>
      </c>
      <c r="M591" s="168">
        <f>AVERAGE($H$9:H591)</f>
        <v>9815.8006672872034</v>
      </c>
      <c r="AB591" s="178">
        <v>583</v>
      </c>
      <c r="AC591" s="182">
        <v>52</v>
      </c>
      <c r="AD591" s="182">
        <v>4</v>
      </c>
      <c r="AE591" s="182">
        <v>5</v>
      </c>
      <c r="AF591" s="182">
        <v>765.46535606663997</v>
      </c>
      <c r="AG591" s="182">
        <v>48</v>
      </c>
      <c r="AH591" s="188">
        <v>15764.534643933359</v>
      </c>
      <c r="AI591" s="182" t="s">
        <v>197</v>
      </c>
      <c r="AJ591" s="3"/>
      <c r="AK591" s="3"/>
      <c r="AL591" s="185">
        <f>AVERAGE($AG$9:AG591)</f>
        <v>46.909090909090907</v>
      </c>
      <c r="AM591" s="168">
        <f>AVERAGE($AH$9:AH591)</f>
        <v>14513.58050887056</v>
      </c>
    </row>
    <row r="592" spans="2:39" ht="18" x14ac:dyDescent="0.55000000000000004">
      <c r="B592" s="178">
        <v>584</v>
      </c>
      <c r="C592" s="182">
        <v>43</v>
      </c>
      <c r="D592" s="182">
        <v>5</v>
      </c>
      <c r="E592" s="182">
        <v>2</v>
      </c>
      <c r="F592" s="182">
        <v>859.39516005175824</v>
      </c>
      <c r="G592" s="182">
        <v>46</v>
      </c>
      <c r="H592" s="188">
        <v>9550.6048399482424</v>
      </c>
      <c r="I592" s="182" t="s">
        <v>197</v>
      </c>
      <c r="L592" s="185">
        <f>AVERAGE($G$9:G592)</f>
        <v>46.726027397260275</v>
      </c>
      <c r="M592" s="168">
        <f>AVERAGE($H$9:H592)</f>
        <v>9815.3465648431302</v>
      </c>
      <c r="AB592" s="178">
        <v>584</v>
      </c>
      <c r="AC592" s="182">
        <v>39</v>
      </c>
      <c r="AD592" s="182">
        <v>7</v>
      </c>
      <c r="AE592" s="182">
        <v>2</v>
      </c>
      <c r="AF592" s="182">
        <v>917.34034426773837</v>
      </c>
      <c r="AG592" s="182">
        <v>44</v>
      </c>
      <c r="AH592" s="188">
        <v>13322.659655732263</v>
      </c>
      <c r="AI592" s="182" t="s">
        <v>197</v>
      </c>
      <c r="AJ592" s="3"/>
      <c r="AK592" s="3"/>
      <c r="AL592" s="185">
        <f>AVERAGE($AG$9:AG592)</f>
        <v>46.904109589041099</v>
      </c>
      <c r="AM592" s="168">
        <f>AVERAGE($AH$9:AH592)</f>
        <v>14511.541260834365</v>
      </c>
    </row>
    <row r="593" spans="2:39" ht="18" x14ac:dyDescent="0.55000000000000004">
      <c r="B593" s="178">
        <v>585</v>
      </c>
      <c r="C593" s="182">
        <v>35</v>
      </c>
      <c r="D593" s="182">
        <v>4</v>
      </c>
      <c r="E593" s="182">
        <v>4</v>
      </c>
      <c r="F593" s="182">
        <v>986.48676886672274</v>
      </c>
      <c r="G593" s="182">
        <v>35</v>
      </c>
      <c r="H593" s="188">
        <v>6788.5132311332773</v>
      </c>
      <c r="I593" s="182" t="s">
        <v>197</v>
      </c>
      <c r="L593" s="185">
        <f>AVERAGE($G$9:G593)</f>
        <v>46.705982905982907</v>
      </c>
      <c r="M593" s="168">
        <f>AVERAGE($H$9:H593)</f>
        <v>9810.1724907684111</v>
      </c>
      <c r="AB593" s="178">
        <v>585</v>
      </c>
      <c r="AC593" s="182">
        <v>38</v>
      </c>
      <c r="AD593" s="182">
        <v>2</v>
      </c>
      <c r="AE593" s="182">
        <v>1</v>
      </c>
      <c r="AF593" s="182">
        <v>1106.2403236375255</v>
      </c>
      <c r="AG593" s="182">
        <v>39</v>
      </c>
      <c r="AH593" s="188">
        <v>10958.759676362475</v>
      </c>
      <c r="AI593" s="182" t="s">
        <v>197</v>
      </c>
      <c r="AJ593" s="3"/>
      <c r="AK593" s="3"/>
      <c r="AL593" s="185">
        <f>AVERAGE($AG$9:AG593)</f>
        <v>46.890598290598291</v>
      </c>
      <c r="AM593" s="168">
        <f>AVERAGE($AH$9:AH593)</f>
        <v>14505.46812992074</v>
      </c>
    </row>
    <row r="594" spans="2:39" ht="18" x14ac:dyDescent="0.55000000000000004">
      <c r="B594" s="178">
        <v>586</v>
      </c>
      <c r="C594" s="182">
        <v>41</v>
      </c>
      <c r="D594" s="182">
        <v>5</v>
      </c>
      <c r="E594" s="182">
        <v>4</v>
      </c>
      <c r="F594" s="182">
        <v>955.22185986137174</v>
      </c>
      <c r="G594" s="182">
        <v>42</v>
      </c>
      <c r="H594" s="188">
        <v>8814.7781401386274</v>
      </c>
      <c r="I594" s="182" t="s">
        <v>197</v>
      </c>
      <c r="L594" s="185">
        <f>AVERAGE($G$9:G594)</f>
        <v>46.697952218430032</v>
      </c>
      <c r="M594" s="168">
        <f>AVERAGE($H$9:H594)</f>
        <v>9808.4738655966885</v>
      </c>
      <c r="AB594" s="178">
        <v>586</v>
      </c>
      <c r="AC594" s="182">
        <v>53</v>
      </c>
      <c r="AD594" s="182">
        <v>4</v>
      </c>
      <c r="AE594" s="182">
        <v>1</v>
      </c>
      <c r="AF594" s="182">
        <v>1001.4743199066186</v>
      </c>
      <c r="AG594" s="182">
        <v>52</v>
      </c>
      <c r="AH594" s="188">
        <v>15168.525680093382</v>
      </c>
      <c r="AI594" s="182" t="s">
        <v>198</v>
      </c>
      <c r="AJ594" s="3"/>
      <c r="AK594" s="3"/>
      <c r="AL594" s="185">
        <f>AVERAGE($AG$9:AG594)</f>
        <v>46.899317406143346</v>
      </c>
      <c r="AM594" s="168">
        <f>AVERAGE($AH$9:AH594)</f>
        <v>14506.599627446631</v>
      </c>
    </row>
    <row r="595" spans="2:39" ht="18" x14ac:dyDescent="0.55000000000000004">
      <c r="B595" s="178">
        <v>587</v>
      </c>
      <c r="C595" s="182">
        <v>44</v>
      </c>
      <c r="D595" s="182">
        <v>2</v>
      </c>
      <c r="E595" s="182">
        <v>2</v>
      </c>
      <c r="F595" s="182">
        <v>751.55022715005691</v>
      </c>
      <c r="G595" s="182">
        <v>44</v>
      </c>
      <c r="H595" s="188">
        <v>9088.4497728499427</v>
      </c>
      <c r="I595" s="182" t="s">
        <v>197</v>
      </c>
      <c r="L595" s="185">
        <f>AVERAGE($G$9:G595)</f>
        <v>46.693356047700171</v>
      </c>
      <c r="M595" s="168">
        <f>AVERAGE($H$9:H595)</f>
        <v>9807.247248743628</v>
      </c>
      <c r="AB595" s="178">
        <v>587</v>
      </c>
      <c r="AC595" s="182">
        <v>30</v>
      </c>
      <c r="AD595" s="182">
        <v>8</v>
      </c>
      <c r="AE595" s="182">
        <v>2</v>
      </c>
      <c r="AF595" s="182">
        <v>734.53842181395453</v>
      </c>
      <c r="AG595" s="182">
        <v>36</v>
      </c>
      <c r="AH595" s="188">
        <v>10425.461578186045</v>
      </c>
      <c r="AI595" s="182" t="s">
        <v>197</v>
      </c>
      <c r="AJ595" s="3"/>
      <c r="AK595" s="3"/>
      <c r="AL595" s="185">
        <f>AVERAGE($AG$9:AG595)</f>
        <v>46.880749574105621</v>
      </c>
      <c r="AM595" s="168">
        <f>AVERAGE($AH$9:AH595)</f>
        <v>14499.647092439374</v>
      </c>
    </row>
    <row r="596" spans="2:39" ht="18" x14ac:dyDescent="0.55000000000000004">
      <c r="B596" s="178">
        <v>588</v>
      </c>
      <c r="C596" s="182">
        <v>47</v>
      </c>
      <c r="D596" s="182">
        <v>2</v>
      </c>
      <c r="E596" s="182">
        <v>1</v>
      </c>
      <c r="F596" s="182">
        <v>735.89216355293752</v>
      </c>
      <c r="G596" s="182">
        <v>48</v>
      </c>
      <c r="H596" s="188">
        <v>9994.1078364470632</v>
      </c>
      <c r="I596" s="182" t="s">
        <v>197</v>
      </c>
      <c r="L596" s="185">
        <f>AVERAGE($G$9:G596)</f>
        <v>46.695578231292515</v>
      </c>
      <c r="M596" s="168">
        <f>AVERAGE($H$9:H596)</f>
        <v>9807.5650388587692</v>
      </c>
      <c r="AB596" s="178">
        <v>588</v>
      </c>
      <c r="AC596" s="182">
        <v>46</v>
      </c>
      <c r="AD596" s="182">
        <v>6</v>
      </c>
      <c r="AE596" s="182">
        <v>4</v>
      </c>
      <c r="AF596" s="182">
        <v>808.16826188113782</v>
      </c>
      <c r="AG596" s="182">
        <v>48</v>
      </c>
      <c r="AH596" s="188">
        <v>15471.831738118863</v>
      </c>
      <c r="AI596" s="182" t="s">
        <v>197</v>
      </c>
      <c r="AJ596" s="3"/>
      <c r="AK596" s="3"/>
      <c r="AL596" s="185">
        <f>AVERAGE($AG$9:AG596)</f>
        <v>46.882653061224488</v>
      </c>
      <c r="AM596" s="168">
        <f>AVERAGE($AH$9:AH596)</f>
        <v>14501.300467687126</v>
      </c>
    </row>
    <row r="597" spans="2:39" ht="18" x14ac:dyDescent="0.55000000000000004">
      <c r="B597" s="178">
        <v>589</v>
      </c>
      <c r="C597" s="182">
        <v>38</v>
      </c>
      <c r="D597" s="182">
        <v>11</v>
      </c>
      <c r="E597" s="182">
        <v>4</v>
      </c>
      <c r="F597" s="182">
        <v>600.09978773482021</v>
      </c>
      <c r="G597" s="182">
        <v>45</v>
      </c>
      <c r="H597" s="188">
        <v>10024.90021226518</v>
      </c>
      <c r="I597" s="182" t="s">
        <v>197</v>
      </c>
      <c r="L597" s="185">
        <f>AVERAGE($G$9:G597)</f>
        <v>46.692699490662136</v>
      </c>
      <c r="M597" s="168">
        <f>AVERAGE($H$9:H597)</f>
        <v>9807.9340289664196</v>
      </c>
      <c r="AB597" s="178">
        <v>589</v>
      </c>
      <c r="AC597" s="182">
        <v>47</v>
      </c>
      <c r="AD597" s="182">
        <v>4</v>
      </c>
      <c r="AE597" s="182">
        <v>1</v>
      </c>
      <c r="AF597" s="182">
        <v>1143.3055298278728</v>
      </c>
      <c r="AG597" s="182">
        <v>50</v>
      </c>
      <c r="AH597" s="188">
        <v>15156.694470172128</v>
      </c>
      <c r="AI597" s="182" t="s">
        <v>198</v>
      </c>
      <c r="AJ597" s="3"/>
      <c r="AK597" s="3"/>
      <c r="AL597" s="185">
        <f>AVERAGE($AG$9:AG597)</f>
        <v>46.887945670628184</v>
      </c>
      <c r="AM597" s="168">
        <f>AVERAGE($AH$9:AH597)</f>
        <v>14502.413190951109</v>
      </c>
    </row>
    <row r="598" spans="2:39" ht="18" x14ac:dyDescent="0.55000000000000004">
      <c r="B598" s="178">
        <v>590</v>
      </c>
      <c r="C598" s="182">
        <v>51</v>
      </c>
      <c r="D598" s="182">
        <v>7</v>
      </c>
      <c r="E598" s="182">
        <v>2</v>
      </c>
      <c r="F598" s="182">
        <v>770.64089498496219</v>
      </c>
      <c r="G598" s="182">
        <v>51</v>
      </c>
      <c r="H598" s="188">
        <v>10714.359105015039</v>
      </c>
      <c r="I598" s="182" t="s">
        <v>198</v>
      </c>
      <c r="L598" s="185">
        <f>AVERAGE($G$9:G598)</f>
        <v>46.7</v>
      </c>
      <c r="M598" s="168">
        <f>AVERAGE($H$9:H598)</f>
        <v>9809.4703426546384</v>
      </c>
      <c r="AB598" s="178">
        <v>590</v>
      </c>
      <c r="AC598" s="182">
        <v>42</v>
      </c>
      <c r="AD598" s="182">
        <v>8</v>
      </c>
      <c r="AE598" s="182">
        <v>4</v>
      </c>
      <c r="AF598" s="182">
        <v>655.74766498342865</v>
      </c>
      <c r="AG598" s="182">
        <v>46</v>
      </c>
      <c r="AH598" s="188">
        <v>14854.252335016572</v>
      </c>
      <c r="AI598" s="182" t="s">
        <v>197</v>
      </c>
      <c r="AJ598" s="3"/>
      <c r="AK598" s="3"/>
      <c r="AL598" s="185">
        <f>AVERAGE($AG$9:AG598)</f>
        <v>46.8864406779661</v>
      </c>
      <c r="AM598" s="168">
        <f>AVERAGE($AH$9:AH598)</f>
        <v>14503.009528483422</v>
      </c>
    </row>
    <row r="599" spans="2:39" ht="18" x14ac:dyDescent="0.55000000000000004">
      <c r="B599" s="178">
        <v>591</v>
      </c>
      <c r="C599" s="182">
        <v>52</v>
      </c>
      <c r="D599" s="182">
        <v>4</v>
      </c>
      <c r="E599" s="182">
        <v>3</v>
      </c>
      <c r="F599" s="182">
        <v>1142.2823563332995</v>
      </c>
      <c r="G599" s="182">
        <v>50</v>
      </c>
      <c r="H599" s="188">
        <v>10657.7176436667</v>
      </c>
      <c r="I599" s="182" t="s">
        <v>198</v>
      </c>
      <c r="L599" s="185">
        <f>AVERAGE($G$9:G599)</f>
        <v>46.705583756345177</v>
      </c>
      <c r="M599" s="168">
        <f>AVERAGE($H$9:H599)</f>
        <v>9810.9056172756409</v>
      </c>
      <c r="AB599" s="178">
        <v>591</v>
      </c>
      <c r="AC599" s="182">
        <v>39</v>
      </c>
      <c r="AD599" s="182">
        <v>7</v>
      </c>
      <c r="AE599" s="182">
        <v>4</v>
      </c>
      <c r="AF599" s="182">
        <v>742.12305775692539</v>
      </c>
      <c r="AG599" s="182">
        <v>42</v>
      </c>
      <c r="AH599" s="188">
        <v>13227.876942243074</v>
      </c>
      <c r="AI599" s="182" t="s">
        <v>197</v>
      </c>
      <c r="AJ599" s="3"/>
      <c r="AK599" s="3"/>
      <c r="AL599" s="185">
        <f>AVERAGE($AG$9:AG599)</f>
        <v>46.878172588832484</v>
      </c>
      <c r="AM599" s="168">
        <f>AVERAGE($AH$9:AH599)</f>
        <v>14500.851943735131</v>
      </c>
    </row>
    <row r="600" spans="2:39" ht="18" x14ac:dyDescent="0.55000000000000004">
      <c r="B600" s="178">
        <v>592</v>
      </c>
      <c r="C600" s="182">
        <v>50</v>
      </c>
      <c r="D600" s="182">
        <v>4</v>
      </c>
      <c r="E600" s="182">
        <v>2</v>
      </c>
      <c r="F600" s="182">
        <v>1041.073697433611</v>
      </c>
      <c r="G600" s="182">
        <v>51</v>
      </c>
      <c r="H600" s="188">
        <v>10443.926302566389</v>
      </c>
      <c r="I600" s="182" t="s">
        <v>198</v>
      </c>
      <c r="L600" s="185">
        <f>AVERAGE($G$9:G600)</f>
        <v>46.712837837837839</v>
      </c>
      <c r="M600" s="168">
        <f>AVERAGE($H$9:H600)</f>
        <v>9811.974908973767</v>
      </c>
      <c r="AB600" s="178">
        <v>592</v>
      </c>
      <c r="AC600" s="182">
        <v>44</v>
      </c>
      <c r="AD600" s="182">
        <v>6</v>
      </c>
      <c r="AE600" s="182">
        <v>5</v>
      </c>
      <c r="AF600" s="182">
        <v>897.04149829581877</v>
      </c>
      <c r="AG600" s="182">
        <v>45</v>
      </c>
      <c r="AH600" s="188">
        <v>14477.958501704181</v>
      </c>
      <c r="AI600" s="182" t="s">
        <v>197</v>
      </c>
      <c r="AJ600" s="3"/>
      <c r="AK600" s="3"/>
      <c r="AL600" s="185">
        <f>AVERAGE($AG$9:AG600)</f>
        <v>46.875</v>
      </c>
      <c r="AM600" s="168">
        <f>AVERAGE($AH$9:AH600)</f>
        <v>14500.813272380348</v>
      </c>
    </row>
    <row r="601" spans="2:39" ht="18" x14ac:dyDescent="0.55000000000000004">
      <c r="B601" s="178">
        <v>593</v>
      </c>
      <c r="C601" s="182">
        <v>39</v>
      </c>
      <c r="D601" s="182">
        <v>8</v>
      </c>
      <c r="E601" s="182">
        <v>4</v>
      </c>
      <c r="F601" s="182">
        <v>724.05019302088135</v>
      </c>
      <c r="G601" s="182">
        <v>43</v>
      </c>
      <c r="H601" s="188">
        <v>9330.9498069791189</v>
      </c>
      <c r="I601" s="182" t="s">
        <v>197</v>
      </c>
      <c r="L601" s="185">
        <f>AVERAGE($G$9:G601)</f>
        <v>46.706576728499158</v>
      </c>
      <c r="M601" s="168">
        <f>AVERAGE($H$9:H601)</f>
        <v>9811.1637367950243</v>
      </c>
      <c r="AB601" s="178">
        <v>593</v>
      </c>
      <c r="AC601" s="182">
        <v>40</v>
      </c>
      <c r="AD601" s="182">
        <v>5</v>
      </c>
      <c r="AE601" s="182">
        <v>1</v>
      </c>
      <c r="AF601" s="182">
        <v>1129.6141752077638</v>
      </c>
      <c r="AG601" s="182">
        <v>44</v>
      </c>
      <c r="AH601" s="188">
        <v>12860.385824792236</v>
      </c>
      <c r="AI601" s="182" t="s">
        <v>197</v>
      </c>
      <c r="AJ601" s="3"/>
      <c r="AK601" s="3"/>
      <c r="AL601" s="185">
        <f>AVERAGE($AG$9:AG601)</f>
        <v>46.870151770657671</v>
      </c>
      <c r="AM601" s="168">
        <f>AVERAGE($AH$9:AH601)</f>
        <v>14498.046952907182</v>
      </c>
    </row>
    <row r="602" spans="2:39" ht="18" x14ac:dyDescent="0.55000000000000004">
      <c r="B602" s="178">
        <v>594</v>
      </c>
      <c r="C602" s="182">
        <v>41</v>
      </c>
      <c r="D602" s="182">
        <v>5</v>
      </c>
      <c r="E602" s="182">
        <v>1</v>
      </c>
      <c r="F602" s="182">
        <v>903.24061887984578</v>
      </c>
      <c r="G602" s="182">
        <v>45</v>
      </c>
      <c r="H602" s="188">
        <v>8971.759381120155</v>
      </c>
      <c r="I602" s="182" t="s">
        <v>197</v>
      </c>
      <c r="L602" s="185">
        <f>AVERAGE($G$9:G602)</f>
        <v>46.703703703703702</v>
      </c>
      <c r="M602" s="168">
        <f>AVERAGE($H$9:H602)</f>
        <v>9809.7505981491067</v>
      </c>
      <c r="AB602" s="178">
        <v>594</v>
      </c>
      <c r="AC602" s="182">
        <v>45</v>
      </c>
      <c r="AD602" s="182">
        <v>5</v>
      </c>
      <c r="AE602" s="182">
        <v>3</v>
      </c>
      <c r="AF602" s="182">
        <v>927.28728843213332</v>
      </c>
      <c r="AG602" s="182">
        <v>47</v>
      </c>
      <c r="AH602" s="188">
        <v>14717.712711567867</v>
      </c>
      <c r="AI602" s="182" t="s">
        <v>197</v>
      </c>
      <c r="AJ602" s="3"/>
      <c r="AK602" s="3"/>
      <c r="AL602" s="185">
        <f>AVERAGE($AG$9:AG602)</f>
        <v>46.870370370370374</v>
      </c>
      <c r="AM602" s="168">
        <f>AVERAGE($AH$9:AH602)</f>
        <v>14498.416760581693</v>
      </c>
    </row>
    <row r="603" spans="2:39" ht="18" x14ac:dyDescent="0.55000000000000004">
      <c r="B603" s="178">
        <v>595</v>
      </c>
      <c r="C603" s="182">
        <v>51</v>
      </c>
      <c r="D603" s="182">
        <v>3</v>
      </c>
      <c r="E603" s="182">
        <v>4</v>
      </c>
      <c r="F603" s="182">
        <v>1135.9791053324757</v>
      </c>
      <c r="G603" s="182">
        <v>49</v>
      </c>
      <c r="H603" s="188">
        <v>10629.020894667525</v>
      </c>
      <c r="I603" s="182" t="s">
        <v>197</v>
      </c>
      <c r="L603" s="185">
        <f>AVERAGE($G$9:G603)</f>
        <v>46.707563025210085</v>
      </c>
      <c r="M603" s="168">
        <f>AVERAGE($H$9:H603)</f>
        <v>9811.1275230172032</v>
      </c>
      <c r="AB603" s="178">
        <v>595</v>
      </c>
      <c r="AC603" s="182">
        <v>40</v>
      </c>
      <c r="AD603" s="182">
        <v>4</v>
      </c>
      <c r="AE603" s="182">
        <v>4</v>
      </c>
      <c r="AF603" s="182">
        <v>692.62575887276262</v>
      </c>
      <c r="AG603" s="182">
        <v>40</v>
      </c>
      <c r="AH603" s="188">
        <v>12507.374241127238</v>
      </c>
      <c r="AI603" s="182" t="s">
        <v>197</v>
      </c>
      <c r="AJ603" s="3"/>
      <c r="AK603" s="3"/>
      <c r="AL603" s="185">
        <f>AVERAGE($AG$9:AG603)</f>
        <v>46.858823529411765</v>
      </c>
      <c r="AM603" s="168">
        <f>AVERAGE($AH$9:AH603)</f>
        <v>14495.070470633029</v>
      </c>
    </row>
    <row r="604" spans="2:39" ht="18" x14ac:dyDescent="0.55000000000000004">
      <c r="B604" s="178">
        <v>596</v>
      </c>
      <c r="C604" s="182">
        <v>43</v>
      </c>
      <c r="D604" s="182">
        <v>9</v>
      </c>
      <c r="E604" s="182">
        <v>0</v>
      </c>
      <c r="F604" s="182">
        <v>1008.0170414769116</v>
      </c>
      <c r="G604" s="182">
        <v>52</v>
      </c>
      <c r="H604" s="188">
        <v>9911.9829585230873</v>
      </c>
      <c r="I604" s="182" t="s">
        <v>198</v>
      </c>
      <c r="L604" s="185">
        <f>AVERAGE($G$9:G604)</f>
        <v>46.716442953020135</v>
      </c>
      <c r="M604" s="168">
        <f>AVERAGE($H$9:H604)</f>
        <v>9811.2967435465744</v>
      </c>
      <c r="AB604" s="178">
        <v>596</v>
      </c>
      <c r="AC604" s="182">
        <v>48</v>
      </c>
      <c r="AD604" s="182">
        <v>6</v>
      </c>
      <c r="AE604" s="182">
        <v>3</v>
      </c>
      <c r="AF604" s="182">
        <v>857.50201639429304</v>
      </c>
      <c r="AG604" s="182">
        <v>50</v>
      </c>
      <c r="AH604" s="188">
        <v>15942.497983605706</v>
      </c>
      <c r="AI604" s="182" t="s">
        <v>198</v>
      </c>
      <c r="AJ604" s="3"/>
      <c r="AK604" s="3"/>
      <c r="AL604" s="185">
        <f>AVERAGE($AG$9:AG604)</f>
        <v>46.864093959731541</v>
      </c>
      <c r="AM604" s="168">
        <f>AVERAGE($AH$9:AH604)</f>
        <v>14497.499040285669</v>
      </c>
    </row>
    <row r="605" spans="2:39" ht="18" x14ac:dyDescent="0.55000000000000004">
      <c r="B605" s="178">
        <v>597</v>
      </c>
      <c r="C605" s="182">
        <v>46</v>
      </c>
      <c r="D605" s="182">
        <v>3</v>
      </c>
      <c r="E605" s="182">
        <v>2</v>
      </c>
      <c r="F605" s="182">
        <v>875.17651782077712</v>
      </c>
      <c r="G605" s="182">
        <v>47</v>
      </c>
      <c r="H605" s="188">
        <v>9819.823482179223</v>
      </c>
      <c r="I605" s="182" t="s">
        <v>197</v>
      </c>
      <c r="L605" s="185">
        <f>AVERAGE($G$9:G605)</f>
        <v>46.71691792294807</v>
      </c>
      <c r="M605" s="168">
        <f>AVERAGE($H$9:H605)</f>
        <v>9811.3110261908514</v>
      </c>
      <c r="AB605" s="178">
        <v>597</v>
      </c>
      <c r="AC605" s="182">
        <v>31</v>
      </c>
      <c r="AD605" s="182">
        <v>8</v>
      </c>
      <c r="AE605" s="182">
        <v>1</v>
      </c>
      <c r="AF605" s="182">
        <v>876.93718611821009</v>
      </c>
      <c r="AG605" s="182">
        <v>38</v>
      </c>
      <c r="AH605" s="188">
        <v>10803.06281388179</v>
      </c>
      <c r="AI605" s="182" t="s">
        <v>197</v>
      </c>
      <c r="AJ605" s="3"/>
      <c r="AK605" s="3"/>
      <c r="AL605" s="185">
        <f>AVERAGE($AG$9:AG605)</f>
        <v>46.849246231155782</v>
      </c>
      <c r="AM605" s="168">
        <f>AVERAGE($AH$9:AH605)</f>
        <v>14491.310704898058</v>
      </c>
    </row>
    <row r="606" spans="2:39" ht="18" x14ac:dyDescent="0.55000000000000004">
      <c r="B606" s="178">
        <v>598</v>
      </c>
      <c r="C606" s="182">
        <v>42</v>
      </c>
      <c r="D606" s="182">
        <v>6</v>
      </c>
      <c r="E606" s="182">
        <v>5</v>
      </c>
      <c r="F606" s="182">
        <v>803.9926637344829</v>
      </c>
      <c r="G606" s="182">
        <v>43</v>
      </c>
      <c r="H606" s="188">
        <v>9501.0073362655166</v>
      </c>
      <c r="I606" s="182" t="s">
        <v>197</v>
      </c>
      <c r="L606" s="185">
        <f>AVERAGE($G$9:G606)</f>
        <v>46.710702341137122</v>
      </c>
      <c r="M606" s="168">
        <f>AVERAGE($H$9:H606)</f>
        <v>9810.792123699337</v>
      </c>
      <c r="AB606" s="178">
        <v>598</v>
      </c>
      <c r="AC606" s="182">
        <v>56</v>
      </c>
      <c r="AD606" s="182">
        <v>9</v>
      </c>
      <c r="AE606" s="182">
        <v>3</v>
      </c>
      <c r="AF606" s="182">
        <v>741.97907699062819</v>
      </c>
      <c r="AG606" s="182">
        <v>50</v>
      </c>
      <c r="AH606" s="188">
        <v>16058.020923009371</v>
      </c>
      <c r="AI606" s="182" t="s">
        <v>198</v>
      </c>
      <c r="AJ606" s="3"/>
      <c r="AK606" s="3"/>
      <c r="AL606" s="185">
        <f>AVERAGE($AG$9:AG606)</f>
        <v>46.854515050167223</v>
      </c>
      <c r="AM606" s="168">
        <f>AVERAGE($AH$9:AH606)</f>
        <v>14493.930621650752</v>
      </c>
    </row>
    <row r="607" spans="2:39" ht="18" x14ac:dyDescent="0.55000000000000004">
      <c r="B607" s="178">
        <v>599</v>
      </c>
      <c r="C607" s="182">
        <v>50</v>
      </c>
      <c r="D607" s="182">
        <v>7</v>
      </c>
      <c r="E607" s="182">
        <v>1</v>
      </c>
      <c r="F607" s="182">
        <v>870.03331509970496</v>
      </c>
      <c r="G607" s="182">
        <v>52</v>
      </c>
      <c r="H607" s="188">
        <v>10299.966684900295</v>
      </c>
      <c r="I607" s="182" t="s">
        <v>198</v>
      </c>
      <c r="L607" s="185">
        <f>AVERAGE($G$9:G607)</f>
        <v>46.719532554257093</v>
      </c>
      <c r="M607" s="168">
        <f>AVERAGE($H$9:H607)</f>
        <v>9811.6087757213754</v>
      </c>
      <c r="AB607" s="178">
        <v>599</v>
      </c>
      <c r="AC607" s="182">
        <v>52</v>
      </c>
      <c r="AD607" s="182">
        <v>6</v>
      </c>
      <c r="AE607" s="182">
        <v>0</v>
      </c>
      <c r="AF607" s="182">
        <v>998.48245101453256</v>
      </c>
      <c r="AG607" s="182">
        <v>53</v>
      </c>
      <c r="AH607" s="188">
        <v>14856.517548985466</v>
      </c>
      <c r="AI607" s="182" t="s">
        <v>198</v>
      </c>
      <c r="AJ607" s="3"/>
      <c r="AK607" s="3"/>
      <c r="AL607" s="185">
        <f>AVERAGE($AG$9:AG607)</f>
        <v>46.864774624373958</v>
      </c>
      <c r="AM607" s="168">
        <f>AVERAGE($AH$9:AH607)</f>
        <v>14494.535942063665</v>
      </c>
    </row>
    <row r="608" spans="2:39" ht="18" x14ac:dyDescent="0.55000000000000004">
      <c r="B608" s="178">
        <v>600</v>
      </c>
      <c r="C608" s="182">
        <v>46</v>
      </c>
      <c r="D608" s="182">
        <v>8</v>
      </c>
      <c r="E608" s="182">
        <v>3</v>
      </c>
      <c r="F608" s="182">
        <v>855.54677440598448</v>
      </c>
      <c r="G608" s="182">
        <v>50</v>
      </c>
      <c r="H608" s="188">
        <v>10944.453225594016</v>
      </c>
      <c r="I608" s="182" t="s">
        <v>198</v>
      </c>
      <c r="L608" s="185">
        <f>AVERAGE($G$9:G608)</f>
        <v>46.725000000000001</v>
      </c>
      <c r="M608" s="168">
        <f>AVERAGE($H$9:H608)</f>
        <v>9813.4968498044964</v>
      </c>
      <c r="AB608" s="178">
        <v>600</v>
      </c>
      <c r="AC608" s="182">
        <v>44</v>
      </c>
      <c r="AD608" s="182">
        <v>3</v>
      </c>
      <c r="AE608" s="182">
        <v>2</v>
      </c>
      <c r="AF608" s="182">
        <v>869.1260942516077</v>
      </c>
      <c r="AG608" s="182">
        <v>45</v>
      </c>
      <c r="AH608" s="188">
        <v>13755.873905748393</v>
      </c>
      <c r="AI608" s="182" t="s">
        <v>197</v>
      </c>
      <c r="AJ608" s="3"/>
      <c r="AK608" s="3"/>
      <c r="AL608" s="185">
        <f>AVERAGE($AG$9:AG608)</f>
        <v>46.861666666666665</v>
      </c>
      <c r="AM608" s="168">
        <f>AVERAGE($AH$9:AH608)</f>
        <v>14493.304838669806</v>
      </c>
    </row>
    <row r="609" spans="2:39" ht="18" x14ac:dyDescent="0.55000000000000004">
      <c r="B609" s="178">
        <v>601</v>
      </c>
      <c r="C609" s="182">
        <v>39</v>
      </c>
      <c r="D609" s="182">
        <v>1</v>
      </c>
      <c r="E609" s="182">
        <v>1</v>
      </c>
      <c r="F609" s="182">
        <v>616.73624935087162</v>
      </c>
      <c r="G609" s="182">
        <v>39</v>
      </c>
      <c r="H609" s="188">
        <v>7548.2637506491283</v>
      </c>
      <c r="I609" s="182" t="s">
        <v>197</v>
      </c>
      <c r="L609" s="185">
        <f>AVERAGE($G$9:G609)</f>
        <v>46.712146422628955</v>
      </c>
      <c r="M609" s="168">
        <f>AVERAGE($H$9:H609)</f>
        <v>9809.7277431503262</v>
      </c>
      <c r="AB609" s="178">
        <v>601</v>
      </c>
      <c r="AC609" s="182">
        <v>44</v>
      </c>
      <c r="AD609" s="182">
        <v>2</v>
      </c>
      <c r="AE609" s="182">
        <v>1</v>
      </c>
      <c r="AF609" s="182">
        <v>498.01831487837256</v>
      </c>
      <c r="AG609" s="182">
        <v>45</v>
      </c>
      <c r="AH609" s="188">
        <v>13876.981685121627</v>
      </c>
      <c r="AI609" s="182" t="s">
        <v>197</v>
      </c>
      <c r="AJ609" s="3"/>
      <c r="AK609" s="3"/>
      <c r="AL609" s="185">
        <f>AVERAGE($AG$9:AG609)</f>
        <v>46.858569051580702</v>
      </c>
      <c r="AM609" s="168">
        <f>AVERAGE($AH$9:AH609)</f>
        <v>14492.279342574053</v>
      </c>
    </row>
    <row r="610" spans="2:39" ht="18" x14ac:dyDescent="0.55000000000000004">
      <c r="B610" s="178">
        <v>602</v>
      </c>
      <c r="C610" s="182">
        <v>34</v>
      </c>
      <c r="D610" s="182">
        <v>3</v>
      </c>
      <c r="E610" s="182">
        <v>2</v>
      </c>
      <c r="F610" s="182">
        <v>631.99267753491097</v>
      </c>
      <c r="G610" s="182">
        <v>35</v>
      </c>
      <c r="H610" s="188">
        <v>6643.0073224650887</v>
      </c>
      <c r="I610" s="182" t="s">
        <v>197</v>
      </c>
      <c r="L610" s="185">
        <f>AVERAGE($G$9:G610)</f>
        <v>46.692691029900331</v>
      </c>
      <c r="M610" s="168">
        <f>AVERAGE($H$9:H610)</f>
        <v>9804.4674102256013</v>
      </c>
      <c r="AB610" s="178">
        <v>602</v>
      </c>
      <c r="AC610" s="182">
        <v>53</v>
      </c>
      <c r="AD610" s="182">
        <v>3</v>
      </c>
      <c r="AE610" s="182">
        <v>1</v>
      </c>
      <c r="AF610" s="182">
        <v>763.08641798186989</v>
      </c>
      <c r="AG610" s="182">
        <v>52</v>
      </c>
      <c r="AH610" s="188">
        <v>15406.913582018129</v>
      </c>
      <c r="AI610" s="182" t="s">
        <v>198</v>
      </c>
      <c r="AJ610" s="3"/>
      <c r="AK610" s="3"/>
      <c r="AL610" s="185">
        <f>AVERAGE($AG$9:AG610)</f>
        <v>46.867109634551497</v>
      </c>
      <c r="AM610" s="168">
        <f>AVERAGE($AH$9:AH610)</f>
        <v>14493.798668553196</v>
      </c>
    </row>
    <row r="611" spans="2:39" ht="18" x14ac:dyDescent="0.55000000000000004">
      <c r="B611" s="178">
        <v>603</v>
      </c>
      <c r="C611" s="182">
        <v>43</v>
      </c>
      <c r="D611" s="182">
        <v>3</v>
      </c>
      <c r="E611" s="182">
        <v>3</v>
      </c>
      <c r="F611" s="182">
        <v>948.76405898068913</v>
      </c>
      <c r="G611" s="182">
        <v>43</v>
      </c>
      <c r="H611" s="188">
        <v>8856.2359410193112</v>
      </c>
      <c r="I611" s="182" t="s">
        <v>197</v>
      </c>
      <c r="L611" s="185">
        <f>AVERAGE($G$9:G611)</f>
        <v>46.686567164179102</v>
      </c>
      <c r="M611" s="168">
        <f>AVERAGE($H$9:H611)</f>
        <v>9802.8948870594195</v>
      </c>
      <c r="AB611" s="178">
        <v>603</v>
      </c>
      <c r="AC611" s="182">
        <v>34</v>
      </c>
      <c r="AD611" s="182">
        <v>7</v>
      </c>
      <c r="AE611" s="182">
        <v>1</v>
      </c>
      <c r="AF611" s="182">
        <v>1082.1011710239354</v>
      </c>
      <c r="AG611" s="182">
        <v>40</v>
      </c>
      <c r="AH611" s="188">
        <v>11367.898828976064</v>
      </c>
      <c r="AI611" s="182" t="s">
        <v>197</v>
      </c>
      <c r="AJ611" s="3"/>
      <c r="AK611" s="3"/>
      <c r="AL611" s="185">
        <f>AVERAGE($AG$9:AG611)</f>
        <v>46.855721393034827</v>
      </c>
      <c r="AM611" s="168">
        <f>AVERAGE($AH$9:AH611)</f>
        <v>14488.614755054727</v>
      </c>
    </row>
    <row r="612" spans="2:39" ht="18" x14ac:dyDescent="0.55000000000000004">
      <c r="B612" s="178">
        <v>604</v>
      </c>
      <c r="C612" s="182">
        <v>49</v>
      </c>
      <c r="D612" s="182">
        <v>5</v>
      </c>
      <c r="E612" s="182">
        <v>2</v>
      </c>
      <c r="F612" s="182">
        <v>959.77097316425261</v>
      </c>
      <c r="G612" s="182">
        <v>51</v>
      </c>
      <c r="H612" s="188">
        <v>10525.229026835746</v>
      </c>
      <c r="I612" s="182" t="s">
        <v>198</v>
      </c>
      <c r="L612" s="185">
        <f>AVERAGE($G$9:G612)</f>
        <v>46.693708609271525</v>
      </c>
      <c r="M612" s="168">
        <f>AVERAGE($H$9:H612)</f>
        <v>9804.0908045093802</v>
      </c>
      <c r="AB612" s="178">
        <v>604</v>
      </c>
      <c r="AC612" s="182">
        <v>41</v>
      </c>
      <c r="AD612" s="182">
        <v>6</v>
      </c>
      <c r="AE612" s="182">
        <v>0</v>
      </c>
      <c r="AF612" s="182">
        <v>877.59928401021079</v>
      </c>
      <c r="AG612" s="182">
        <v>47</v>
      </c>
      <c r="AH612" s="188">
        <v>14017.400715989788</v>
      </c>
      <c r="AI612" s="182" t="s">
        <v>197</v>
      </c>
      <c r="AJ612" s="3"/>
      <c r="AK612" s="3"/>
      <c r="AL612" s="185">
        <f>AVERAGE($AG$9:AG612)</f>
        <v>46.855960264900659</v>
      </c>
      <c r="AM612" s="168">
        <f>AVERAGE($AH$9:AH612)</f>
        <v>14487.834599360909</v>
      </c>
    </row>
    <row r="613" spans="2:39" ht="18" x14ac:dyDescent="0.55000000000000004">
      <c r="B613" s="178">
        <v>605</v>
      </c>
      <c r="C613" s="182">
        <v>41</v>
      </c>
      <c r="D613" s="182">
        <v>6</v>
      </c>
      <c r="E613" s="182">
        <v>2</v>
      </c>
      <c r="F613" s="182">
        <v>809.63791788322703</v>
      </c>
      <c r="G613" s="182">
        <v>45</v>
      </c>
      <c r="H613" s="188">
        <v>9315.3620821167733</v>
      </c>
      <c r="I613" s="182" t="s">
        <v>197</v>
      </c>
      <c r="L613" s="185">
        <f>AVERAGE($G$9:G613)</f>
        <v>46.690909090909088</v>
      </c>
      <c r="M613" s="168">
        <f>AVERAGE($H$9:H613)</f>
        <v>9803.2829884393104</v>
      </c>
      <c r="AB613" s="178">
        <v>605</v>
      </c>
      <c r="AC613" s="182">
        <v>42</v>
      </c>
      <c r="AD613" s="182">
        <v>3</v>
      </c>
      <c r="AE613" s="182">
        <v>2</v>
      </c>
      <c r="AF613" s="182">
        <v>555.18171597847413</v>
      </c>
      <c r="AG613" s="182">
        <v>43</v>
      </c>
      <c r="AH613" s="188">
        <v>13299.818284021527</v>
      </c>
      <c r="AI613" s="182" t="s">
        <v>197</v>
      </c>
      <c r="AJ613" s="3"/>
      <c r="AK613" s="3"/>
      <c r="AL613" s="185">
        <f>AVERAGE($AG$9:AG613)</f>
        <v>46.849586776859503</v>
      </c>
      <c r="AM613" s="168">
        <f>AVERAGE($AH$9:AH613)</f>
        <v>14485.870936029771</v>
      </c>
    </row>
    <row r="614" spans="2:39" ht="18" x14ac:dyDescent="0.55000000000000004">
      <c r="B614" s="178">
        <v>606</v>
      </c>
      <c r="C614" s="182">
        <v>45</v>
      </c>
      <c r="D614" s="182">
        <v>6</v>
      </c>
      <c r="E614" s="182">
        <v>0</v>
      </c>
      <c r="F614" s="182">
        <v>767.64504046938191</v>
      </c>
      <c r="G614" s="182">
        <v>51</v>
      </c>
      <c r="H614" s="188">
        <v>10217.354959530618</v>
      </c>
      <c r="I614" s="182" t="s">
        <v>198</v>
      </c>
      <c r="L614" s="185">
        <f>AVERAGE($G$9:G614)</f>
        <v>46.698019801980195</v>
      </c>
      <c r="M614" s="168">
        <f>AVERAGE($H$9:H614)</f>
        <v>9803.9662755203208</v>
      </c>
      <c r="AB614" s="178">
        <v>606</v>
      </c>
      <c r="AC614" s="182">
        <v>52</v>
      </c>
      <c r="AD614" s="182">
        <v>4</v>
      </c>
      <c r="AE614" s="182">
        <v>4</v>
      </c>
      <c r="AF614" s="182">
        <v>891.15841547539139</v>
      </c>
      <c r="AG614" s="182">
        <v>49</v>
      </c>
      <c r="AH614" s="188">
        <v>15773.841584524609</v>
      </c>
      <c r="AI614" s="182" t="s">
        <v>197</v>
      </c>
      <c r="AJ614" s="3"/>
      <c r="AK614" s="3"/>
      <c r="AL614" s="185">
        <f>AVERAGE($AG$9:AG614)</f>
        <v>46.853135313531354</v>
      </c>
      <c r="AM614" s="168">
        <f>AVERAGE($AH$9:AH614)</f>
        <v>14487.996300136198</v>
      </c>
    </row>
    <row r="615" spans="2:39" ht="18" x14ac:dyDescent="0.55000000000000004">
      <c r="B615" s="178">
        <v>607</v>
      </c>
      <c r="C615" s="182">
        <v>53</v>
      </c>
      <c r="D615" s="182">
        <v>6</v>
      </c>
      <c r="E615" s="182">
        <v>3</v>
      </c>
      <c r="F615" s="182">
        <v>1063.2986695971374</v>
      </c>
      <c r="G615" s="182">
        <v>50</v>
      </c>
      <c r="H615" s="188">
        <v>10736.701330402862</v>
      </c>
      <c r="I615" s="182" t="s">
        <v>198</v>
      </c>
      <c r="L615" s="185">
        <f>AVERAGE($G$9:G615)</f>
        <v>46.703459637561778</v>
      </c>
      <c r="M615" s="168">
        <f>AVERAGE($H$9:H615)</f>
        <v>9805.5029065827293</v>
      </c>
      <c r="AB615" s="178">
        <v>607</v>
      </c>
      <c r="AC615" s="182">
        <v>34</v>
      </c>
      <c r="AD615" s="182">
        <v>8</v>
      </c>
      <c r="AE615" s="182">
        <v>5</v>
      </c>
      <c r="AF615" s="182">
        <v>687.71597253688446</v>
      </c>
      <c r="AG615" s="182">
        <v>37</v>
      </c>
      <c r="AH615" s="188">
        <v>11607.284027463116</v>
      </c>
      <c r="AI615" s="182" t="s">
        <v>197</v>
      </c>
      <c r="AJ615" s="3"/>
      <c r="AK615" s="3"/>
      <c r="AL615" s="185">
        <f>AVERAGE($AG$9:AG615)</f>
        <v>46.836902800658976</v>
      </c>
      <c r="AM615" s="168">
        <f>AVERAGE($AH$9:AH615)</f>
        <v>14483.250480906092</v>
      </c>
    </row>
    <row r="616" spans="2:39" ht="18" x14ac:dyDescent="0.55000000000000004">
      <c r="B616" s="178">
        <v>608</v>
      </c>
      <c r="C616" s="182">
        <v>56</v>
      </c>
      <c r="D616" s="182">
        <v>4</v>
      </c>
      <c r="E616" s="182">
        <v>2</v>
      </c>
      <c r="F616" s="182">
        <v>699.41155276360985</v>
      </c>
      <c r="G616" s="182">
        <v>51</v>
      </c>
      <c r="H616" s="188">
        <v>10785.58844723639</v>
      </c>
      <c r="I616" s="182" t="s">
        <v>198</v>
      </c>
      <c r="L616" s="185">
        <f>AVERAGE($G$9:G616)</f>
        <v>46.710526315789473</v>
      </c>
      <c r="M616" s="168">
        <f>AVERAGE($H$9:H616)</f>
        <v>9807.1148893798581</v>
      </c>
      <c r="AB616" s="178">
        <v>608</v>
      </c>
      <c r="AC616" s="182">
        <v>37</v>
      </c>
      <c r="AD616" s="182">
        <v>5</v>
      </c>
      <c r="AE616" s="182">
        <v>2</v>
      </c>
      <c r="AF616" s="182">
        <v>913.02543727259854</v>
      </c>
      <c r="AG616" s="182">
        <v>40</v>
      </c>
      <c r="AH616" s="188">
        <v>11786.974562727402</v>
      </c>
      <c r="AI616" s="182" t="s">
        <v>197</v>
      </c>
      <c r="AJ616" s="3"/>
      <c r="AK616" s="3"/>
      <c r="AL616" s="185">
        <f>AVERAGE($AG$9:AG616)</f>
        <v>46.825657894736842</v>
      </c>
      <c r="AM616" s="168">
        <f>AVERAGE($AH$9:AH616)</f>
        <v>14478.815816566983</v>
      </c>
    </row>
    <row r="617" spans="2:39" ht="18" x14ac:dyDescent="0.55000000000000004">
      <c r="B617" s="178">
        <v>609</v>
      </c>
      <c r="C617" s="182">
        <v>45</v>
      </c>
      <c r="D617" s="182">
        <v>7</v>
      </c>
      <c r="E617" s="182">
        <v>7</v>
      </c>
      <c r="F617" s="182">
        <v>679.75520769869479</v>
      </c>
      <c r="G617" s="182">
        <v>45</v>
      </c>
      <c r="H617" s="188">
        <v>10695.244792301306</v>
      </c>
      <c r="I617" s="182" t="s">
        <v>197</v>
      </c>
      <c r="L617" s="185">
        <f>AVERAGE($G$9:G617)</f>
        <v>46.707717569786539</v>
      </c>
      <c r="M617" s="168">
        <f>AVERAGE($H$9:H617)</f>
        <v>9808.5732307639646</v>
      </c>
      <c r="AB617" s="178">
        <v>609</v>
      </c>
      <c r="AC617" s="182">
        <v>45</v>
      </c>
      <c r="AD617" s="182">
        <v>6</v>
      </c>
      <c r="AE617" s="182">
        <v>1</v>
      </c>
      <c r="AF617" s="182">
        <v>612.46771874391288</v>
      </c>
      <c r="AG617" s="182">
        <v>50</v>
      </c>
      <c r="AH617" s="188">
        <v>15687.532281256088</v>
      </c>
      <c r="AI617" s="182" t="s">
        <v>198</v>
      </c>
      <c r="AJ617" s="3"/>
      <c r="AK617" s="3"/>
      <c r="AL617" s="185">
        <f>AVERAGE($AG$9:AG617)</f>
        <v>46.83087027914614</v>
      </c>
      <c r="AM617" s="168">
        <f>AVERAGE($AH$9:AH617)</f>
        <v>14480.800572666634</v>
      </c>
    </row>
    <row r="618" spans="2:39" ht="18" x14ac:dyDescent="0.55000000000000004">
      <c r="B618" s="178">
        <v>610</v>
      </c>
      <c r="C618" s="182">
        <v>48</v>
      </c>
      <c r="D618" s="182">
        <v>5</v>
      </c>
      <c r="E618" s="182">
        <v>2</v>
      </c>
      <c r="F618" s="182">
        <v>786.91297432429246</v>
      </c>
      <c r="G618" s="182">
        <v>51</v>
      </c>
      <c r="H618" s="188">
        <v>10698.087025675708</v>
      </c>
      <c r="I618" s="182" t="s">
        <v>198</v>
      </c>
      <c r="L618" s="185">
        <f>AVERAGE($G$9:G618)</f>
        <v>46.714754098360658</v>
      </c>
      <c r="M618" s="168">
        <f>AVERAGE($H$9:H618)</f>
        <v>9810.0314500998866</v>
      </c>
      <c r="AB618" s="178">
        <v>610</v>
      </c>
      <c r="AC618" s="182">
        <v>44</v>
      </c>
      <c r="AD618" s="182">
        <v>8</v>
      </c>
      <c r="AE618" s="182">
        <v>2</v>
      </c>
      <c r="AF618" s="182">
        <v>812.27160919130677</v>
      </c>
      <c r="AG618" s="182">
        <v>50</v>
      </c>
      <c r="AH618" s="188">
        <v>15737.728390808694</v>
      </c>
      <c r="AI618" s="182" t="s">
        <v>198</v>
      </c>
      <c r="AJ618" s="3"/>
      <c r="AK618" s="3"/>
      <c r="AL618" s="185">
        <f>AVERAGE($AG$9:AG618)</f>
        <v>46.83606557377049</v>
      </c>
      <c r="AM618" s="168">
        <f>AVERAGE($AH$9:AH618)</f>
        <v>14482.861110073425</v>
      </c>
    </row>
    <row r="619" spans="2:39" ht="18" x14ac:dyDescent="0.55000000000000004">
      <c r="B619" s="178">
        <v>611</v>
      </c>
      <c r="C619" s="182">
        <v>60</v>
      </c>
      <c r="D619" s="182">
        <v>0</v>
      </c>
      <c r="E619" s="182">
        <v>1</v>
      </c>
      <c r="F619" s="182">
        <v>883.27591558639699</v>
      </c>
      <c r="G619" s="182">
        <v>52</v>
      </c>
      <c r="H619" s="188">
        <v>10286.724084413603</v>
      </c>
      <c r="I619" s="182" t="s">
        <v>198</v>
      </c>
      <c r="L619" s="185">
        <f>AVERAGE($G$9:G619)</f>
        <v>46.723404255319146</v>
      </c>
      <c r="M619" s="168">
        <f>AVERAGE($H$9:H619)</f>
        <v>9810.8116344440987</v>
      </c>
      <c r="AB619" s="178">
        <v>611</v>
      </c>
      <c r="AC619" s="182">
        <v>34</v>
      </c>
      <c r="AD619" s="182">
        <v>9</v>
      </c>
      <c r="AE619" s="182">
        <v>3</v>
      </c>
      <c r="AF619" s="182">
        <v>652.76924227334257</v>
      </c>
      <c r="AG619" s="182">
        <v>40</v>
      </c>
      <c r="AH619" s="188">
        <v>12297.230757726658</v>
      </c>
      <c r="AI619" s="182" t="s">
        <v>197</v>
      </c>
      <c r="AJ619" s="3"/>
      <c r="AK619" s="3"/>
      <c r="AL619" s="185">
        <f>AVERAGE($AG$9:AG619)</f>
        <v>46.824877250409166</v>
      </c>
      <c r="AM619" s="168">
        <f>AVERAGE($AH$9:AH619)</f>
        <v>14479.283973653872</v>
      </c>
    </row>
    <row r="620" spans="2:39" ht="18" x14ac:dyDescent="0.55000000000000004">
      <c r="B620" s="178">
        <v>612</v>
      </c>
      <c r="C620" s="182">
        <v>44</v>
      </c>
      <c r="D620" s="182">
        <v>5</v>
      </c>
      <c r="E620" s="182">
        <v>4</v>
      </c>
      <c r="F620" s="182">
        <v>618.36032719457796</v>
      </c>
      <c r="G620" s="182">
        <v>45</v>
      </c>
      <c r="H620" s="188">
        <v>10006.639672805422</v>
      </c>
      <c r="I620" s="182" t="s">
        <v>197</v>
      </c>
      <c r="L620" s="185">
        <f>AVERAGE($G$9:G620)</f>
        <v>46.720588235294116</v>
      </c>
      <c r="M620" s="168">
        <f>AVERAGE($H$9:H620)</f>
        <v>9811.1316148989372</v>
      </c>
      <c r="AB620" s="178">
        <v>612</v>
      </c>
      <c r="AC620" s="182">
        <v>42</v>
      </c>
      <c r="AD620" s="182">
        <v>1</v>
      </c>
      <c r="AE620" s="182">
        <v>3</v>
      </c>
      <c r="AF620" s="182">
        <v>652.57296072225631</v>
      </c>
      <c r="AG620" s="182">
        <v>40</v>
      </c>
      <c r="AH620" s="188">
        <v>12297.427039277743</v>
      </c>
      <c r="AI620" s="182" t="s">
        <v>197</v>
      </c>
      <c r="AJ620" s="3"/>
      <c r="AK620" s="3"/>
      <c r="AL620" s="185">
        <f>AVERAGE($AG$9:AG620)</f>
        <v>46.813725490196077</v>
      </c>
      <c r="AM620" s="168">
        <f>AVERAGE($AH$9:AH620)</f>
        <v>14475.718847944108</v>
      </c>
    </row>
    <row r="621" spans="2:39" ht="18" x14ac:dyDescent="0.55000000000000004">
      <c r="B621" s="178">
        <v>613</v>
      </c>
      <c r="C621" s="182">
        <v>45</v>
      </c>
      <c r="D621" s="182">
        <v>6</v>
      </c>
      <c r="E621" s="182">
        <v>1</v>
      </c>
      <c r="F621" s="182">
        <v>1137.8768592940555</v>
      </c>
      <c r="G621" s="182">
        <v>50</v>
      </c>
      <c r="H621" s="188">
        <v>10162.123140705944</v>
      </c>
      <c r="I621" s="182" t="s">
        <v>198</v>
      </c>
      <c r="L621" s="185">
        <f>AVERAGE($G$9:G621)</f>
        <v>46.725938009787932</v>
      </c>
      <c r="M621" s="168">
        <f>AVERAGE($H$9:H621)</f>
        <v>9811.7041948757833</v>
      </c>
      <c r="AB621" s="178">
        <v>613</v>
      </c>
      <c r="AC621" s="182">
        <v>48</v>
      </c>
      <c r="AD621" s="182">
        <v>9</v>
      </c>
      <c r="AE621" s="182">
        <v>2</v>
      </c>
      <c r="AF621" s="182">
        <v>757.10979293175069</v>
      </c>
      <c r="AG621" s="182">
        <v>51</v>
      </c>
      <c r="AH621" s="188">
        <v>15727.890207068249</v>
      </c>
      <c r="AI621" s="182" t="s">
        <v>198</v>
      </c>
      <c r="AJ621" s="3"/>
      <c r="AK621" s="3"/>
      <c r="AL621" s="185">
        <f>AVERAGE($AG$9:AG621)</f>
        <v>46.820554649265908</v>
      </c>
      <c r="AM621" s="168">
        <f>AVERAGE($AH$9:AH621)</f>
        <v>14477.761541841539</v>
      </c>
    </row>
    <row r="622" spans="2:39" ht="18" x14ac:dyDescent="0.55000000000000004">
      <c r="B622" s="178">
        <v>614</v>
      </c>
      <c r="C622" s="182">
        <v>43</v>
      </c>
      <c r="D622" s="182">
        <v>8</v>
      </c>
      <c r="E622" s="182">
        <v>1</v>
      </c>
      <c r="F622" s="182">
        <v>813.46862072954286</v>
      </c>
      <c r="G622" s="182">
        <v>50</v>
      </c>
      <c r="H622" s="188">
        <v>10486.531379270458</v>
      </c>
      <c r="I622" s="182" t="s">
        <v>198</v>
      </c>
      <c r="L622" s="185">
        <f>AVERAGE($G$9:G622)</f>
        <v>46.73127035830619</v>
      </c>
      <c r="M622" s="168">
        <f>AVERAGE($H$9:H622)</f>
        <v>9812.8032619513451</v>
      </c>
      <c r="AB622" s="178">
        <v>614</v>
      </c>
      <c r="AC622" s="182">
        <v>47</v>
      </c>
      <c r="AD622" s="182">
        <v>5</v>
      </c>
      <c r="AE622" s="182">
        <v>3</v>
      </c>
      <c r="AF622" s="182">
        <v>806.79844885186026</v>
      </c>
      <c r="AG622" s="182">
        <v>49</v>
      </c>
      <c r="AH622" s="188">
        <v>15608.20155114814</v>
      </c>
      <c r="AI622" s="182" t="s">
        <v>197</v>
      </c>
      <c r="AJ622" s="3"/>
      <c r="AK622" s="3"/>
      <c r="AL622" s="185">
        <f>AVERAGE($AG$9:AG622)</f>
        <v>46.824104234527688</v>
      </c>
      <c r="AM622" s="168">
        <f>AVERAGE($AH$9:AH622)</f>
        <v>14479.602649348555</v>
      </c>
    </row>
    <row r="623" spans="2:39" ht="18" x14ac:dyDescent="0.55000000000000004">
      <c r="B623" s="178">
        <v>615</v>
      </c>
      <c r="C623" s="182">
        <v>41</v>
      </c>
      <c r="D623" s="182">
        <v>7</v>
      </c>
      <c r="E623" s="182">
        <v>3</v>
      </c>
      <c r="F623" s="182">
        <v>437.37253974561264</v>
      </c>
      <c r="G623" s="182">
        <v>45</v>
      </c>
      <c r="H623" s="188">
        <v>9937.6274602543872</v>
      </c>
      <c r="I623" s="182" t="s">
        <v>197</v>
      </c>
      <c r="L623" s="185">
        <f>AVERAGE($G$9:G623)</f>
        <v>46.728455284552844</v>
      </c>
      <c r="M623" s="168">
        <f>AVERAGE($H$9:H623)</f>
        <v>9813.0062281274477</v>
      </c>
      <c r="AB623" s="178">
        <v>615</v>
      </c>
      <c r="AC623" s="182">
        <v>54</v>
      </c>
      <c r="AD623" s="182">
        <v>5</v>
      </c>
      <c r="AE623" s="182">
        <v>3</v>
      </c>
      <c r="AF623" s="182">
        <v>788.5569059644813</v>
      </c>
      <c r="AG623" s="182">
        <v>50</v>
      </c>
      <c r="AH623" s="188">
        <v>16011.44309403552</v>
      </c>
      <c r="AI623" s="182" t="s">
        <v>198</v>
      </c>
      <c r="AJ623" s="3"/>
      <c r="AK623" s="3"/>
      <c r="AL623" s="185">
        <f>AVERAGE($AG$9:AG623)</f>
        <v>46.829268292682926</v>
      </c>
      <c r="AM623" s="168">
        <f>AVERAGE($AH$9:AH623)</f>
        <v>14482.09344681959</v>
      </c>
    </row>
    <row r="624" spans="2:39" ht="18" x14ac:dyDescent="0.55000000000000004">
      <c r="B624" s="178">
        <v>616</v>
      </c>
      <c r="C624" s="182">
        <v>37</v>
      </c>
      <c r="D624" s="182">
        <v>7</v>
      </c>
      <c r="E624" s="182">
        <v>2</v>
      </c>
      <c r="F624" s="182">
        <v>587.55998929203815</v>
      </c>
      <c r="G624" s="182">
        <v>42</v>
      </c>
      <c r="H624" s="188">
        <v>8682.4400107079618</v>
      </c>
      <c r="I624" s="182" t="s">
        <v>197</v>
      </c>
      <c r="L624" s="185">
        <f>AVERAGE($G$9:G624)</f>
        <v>46.720779220779221</v>
      </c>
      <c r="M624" s="168">
        <f>AVERAGE($H$9:H624)</f>
        <v>9811.1708933589089</v>
      </c>
      <c r="AB624" s="178">
        <v>616</v>
      </c>
      <c r="AC624" s="182">
        <v>31</v>
      </c>
      <c r="AD624" s="182">
        <v>3</v>
      </c>
      <c r="AE624" s="182">
        <v>3</v>
      </c>
      <c r="AF624" s="182">
        <v>1067.5024870512377</v>
      </c>
      <c r="AG624" s="182">
        <v>31</v>
      </c>
      <c r="AH624" s="188">
        <v>8417.4975129487611</v>
      </c>
      <c r="AI624" s="182" t="s">
        <v>197</v>
      </c>
      <c r="AJ624" s="3"/>
      <c r="AK624" s="3"/>
      <c r="AL624" s="185">
        <f>AVERAGE($AG$9:AG624)</f>
        <v>46.803571428571431</v>
      </c>
      <c r="AM624" s="168">
        <f>AVERAGE($AH$9:AH624)</f>
        <v>14472.24832355032</v>
      </c>
    </row>
    <row r="625" spans="2:39" ht="18" x14ac:dyDescent="0.55000000000000004">
      <c r="B625" s="178">
        <v>617</v>
      </c>
      <c r="C625" s="182">
        <v>43</v>
      </c>
      <c r="D625" s="182">
        <v>8</v>
      </c>
      <c r="E625" s="182">
        <v>4</v>
      </c>
      <c r="F625" s="182">
        <v>843.78080272959608</v>
      </c>
      <c r="G625" s="182">
        <v>47</v>
      </c>
      <c r="H625" s="188">
        <v>10351.219197270404</v>
      </c>
      <c r="I625" s="182" t="s">
        <v>197</v>
      </c>
      <c r="L625" s="185">
        <f>AVERAGE($G$9:G625)</f>
        <v>46.72123176661264</v>
      </c>
      <c r="M625" s="168">
        <f>AVERAGE($H$9:H625)</f>
        <v>9812.0461742404514</v>
      </c>
      <c r="AB625" s="178">
        <v>617</v>
      </c>
      <c r="AC625" s="182">
        <v>38</v>
      </c>
      <c r="AD625" s="182">
        <v>8</v>
      </c>
      <c r="AE625" s="182">
        <v>2</v>
      </c>
      <c r="AF625" s="182">
        <v>911.0462867765325</v>
      </c>
      <c r="AG625" s="182">
        <v>44</v>
      </c>
      <c r="AH625" s="188">
        <v>13328.953713223467</v>
      </c>
      <c r="AI625" s="182" t="s">
        <v>197</v>
      </c>
      <c r="AJ625" s="3"/>
      <c r="AK625" s="3"/>
      <c r="AL625" s="185">
        <f>AVERAGE($AG$9:AG625)</f>
        <v>46.799027552674232</v>
      </c>
      <c r="AM625" s="168">
        <f>AVERAGE($AH$9:AH625)</f>
        <v>14470.395333906356</v>
      </c>
    </row>
    <row r="626" spans="2:39" ht="18" x14ac:dyDescent="0.55000000000000004">
      <c r="B626" s="178">
        <v>618</v>
      </c>
      <c r="C626" s="182">
        <v>32</v>
      </c>
      <c r="D626" s="182">
        <v>2</v>
      </c>
      <c r="E626" s="182">
        <v>2</v>
      </c>
      <c r="F626" s="182">
        <v>870.07394343409214</v>
      </c>
      <c r="G626" s="182">
        <v>32</v>
      </c>
      <c r="H626" s="188">
        <v>5549.9260565659079</v>
      </c>
      <c r="I626" s="182" t="s">
        <v>197</v>
      </c>
      <c r="L626" s="185">
        <f>AVERAGE($G$9:G626)</f>
        <v>46.697411003236247</v>
      </c>
      <c r="M626" s="168">
        <f>AVERAGE($H$9:H626)</f>
        <v>9805.1495397458311</v>
      </c>
      <c r="AB626" s="178">
        <v>618</v>
      </c>
      <c r="AC626" s="182">
        <v>46</v>
      </c>
      <c r="AD626" s="182">
        <v>9</v>
      </c>
      <c r="AE626" s="182">
        <v>3</v>
      </c>
      <c r="AF626" s="182">
        <v>781.26352735971591</v>
      </c>
      <c r="AG626" s="182">
        <v>50</v>
      </c>
      <c r="AH626" s="188">
        <v>16018.736472640285</v>
      </c>
      <c r="AI626" s="182" t="s">
        <v>198</v>
      </c>
      <c r="AJ626" s="3"/>
      <c r="AK626" s="3"/>
      <c r="AL626" s="185">
        <f>AVERAGE($AG$9:AG626)</f>
        <v>46.8042071197411</v>
      </c>
      <c r="AM626" s="168">
        <f>AVERAGE($AH$9:AH626)</f>
        <v>14472.900740279711</v>
      </c>
    </row>
    <row r="627" spans="2:39" ht="18" x14ac:dyDescent="0.55000000000000004">
      <c r="B627" s="178">
        <v>619</v>
      </c>
      <c r="C627" s="182">
        <v>41</v>
      </c>
      <c r="D627" s="182">
        <v>5</v>
      </c>
      <c r="E627" s="182">
        <v>1</v>
      </c>
      <c r="F627" s="182">
        <v>848.87826630465634</v>
      </c>
      <c r="G627" s="182">
        <v>45</v>
      </c>
      <c r="H627" s="188">
        <v>9026.1217336953432</v>
      </c>
      <c r="I627" s="182" t="s">
        <v>197</v>
      </c>
      <c r="L627" s="185">
        <f>AVERAGE($G$9:G627)</f>
        <v>46.694668820678515</v>
      </c>
      <c r="M627" s="168">
        <f>AVERAGE($H$9:H627)</f>
        <v>9803.8910134032612</v>
      </c>
      <c r="AB627" s="178">
        <v>619</v>
      </c>
      <c r="AC627" s="182">
        <v>49</v>
      </c>
      <c r="AD627" s="182">
        <v>4</v>
      </c>
      <c r="AE627" s="182">
        <v>4</v>
      </c>
      <c r="AF627" s="182">
        <v>812.63112307103108</v>
      </c>
      <c r="AG627" s="182">
        <v>49</v>
      </c>
      <c r="AH627" s="188">
        <v>15852.368876928969</v>
      </c>
      <c r="AI627" s="182" t="s">
        <v>197</v>
      </c>
      <c r="AJ627" s="3"/>
      <c r="AK627" s="3"/>
      <c r="AL627" s="185">
        <f>AVERAGE($AG$9:AG627)</f>
        <v>46.807754442649433</v>
      </c>
      <c r="AM627" s="168">
        <f>AVERAGE($AH$9:AH627)</f>
        <v>14475.129283311453</v>
      </c>
    </row>
    <row r="628" spans="2:39" ht="18" x14ac:dyDescent="0.55000000000000004">
      <c r="B628" s="178">
        <v>620</v>
      </c>
      <c r="C628" s="182">
        <v>53</v>
      </c>
      <c r="D628" s="182">
        <v>12</v>
      </c>
      <c r="E628" s="182">
        <v>1</v>
      </c>
      <c r="F628" s="182">
        <v>830.38674482333488</v>
      </c>
      <c r="G628" s="182">
        <v>52</v>
      </c>
      <c r="H628" s="188">
        <v>10339.613255176664</v>
      </c>
      <c r="I628" s="182" t="s">
        <v>198</v>
      </c>
      <c r="L628" s="185">
        <f>AVERAGE($G$9:G628)</f>
        <v>46.703225806451613</v>
      </c>
      <c r="M628" s="168">
        <f>AVERAGE($H$9:H628)</f>
        <v>9804.7550815351551</v>
      </c>
      <c r="AB628" s="178">
        <v>620</v>
      </c>
      <c r="AC628" s="182">
        <v>49</v>
      </c>
      <c r="AD628" s="182">
        <v>3</v>
      </c>
      <c r="AE628" s="182">
        <v>10</v>
      </c>
      <c r="AF628" s="182">
        <v>559.29157304343505</v>
      </c>
      <c r="AG628" s="182">
        <v>42</v>
      </c>
      <c r="AH628" s="188">
        <v>14910.708426956564</v>
      </c>
      <c r="AI628" s="182" t="s">
        <v>197</v>
      </c>
      <c r="AJ628" s="3"/>
      <c r="AK628" s="3"/>
      <c r="AL628" s="185">
        <f>AVERAGE($AG$9:AG628)</f>
        <v>46.8</v>
      </c>
      <c r="AM628" s="168">
        <f>AVERAGE($AH$9:AH628)</f>
        <v>14475.831830317331</v>
      </c>
    </row>
    <row r="629" spans="2:39" ht="18" x14ac:dyDescent="0.55000000000000004">
      <c r="B629" s="178">
        <v>621</v>
      </c>
      <c r="C629" s="182">
        <v>51</v>
      </c>
      <c r="D629" s="182">
        <v>7</v>
      </c>
      <c r="E629" s="182">
        <v>4</v>
      </c>
      <c r="F629" s="182">
        <v>801.92832617682757</v>
      </c>
      <c r="G629" s="182">
        <v>49</v>
      </c>
      <c r="H629" s="188">
        <v>10963.071673823171</v>
      </c>
      <c r="I629" s="182" t="s">
        <v>197</v>
      </c>
      <c r="L629" s="185">
        <f>AVERAGE($G$9:G629)</f>
        <v>46.706924315619965</v>
      </c>
      <c r="M629" s="168">
        <f>AVERAGE($H$9:H629)</f>
        <v>9806.6203256451208</v>
      </c>
      <c r="AB629" s="178">
        <v>621</v>
      </c>
      <c r="AC629" s="182">
        <v>37</v>
      </c>
      <c r="AD629" s="182">
        <v>8</v>
      </c>
      <c r="AE629" s="182">
        <v>5</v>
      </c>
      <c r="AF629" s="182">
        <v>779.38046383299081</v>
      </c>
      <c r="AG629" s="182">
        <v>40</v>
      </c>
      <c r="AH629" s="188">
        <v>12670.619536167009</v>
      </c>
      <c r="AI629" s="182" t="s">
        <v>197</v>
      </c>
      <c r="AJ629" s="3"/>
      <c r="AK629" s="3"/>
      <c r="AL629" s="185">
        <f>AVERAGE($AG$9:AG629)</f>
        <v>46.789049919484704</v>
      </c>
      <c r="AM629" s="168">
        <f>AVERAGE($AH$9:AH629)</f>
        <v>14472.924886204368</v>
      </c>
    </row>
    <row r="630" spans="2:39" ht="18" x14ac:dyDescent="0.55000000000000004">
      <c r="B630" s="178">
        <v>622</v>
      </c>
      <c r="C630" s="182">
        <v>42</v>
      </c>
      <c r="D630" s="182">
        <v>5</v>
      </c>
      <c r="E630" s="182">
        <v>0</v>
      </c>
      <c r="F630" s="182">
        <v>767.50714493304031</v>
      </c>
      <c r="G630" s="182">
        <v>47</v>
      </c>
      <c r="H630" s="188">
        <v>9427.4928550669592</v>
      </c>
      <c r="I630" s="182" t="s">
        <v>197</v>
      </c>
      <c r="L630" s="185">
        <f>AVERAGE($G$9:G630)</f>
        <v>46.70739549839228</v>
      </c>
      <c r="M630" s="168">
        <f>AVERAGE($H$9:H630)</f>
        <v>9806.0107959496581</v>
      </c>
      <c r="AB630" s="178">
        <v>622</v>
      </c>
      <c r="AC630" s="182">
        <v>38</v>
      </c>
      <c r="AD630" s="182">
        <v>4</v>
      </c>
      <c r="AE630" s="182">
        <v>0</v>
      </c>
      <c r="AF630" s="182">
        <v>890.28871085334458</v>
      </c>
      <c r="AG630" s="182">
        <v>42</v>
      </c>
      <c r="AH630" s="188">
        <v>12079.711289146655</v>
      </c>
      <c r="AI630" s="182" t="s">
        <v>197</v>
      </c>
      <c r="AJ630" s="3"/>
      <c r="AK630" s="3"/>
      <c r="AL630" s="185">
        <f>AVERAGE($AG$9:AG630)</f>
        <v>46.781350482315112</v>
      </c>
      <c r="AM630" s="168">
        <f>AVERAGE($AH$9:AH630)</f>
        <v>14469.07727591971</v>
      </c>
    </row>
    <row r="631" spans="2:39" ht="18" x14ac:dyDescent="0.55000000000000004">
      <c r="B631" s="178">
        <v>623</v>
      </c>
      <c r="C631" s="182">
        <v>30</v>
      </c>
      <c r="D631" s="182">
        <v>9</v>
      </c>
      <c r="E631" s="182">
        <v>3</v>
      </c>
      <c r="F631" s="182">
        <v>857.53506593440056</v>
      </c>
      <c r="G631" s="182">
        <v>36</v>
      </c>
      <c r="H631" s="188">
        <v>6952.4649340655997</v>
      </c>
      <c r="I631" s="182" t="s">
        <v>197</v>
      </c>
      <c r="L631" s="185">
        <f>AVERAGE($G$9:G631)</f>
        <v>46.690208667736755</v>
      </c>
      <c r="M631" s="168">
        <f>AVERAGE($H$9:H631)</f>
        <v>9801.4304655132473</v>
      </c>
      <c r="AB631" s="178">
        <v>623</v>
      </c>
      <c r="AC631" s="182">
        <v>51</v>
      </c>
      <c r="AD631" s="182">
        <v>6</v>
      </c>
      <c r="AE631" s="182">
        <v>3</v>
      </c>
      <c r="AF631" s="182">
        <v>791.00508791275524</v>
      </c>
      <c r="AG631" s="182">
        <v>50</v>
      </c>
      <c r="AH631" s="188">
        <v>16008.994912087244</v>
      </c>
      <c r="AI631" s="182" t="s">
        <v>198</v>
      </c>
      <c r="AJ631" s="3"/>
      <c r="AK631" s="3"/>
      <c r="AL631" s="185">
        <f>AVERAGE($AG$9:AG631)</f>
        <v>46.786516853932582</v>
      </c>
      <c r="AM631" s="168">
        <f>AVERAGE($AH$9:AH631)</f>
        <v>14471.549053826882</v>
      </c>
    </row>
    <row r="632" spans="2:39" ht="18" x14ac:dyDescent="0.55000000000000004">
      <c r="B632" s="178">
        <v>624</v>
      </c>
      <c r="C632" s="182">
        <v>26</v>
      </c>
      <c r="D632" s="182">
        <v>9</v>
      </c>
      <c r="E632" s="182">
        <v>0</v>
      </c>
      <c r="F632" s="182">
        <v>808.13971870584385</v>
      </c>
      <c r="G632" s="182">
        <v>35</v>
      </c>
      <c r="H632" s="188">
        <v>5966.8602812941563</v>
      </c>
      <c r="I632" s="182" t="s">
        <v>197</v>
      </c>
      <c r="L632" s="185">
        <f>AVERAGE($G$9:G632)</f>
        <v>46.671474358974358</v>
      </c>
      <c r="M632" s="168">
        <f>AVERAGE($H$9:H632)</f>
        <v>9795.2853209872555</v>
      </c>
      <c r="AB632" s="178">
        <v>624</v>
      </c>
      <c r="AC632" s="182">
        <v>34</v>
      </c>
      <c r="AD632" s="182">
        <v>11</v>
      </c>
      <c r="AE632" s="182">
        <v>1</v>
      </c>
      <c r="AF632" s="182">
        <v>736.12278745199569</v>
      </c>
      <c r="AG632" s="182">
        <v>44</v>
      </c>
      <c r="AH632" s="188">
        <v>13253.877212548005</v>
      </c>
      <c r="AI632" s="182" t="s">
        <v>197</v>
      </c>
      <c r="AJ632" s="3"/>
      <c r="AK632" s="3"/>
      <c r="AL632" s="185">
        <f>AVERAGE($AG$9:AG632)</f>
        <v>46.782051282051285</v>
      </c>
      <c r="AM632" s="168">
        <f>AVERAGE($AH$9:AH632)</f>
        <v>14469.597656645346</v>
      </c>
    </row>
    <row r="633" spans="2:39" ht="18" x14ac:dyDescent="0.55000000000000004">
      <c r="B633" s="178">
        <v>625</v>
      </c>
      <c r="C633" s="182">
        <v>45</v>
      </c>
      <c r="D633" s="182">
        <v>4</v>
      </c>
      <c r="E633" s="182">
        <v>2</v>
      </c>
      <c r="F633" s="182">
        <v>887.15620782162091</v>
      </c>
      <c r="G633" s="182">
        <v>47</v>
      </c>
      <c r="H633" s="188">
        <v>9807.8437921783789</v>
      </c>
      <c r="I633" s="182" t="s">
        <v>197</v>
      </c>
      <c r="L633" s="185">
        <f>AVERAGE($G$9:G633)</f>
        <v>46.671999999999997</v>
      </c>
      <c r="M633" s="168">
        <f>AVERAGE($H$9:H633)</f>
        <v>9795.3054145411606</v>
      </c>
      <c r="AB633" s="178">
        <v>625</v>
      </c>
      <c r="AC633" s="182">
        <v>52</v>
      </c>
      <c r="AD633" s="182">
        <v>8</v>
      </c>
      <c r="AE633" s="182">
        <v>2</v>
      </c>
      <c r="AF633" s="182">
        <v>628.22524471920281</v>
      </c>
      <c r="AG633" s="182">
        <v>51</v>
      </c>
      <c r="AH633" s="188">
        <v>15856.774755280796</v>
      </c>
      <c r="AI633" s="182" t="s">
        <v>198</v>
      </c>
      <c r="AJ633" s="3"/>
      <c r="AK633" s="3"/>
      <c r="AL633" s="185">
        <f>AVERAGE($AG$9:AG633)</f>
        <v>46.788800000000002</v>
      </c>
      <c r="AM633" s="168">
        <f>AVERAGE($AH$9:AH633)</f>
        <v>14471.817140003162</v>
      </c>
    </row>
    <row r="634" spans="2:39" ht="18" x14ac:dyDescent="0.55000000000000004">
      <c r="B634" s="178">
        <v>626</v>
      </c>
      <c r="C634" s="182">
        <v>44</v>
      </c>
      <c r="D634" s="182">
        <v>11</v>
      </c>
      <c r="E634" s="182">
        <v>1</v>
      </c>
      <c r="F634" s="182">
        <v>484.35076358574963</v>
      </c>
      <c r="G634" s="182">
        <v>52</v>
      </c>
      <c r="H634" s="188">
        <v>10685.64923641425</v>
      </c>
      <c r="I634" s="182" t="s">
        <v>198</v>
      </c>
      <c r="L634" s="185">
        <f>AVERAGE($G$9:G634)</f>
        <v>46.680511182108624</v>
      </c>
      <c r="M634" s="168">
        <f>AVERAGE($H$9:H634)</f>
        <v>9796.7276890169978</v>
      </c>
      <c r="AB634" s="178">
        <v>626</v>
      </c>
      <c r="AC634" s="182">
        <v>40</v>
      </c>
      <c r="AD634" s="182">
        <v>8</v>
      </c>
      <c r="AE634" s="182">
        <v>5</v>
      </c>
      <c r="AF634" s="182">
        <v>775.16759655258318</v>
      </c>
      <c r="AG634" s="182">
        <v>43</v>
      </c>
      <c r="AH634" s="188">
        <v>13829.832403447417</v>
      </c>
      <c r="AI634" s="182" t="s">
        <v>197</v>
      </c>
      <c r="AJ634" s="3"/>
      <c r="AK634" s="3"/>
      <c r="AL634" s="185">
        <f>AVERAGE($AG$9:AG634)</f>
        <v>46.782747603833869</v>
      </c>
      <c r="AM634" s="168">
        <f>AVERAGE($AH$9:AH634)</f>
        <v>14470.79160528023</v>
      </c>
    </row>
    <row r="635" spans="2:39" ht="18" x14ac:dyDescent="0.55000000000000004">
      <c r="B635" s="178">
        <v>627</v>
      </c>
      <c r="C635" s="182">
        <v>52</v>
      </c>
      <c r="D635" s="182">
        <v>9</v>
      </c>
      <c r="E635" s="182">
        <v>0</v>
      </c>
      <c r="F635" s="182">
        <v>1064.8588903390282</v>
      </c>
      <c r="G635" s="182">
        <v>53</v>
      </c>
      <c r="H635" s="188">
        <v>9790.1411096609718</v>
      </c>
      <c r="I635" s="182" t="s">
        <v>198</v>
      </c>
      <c r="L635" s="185">
        <f>AVERAGE($G$9:G635)</f>
        <v>46.690590111642742</v>
      </c>
      <c r="M635" s="168">
        <f>AVERAGE($H$9:H635)</f>
        <v>9796.7171841057443</v>
      </c>
      <c r="AB635" s="178">
        <v>627</v>
      </c>
      <c r="AC635" s="182">
        <v>42</v>
      </c>
      <c r="AD635" s="182">
        <v>5</v>
      </c>
      <c r="AE635" s="182">
        <v>0</v>
      </c>
      <c r="AF635" s="182">
        <v>1006.3144537801018</v>
      </c>
      <c r="AG635" s="182">
        <v>47</v>
      </c>
      <c r="AH635" s="188">
        <v>13888.685546219898</v>
      </c>
      <c r="AI635" s="182" t="s">
        <v>197</v>
      </c>
      <c r="AJ635" s="3"/>
      <c r="AK635" s="3"/>
      <c r="AL635" s="185">
        <f>AVERAGE($AG$9:AG635)</f>
        <v>46.783094098883574</v>
      </c>
      <c r="AM635" s="168">
        <f>AVERAGE($AH$9:AH635)</f>
        <v>14469.863206461951</v>
      </c>
    </row>
    <row r="636" spans="2:39" ht="18" x14ac:dyDescent="0.55000000000000004">
      <c r="B636" s="178">
        <v>628</v>
      </c>
      <c r="C636" s="182">
        <v>41</v>
      </c>
      <c r="D636" s="182">
        <v>6</v>
      </c>
      <c r="E636" s="182">
        <v>1</v>
      </c>
      <c r="F636" s="182">
        <v>895.63684067754161</v>
      </c>
      <c r="G636" s="182">
        <v>46</v>
      </c>
      <c r="H636" s="188">
        <v>9264.3631593224582</v>
      </c>
      <c r="I636" s="182" t="s">
        <v>197</v>
      </c>
      <c r="L636" s="185">
        <f>AVERAGE($G$9:G636)</f>
        <v>46.689490445859875</v>
      </c>
      <c r="M636" s="168">
        <f>AVERAGE($H$9:H636)</f>
        <v>9795.8694866140504</v>
      </c>
      <c r="AB636" s="178">
        <v>628</v>
      </c>
      <c r="AC636" s="182">
        <v>43</v>
      </c>
      <c r="AD636" s="182">
        <v>6</v>
      </c>
      <c r="AE636" s="182">
        <v>2</v>
      </c>
      <c r="AF636" s="182">
        <v>616.21184606856866</v>
      </c>
      <c r="AG636" s="182">
        <v>47</v>
      </c>
      <c r="AH636" s="188">
        <v>14778.788153931431</v>
      </c>
      <c r="AI636" s="182" t="s">
        <v>197</v>
      </c>
      <c r="AJ636" s="3"/>
      <c r="AK636" s="3"/>
      <c r="AL636" s="185">
        <f>AVERAGE($AG$9:AG636)</f>
        <v>46.783439490445858</v>
      </c>
      <c r="AM636" s="168">
        <f>AVERAGE($AH$9:AH636)</f>
        <v>14470.355125168113</v>
      </c>
    </row>
    <row r="637" spans="2:39" ht="18" x14ac:dyDescent="0.55000000000000004">
      <c r="B637" s="178">
        <v>629</v>
      </c>
      <c r="C637" s="182">
        <v>56</v>
      </c>
      <c r="D637" s="182">
        <v>8</v>
      </c>
      <c r="E637" s="182">
        <v>2</v>
      </c>
      <c r="F637" s="182">
        <v>665.42448026035572</v>
      </c>
      <c r="G637" s="182">
        <v>51</v>
      </c>
      <c r="H637" s="188">
        <v>10819.575519739645</v>
      </c>
      <c r="I637" s="182" t="s">
        <v>198</v>
      </c>
      <c r="L637" s="185">
        <f>AVERAGE($G$9:G637)</f>
        <v>46.696343402225757</v>
      </c>
      <c r="M637" s="168">
        <f>AVERAGE($H$9:H637)</f>
        <v>9797.4970001802285</v>
      </c>
      <c r="AB637" s="178">
        <v>629</v>
      </c>
      <c r="AC637" s="182">
        <v>49</v>
      </c>
      <c r="AD637" s="182">
        <v>9</v>
      </c>
      <c r="AE637" s="182">
        <v>5</v>
      </c>
      <c r="AF637" s="182">
        <v>637.00910926598533</v>
      </c>
      <c r="AG637" s="182">
        <v>48</v>
      </c>
      <c r="AH637" s="188">
        <v>15892.990890734014</v>
      </c>
      <c r="AI637" s="182" t="s">
        <v>197</v>
      </c>
      <c r="AJ637" s="3"/>
      <c r="AK637" s="3"/>
      <c r="AL637" s="185">
        <f>AVERAGE($AG$9:AG637)</f>
        <v>46.785373608903022</v>
      </c>
      <c r="AM637" s="168">
        <f>AVERAGE($AH$9:AH637)</f>
        <v>14472.616867243734</v>
      </c>
    </row>
    <row r="638" spans="2:39" ht="18" x14ac:dyDescent="0.55000000000000004">
      <c r="B638" s="178">
        <v>630</v>
      </c>
      <c r="C638" s="182">
        <v>60</v>
      </c>
      <c r="D638" s="182">
        <v>4</v>
      </c>
      <c r="E638" s="182">
        <v>3</v>
      </c>
      <c r="F638" s="182">
        <v>860.39628459134417</v>
      </c>
      <c r="G638" s="182">
        <v>50</v>
      </c>
      <c r="H638" s="188">
        <v>10939.603715408655</v>
      </c>
      <c r="I638" s="182" t="s">
        <v>198</v>
      </c>
      <c r="L638" s="185">
        <f>AVERAGE($G$9:G638)</f>
        <v>46.701587301587303</v>
      </c>
      <c r="M638" s="168">
        <f>AVERAGE($H$9:H638)</f>
        <v>9799.3098679821778</v>
      </c>
      <c r="AB638" s="178">
        <v>630</v>
      </c>
      <c r="AC638" s="182">
        <v>52</v>
      </c>
      <c r="AD638" s="182">
        <v>7</v>
      </c>
      <c r="AE638" s="182">
        <v>1</v>
      </c>
      <c r="AF638" s="182">
        <v>781.84424572242222</v>
      </c>
      <c r="AG638" s="182">
        <v>52</v>
      </c>
      <c r="AH638" s="188">
        <v>15388.155754277577</v>
      </c>
      <c r="AI638" s="182" t="s">
        <v>198</v>
      </c>
      <c r="AJ638" s="3"/>
      <c r="AK638" s="3"/>
      <c r="AL638" s="185">
        <f>AVERAGE($AG$9:AG638)</f>
        <v>46.793650793650791</v>
      </c>
      <c r="AM638" s="168">
        <f>AVERAGE($AH$9:AH638)</f>
        <v>14474.07010357236</v>
      </c>
    </row>
    <row r="639" spans="2:39" ht="18" x14ac:dyDescent="0.55000000000000004">
      <c r="B639" s="178">
        <v>631</v>
      </c>
      <c r="C639" s="182">
        <v>49</v>
      </c>
      <c r="D639" s="182">
        <v>6</v>
      </c>
      <c r="E639" s="182">
        <v>3</v>
      </c>
      <c r="F639" s="182">
        <v>830.94322271733517</v>
      </c>
      <c r="G639" s="182">
        <v>50</v>
      </c>
      <c r="H639" s="188">
        <v>10969.056777282665</v>
      </c>
      <c r="I639" s="182" t="s">
        <v>198</v>
      </c>
      <c r="L639" s="185">
        <f>AVERAGE($G$9:G639)</f>
        <v>46.706814580031697</v>
      </c>
      <c r="M639" s="168">
        <f>AVERAGE($H$9:H639)</f>
        <v>9801.1636665706101</v>
      </c>
      <c r="AB639" s="178">
        <v>631</v>
      </c>
      <c r="AC639" s="182">
        <v>51</v>
      </c>
      <c r="AD639" s="182">
        <v>4</v>
      </c>
      <c r="AE639" s="182">
        <v>4</v>
      </c>
      <c r="AF639" s="182">
        <v>586.11735819210776</v>
      </c>
      <c r="AG639" s="182">
        <v>49</v>
      </c>
      <c r="AH639" s="188">
        <v>16078.882641807893</v>
      </c>
      <c r="AI639" s="182" t="s">
        <v>197</v>
      </c>
      <c r="AJ639" s="3"/>
      <c r="AK639" s="3"/>
      <c r="AL639" s="185">
        <f>AVERAGE($AG$9:AG639)</f>
        <v>46.79714738510301</v>
      </c>
      <c r="AM639" s="168">
        <f>AVERAGE($AH$9:AH639)</f>
        <v>14476.613388102051</v>
      </c>
    </row>
    <row r="640" spans="2:39" ht="18" x14ac:dyDescent="0.55000000000000004">
      <c r="B640" s="178">
        <v>632</v>
      </c>
      <c r="C640" s="182">
        <v>38</v>
      </c>
      <c r="D640" s="182">
        <v>3</v>
      </c>
      <c r="E640" s="182">
        <v>3</v>
      </c>
      <c r="F640" s="182">
        <v>953.98854899155822</v>
      </c>
      <c r="G640" s="182">
        <v>38</v>
      </c>
      <c r="H640" s="188">
        <v>7426.0114510084422</v>
      </c>
      <c r="I640" s="182" t="s">
        <v>197</v>
      </c>
      <c r="L640" s="185">
        <f>AVERAGE($G$9:G640)</f>
        <v>46.693037974683541</v>
      </c>
      <c r="M640" s="168">
        <f>AVERAGE($H$9:H640)</f>
        <v>9797.405514330796</v>
      </c>
      <c r="AB640" s="178">
        <v>632</v>
      </c>
      <c r="AC640" s="182">
        <v>44</v>
      </c>
      <c r="AD640" s="182">
        <v>8</v>
      </c>
      <c r="AE640" s="182">
        <v>3</v>
      </c>
      <c r="AF640" s="182">
        <v>703.55230310355819</v>
      </c>
      <c r="AG640" s="182">
        <v>49</v>
      </c>
      <c r="AH640" s="188">
        <v>15711.447696896441</v>
      </c>
      <c r="AI640" s="182" t="s">
        <v>197</v>
      </c>
      <c r="AJ640" s="3"/>
      <c r="AK640" s="3"/>
      <c r="AL640" s="185">
        <f>AVERAGE($AG$9:AG640)</f>
        <v>46.800632911392405</v>
      </c>
      <c r="AM640" s="168">
        <f>AVERAGE($AH$9:AH640)</f>
        <v>14478.567239856471</v>
      </c>
    </row>
    <row r="641" spans="2:39" ht="18" x14ac:dyDescent="0.55000000000000004">
      <c r="B641" s="178">
        <v>633</v>
      </c>
      <c r="C641" s="182">
        <v>46</v>
      </c>
      <c r="D641" s="182">
        <v>6</v>
      </c>
      <c r="E641" s="182">
        <v>3</v>
      </c>
      <c r="F641" s="182">
        <v>997.35954188565779</v>
      </c>
      <c r="G641" s="182">
        <v>49</v>
      </c>
      <c r="H641" s="188">
        <v>10517.640458114343</v>
      </c>
      <c r="I641" s="182" t="s">
        <v>197</v>
      </c>
      <c r="L641" s="185">
        <f>AVERAGE($G$9:G641)</f>
        <v>46.696682464454973</v>
      </c>
      <c r="M641" s="168">
        <f>AVERAGE($H$9:H641)</f>
        <v>9798.5433262483057</v>
      </c>
      <c r="AB641" s="178">
        <v>633</v>
      </c>
      <c r="AC641" s="182">
        <v>50</v>
      </c>
      <c r="AD641" s="182">
        <v>3</v>
      </c>
      <c r="AE641" s="182">
        <v>5</v>
      </c>
      <c r="AF641" s="182">
        <v>818.16977581893207</v>
      </c>
      <c r="AG641" s="182">
        <v>48</v>
      </c>
      <c r="AH641" s="188">
        <v>15711.830224181067</v>
      </c>
      <c r="AI641" s="182" t="s">
        <v>197</v>
      </c>
      <c r="AJ641" s="3"/>
      <c r="AK641" s="3"/>
      <c r="AL641" s="185">
        <f>AVERAGE($AG$9:AG641)</f>
        <v>46.802527646129541</v>
      </c>
      <c r="AM641" s="168">
        <f>AVERAGE($AH$9:AH641)</f>
        <v>14480.515522612117</v>
      </c>
    </row>
    <row r="642" spans="2:39" ht="18" x14ac:dyDescent="0.55000000000000004">
      <c r="B642" s="178">
        <v>634</v>
      </c>
      <c r="C642" s="182">
        <v>55</v>
      </c>
      <c r="D642" s="182">
        <v>7</v>
      </c>
      <c r="E642" s="182">
        <v>1</v>
      </c>
      <c r="F642" s="182">
        <v>807.95818771215067</v>
      </c>
      <c r="G642" s="182">
        <v>52</v>
      </c>
      <c r="H642" s="188">
        <v>10362.041812287849</v>
      </c>
      <c r="I642" s="182" t="s">
        <v>198</v>
      </c>
      <c r="L642" s="185">
        <f>AVERAGE($G$9:G642)</f>
        <v>46.705047318611989</v>
      </c>
      <c r="M642" s="168">
        <f>AVERAGE($H$9:H642)</f>
        <v>9799.4321251221845</v>
      </c>
      <c r="AB642" s="178">
        <v>634</v>
      </c>
      <c r="AC642" s="182">
        <v>56</v>
      </c>
      <c r="AD642" s="182">
        <v>5</v>
      </c>
      <c r="AE642" s="182">
        <v>2</v>
      </c>
      <c r="AF642" s="182">
        <v>766.87762295666528</v>
      </c>
      <c r="AG642" s="182">
        <v>51</v>
      </c>
      <c r="AH642" s="188">
        <v>15718.122377043335</v>
      </c>
      <c r="AI642" s="182" t="s">
        <v>198</v>
      </c>
      <c r="AJ642" s="3"/>
      <c r="AK642" s="3"/>
      <c r="AL642" s="185">
        <f>AVERAGE($AG$9:AG642)</f>
        <v>46.809148264984231</v>
      </c>
      <c r="AM642" s="168">
        <f>AVERAGE($AH$9:AH642)</f>
        <v>14482.46758389671</v>
      </c>
    </row>
    <row r="643" spans="2:39" ht="18" x14ac:dyDescent="0.55000000000000004">
      <c r="B643" s="178">
        <v>635</v>
      </c>
      <c r="C643" s="182">
        <v>54</v>
      </c>
      <c r="D643" s="182">
        <v>7</v>
      </c>
      <c r="E643" s="182">
        <v>3</v>
      </c>
      <c r="F643" s="182">
        <v>729.18120627321048</v>
      </c>
      <c r="G643" s="182">
        <v>50</v>
      </c>
      <c r="H643" s="188">
        <v>11070.81879372679</v>
      </c>
      <c r="I643" s="182" t="s">
        <v>198</v>
      </c>
      <c r="L643" s="185">
        <f>AVERAGE($G$9:G643)</f>
        <v>46.710236220472439</v>
      </c>
      <c r="M643" s="168">
        <f>AVERAGE($H$9:H643)</f>
        <v>9801.434308852271</v>
      </c>
      <c r="AB643" s="178">
        <v>635</v>
      </c>
      <c r="AC643" s="182">
        <v>46</v>
      </c>
      <c r="AD643" s="182">
        <v>5</v>
      </c>
      <c r="AE643" s="182">
        <v>2</v>
      </c>
      <c r="AF643" s="182">
        <v>834.57530090858836</v>
      </c>
      <c r="AG643" s="182">
        <v>49</v>
      </c>
      <c r="AH643" s="188">
        <v>15330.424699091411</v>
      </c>
      <c r="AI643" s="182" t="s">
        <v>197</v>
      </c>
      <c r="AJ643" s="3"/>
      <c r="AK643" s="3"/>
      <c r="AL643" s="185">
        <f>AVERAGE($AG$9:AG643)</f>
        <v>46.812598425196853</v>
      </c>
      <c r="AM643" s="168">
        <f>AVERAGE($AH$9:AH643)</f>
        <v>14483.802949432451</v>
      </c>
    </row>
    <row r="644" spans="2:39" ht="18" x14ac:dyDescent="0.55000000000000004">
      <c r="B644" s="178">
        <v>636</v>
      </c>
      <c r="C644" s="182">
        <v>45</v>
      </c>
      <c r="D644" s="182">
        <v>4</v>
      </c>
      <c r="E644" s="182">
        <v>1</v>
      </c>
      <c r="F644" s="182">
        <v>652.0588128863177</v>
      </c>
      <c r="G644" s="182">
        <v>48</v>
      </c>
      <c r="H644" s="188">
        <v>10077.941187113684</v>
      </c>
      <c r="I644" s="182" t="s">
        <v>197</v>
      </c>
      <c r="L644" s="185">
        <f>AVERAGE($G$9:G644)</f>
        <v>46.712264150943398</v>
      </c>
      <c r="M644" s="168">
        <f>AVERAGE($H$9:H644)</f>
        <v>9801.8690680948202</v>
      </c>
      <c r="AB644" s="178">
        <v>636</v>
      </c>
      <c r="AC644" s="182">
        <v>43</v>
      </c>
      <c r="AD644" s="182">
        <v>6</v>
      </c>
      <c r="AE644" s="182">
        <v>1</v>
      </c>
      <c r="AF644" s="182">
        <v>896.86020197481457</v>
      </c>
      <c r="AG644" s="182">
        <v>48</v>
      </c>
      <c r="AH644" s="188">
        <v>14633.139798025186</v>
      </c>
      <c r="AI644" s="182" t="s">
        <v>197</v>
      </c>
      <c r="AJ644" s="3"/>
      <c r="AK644" s="3"/>
      <c r="AL644" s="185">
        <f>AVERAGE($AG$9:AG644)</f>
        <v>46.814465408805034</v>
      </c>
      <c r="AM644" s="168">
        <f>AVERAGE($AH$9:AH644)</f>
        <v>14484.037755798161</v>
      </c>
    </row>
    <row r="645" spans="2:39" ht="18" x14ac:dyDescent="0.55000000000000004">
      <c r="B645" s="178">
        <v>637</v>
      </c>
      <c r="C645" s="182">
        <v>34</v>
      </c>
      <c r="D645" s="182">
        <v>5</v>
      </c>
      <c r="E645" s="182">
        <v>0</v>
      </c>
      <c r="F645" s="182">
        <v>770.47698521791983</v>
      </c>
      <c r="G645" s="182">
        <v>39</v>
      </c>
      <c r="H645" s="188">
        <v>7144.5230147820803</v>
      </c>
      <c r="I645" s="182" t="s">
        <v>197</v>
      </c>
      <c r="L645" s="185">
        <f>AVERAGE($G$9:G645)</f>
        <v>46.700156985871274</v>
      </c>
      <c r="M645" s="168">
        <f>AVERAGE($H$9:H645)</f>
        <v>9797.6974102403256</v>
      </c>
      <c r="AB645" s="178">
        <v>637</v>
      </c>
      <c r="AC645" s="182">
        <v>45</v>
      </c>
      <c r="AD645" s="182">
        <v>14</v>
      </c>
      <c r="AE645" s="182">
        <v>5</v>
      </c>
      <c r="AF645" s="182">
        <v>788.11443369118433</v>
      </c>
      <c r="AG645" s="182">
        <v>48</v>
      </c>
      <c r="AH645" s="188">
        <v>15741.885566308816</v>
      </c>
      <c r="AI645" s="182" t="s">
        <v>197</v>
      </c>
      <c r="AJ645" s="3"/>
      <c r="AK645" s="3"/>
      <c r="AL645" s="185">
        <f>AVERAGE($AG$9:AG645)</f>
        <v>46.816326530612244</v>
      </c>
      <c r="AM645" s="168">
        <f>AVERAGE($AH$9:AH645)</f>
        <v>14486.012399142763</v>
      </c>
    </row>
    <row r="646" spans="2:39" ht="18" x14ac:dyDescent="0.55000000000000004">
      <c r="B646" s="178">
        <v>638</v>
      </c>
      <c r="C646" s="182">
        <v>43</v>
      </c>
      <c r="D646" s="182">
        <v>10</v>
      </c>
      <c r="E646" s="182">
        <v>3</v>
      </c>
      <c r="F646" s="182">
        <v>766.77736493100679</v>
      </c>
      <c r="G646" s="182">
        <v>50</v>
      </c>
      <c r="H646" s="188">
        <v>11033.222635068993</v>
      </c>
      <c r="I646" s="182" t="s">
        <v>198</v>
      </c>
      <c r="L646" s="185">
        <f>AVERAGE($G$9:G646)</f>
        <v>46.705329153605014</v>
      </c>
      <c r="M646" s="168">
        <f>AVERAGE($H$9:H646)</f>
        <v>9799.6339701538509</v>
      </c>
      <c r="AB646" s="178">
        <v>638</v>
      </c>
      <c r="AC646" s="182">
        <v>51</v>
      </c>
      <c r="AD646" s="182">
        <v>5</v>
      </c>
      <c r="AE646" s="182">
        <v>5</v>
      </c>
      <c r="AF646" s="182">
        <v>697.38093777741574</v>
      </c>
      <c r="AG646" s="182">
        <v>48</v>
      </c>
      <c r="AH646" s="188">
        <v>15832.619062222584</v>
      </c>
      <c r="AI646" s="182" t="s">
        <v>197</v>
      </c>
      <c r="AJ646" s="3"/>
      <c r="AK646" s="3"/>
      <c r="AL646" s="185">
        <f>AVERAGE($AG$9:AG646)</f>
        <v>46.81818181818182</v>
      </c>
      <c r="AM646" s="168">
        <f>AVERAGE($AH$9:AH646)</f>
        <v>14488.123067893672</v>
      </c>
    </row>
    <row r="647" spans="2:39" ht="18" x14ac:dyDescent="0.55000000000000004">
      <c r="B647" s="178">
        <v>639</v>
      </c>
      <c r="C647" s="182">
        <v>43</v>
      </c>
      <c r="D647" s="182">
        <v>8</v>
      </c>
      <c r="E647" s="182">
        <v>1</v>
      </c>
      <c r="F647" s="182">
        <v>995.13876735527936</v>
      </c>
      <c r="G647" s="182">
        <v>50</v>
      </c>
      <c r="H647" s="188">
        <v>10304.861232644722</v>
      </c>
      <c r="I647" s="182" t="s">
        <v>198</v>
      </c>
      <c r="L647" s="185">
        <f>AVERAGE($G$9:G647)</f>
        <v>46.710485133020342</v>
      </c>
      <c r="M647" s="168">
        <f>AVERAGE($H$9:H647)</f>
        <v>9800.4246231467951</v>
      </c>
      <c r="AB647" s="178">
        <v>639</v>
      </c>
      <c r="AC647" s="182">
        <v>49</v>
      </c>
      <c r="AD647" s="182">
        <v>5</v>
      </c>
      <c r="AE647" s="182">
        <v>2</v>
      </c>
      <c r="AF647" s="182">
        <v>809.86221546277591</v>
      </c>
      <c r="AG647" s="182">
        <v>51</v>
      </c>
      <c r="AH647" s="188">
        <v>15675.137784537224</v>
      </c>
      <c r="AI647" s="182" t="s">
        <v>198</v>
      </c>
      <c r="AJ647" s="3"/>
      <c r="AK647" s="3"/>
      <c r="AL647" s="185">
        <f>AVERAGE($AG$9:AG647)</f>
        <v>46.824726134585291</v>
      </c>
      <c r="AM647" s="168">
        <f>AVERAGE($AH$9:AH647)</f>
        <v>14489.980680908762</v>
      </c>
    </row>
    <row r="648" spans="2:39" ht="18" x14ac:dyDescent="0.55000000000000004">
      <c r="B648" s="178">
        <v>640</v>
      </c>
      <c r="C648" s="182">
        <v>63</v>
      </c>
      <c r="D648" s="182">
        <v>8</v>
      </c>
      <c r="E648" s="182">
        <v>3</v>
      </c>
      <c r="F648" s="182">
        <v>716.82813865955302</v>
      </c>
      <c r="G648" s="182">
        <v>50</v>
      </c>
      <c r="H648" s="188">
        <v>11083.171861340448</v>
      </c>
      <c r="I648" s="182" t="s">
        <v>198</v>
      </c>
      <c r="L648" s="185">
        <f>AVERAGE($G$9:G648)</f>
        <v>46.715625000000003</v>
      </c>
      <c r="M648" s="168">
        <f>AVERAGE($H$9:H648)</f>
        <v>9802.4289157064723</v>
      </c>
      <c r="AB648" s="178">
        <v>640</v>
      </c>
      <c r="AC648" s="182">
        <v>61</v>
      </c>
      <c r="AD648" s="182">
        <v>11</v>
      </c>
      <c r="AE648" s="182">
        <v>3</v>
      </c>
      <c r="AF648" s="182">
        <v>651.33429123343012</v>
      </c>
      <c r="AG648" s="182">
        <v>50</v>
      </c>
      <c r="AH648" s="188">
        <v>16148.66570876657</v>
      </c>
      <c r="AI648" s="182" t="s">
        <v>198</v>
      </c>
      <c r="AJ648" s="3"/>
      <c r="AK648" s="3"/>
      <c r="AL648" s="185">
        <f>AVERAGE($AG$9:AG648)</f>
        <v>46.829687499999999</v>
      </c>
      <c r="AM648" s="168">
        <f>AVERAGE($AH$9:AH648)</f>
        <v>14492.572376264792</v>
      </c>
    </row>
    <row r="649" spans="2:39" ht="18" x14ac:dyDescent="0.55000000000000004">
      <c r="B649" s="178">
        <v>641</v>
      </c>
      <c r="C649" s="182">
        <v>43</v>
      </c>
      <c r="D649" s="182">
        <v>7</v>
      </c>
      <c r="E649" s="182">
        <v>1</v>
      </c>
      <c r="F649" s="182">
        <v>724.44713999863552</v>
      </c>
      <c r="G649" s="182">
        <v>49</v>
      </c>
      <c r="H649" s="188">
        <v>10290.552860001364</v>
      </c>
      <c r="I649" s="182" t="s">
        <v>197</v>
      </c>
      <c r="L649" s="185">
        <f>AVERAGE($G$9:G649)</f>
        <v>46.719188767550705</v>
      </c>
      <c r="M649" s="168">
        <f>AVERAGE($H$9:H649)</f>
        <v>9803.1904195197239</v>
      </c>
      <c r="AB649" s="178">
        <v>641</v>
      </c>
      <c r="AC649" s="182">
        <v>45</v>
      </c>
      <c r="AD649" s="182">
        <v>4</v>
      </c>
      <c r="AE649" s="182">
        <v>0</v>
      </c>
      <c r="AF649" s="182">
        <v>902.43179713901668</v>
      </c>
      <c r="AG649" s="182">
        <v>49</v>
      </c>
      <c r="AH649" s="188">
        <v>14762.568202860984</v>
      </c>
      <c r="AI649" s="182" t="s">
        <v>197</v>
      </c>
      <c r="AJ649" s="3"/>
      <c r="AK649" s="3"/>
      <c r="AL649" s="185">
        <f>AVERAGE($AG$9:AG649)</f>
        <v>46.833073322932918</v>
      </c>
      <c r="AM649" s="168">
        <f>AVERAGE($AH$9:AH649)</f>
        <v>14492.993586602695</v>
      </c>
    </row>
    <row r="650" spans="2:39" ht="18" x14ac:dyDescent="0.55000000000000004">
      <c r="B650" s="178">
        <v>642</v>
      </c>
      <c r="C650" s="182">
        <v>52</v>
      </c>
      <c r="D650" s="182">
        <v>5</v>
      </c>
      <c r="E650" s="182">
        <v>3</v>
      </c>
      <c r="F650" s="182">
        <v>824.39879896959042</v>
      </c>
      <c r="G650" s="182">
        <v>50</v>
      </c>
      <c r="H650" s="188">
        <v>10975.601201030409</v>
      </c>
      <c r="I650" s="182" t="s">
        <v>198</v>
      </c>
      <c r="L650" s="185">
        <f>AVERAGE($G$9:G650)</f>
        <v>46.72429906542056</v>
      </c>
      <c r="M650" s="168">
        <f>AVERAGE($H$9:H650)</f>
        <v>9805.0166045376536</v>
      </c>
      <c r="AB650" s="178">
        <v>642</v>
      </c>
      <c r="AC650" s="182">
        <v>51</v>
      </c>
      <c r="AD650" s="182">
        <v>10</v>
      </c>
      <c r="AE650" s="182">
        <v>2</v>
      </c>
      <c r="AF650" s="182">
        <v>791.73600035279105</v>
      </c>
      <c r="AG650" s="182">
        <v>51</v>
      </c>
      <c r="AH650" s="188">
        <v>15693.26399964721</v>
      </c>
      <c r="AI650" s="182" t="s">
        <v>198</v>
      </c>
      <c r="AJ650" s="3"/>
      <c r="AK650" s="3"/>
      <c r="AL650" s="185">
        <f>AVERAGE($AG$9:AG650)</f>
        <v>46.839563862928351</v>
      </c>
      <c r="AM650" s="168">
        <f>AVERAGE($AH$9:AH650)</f>
        <v>14494.863166685318</v>
      </c>
    </row>
    <row r="651" spans="2:39" ht="18" x14ac:dyDescent="0.55000000000000004">
      <c r="B651" s="178">
        <v>643</v>
      </c>
      <c r="C651" s="182">
        <v>41</v>
      </c>
      <c r="D651" s="182">
        <v>6</v>
      </c>
      <c r="E651" s="182">
        <v>2</v>
      </c>
      <c r="F651" s="182">
        <v>917.60546954233109</v>
      </c>
      <c r="G651" s="182">
        <v>45</v>
      </c>
      <c r="H651" s="188">
        <v>9207.39453045767</v>
      </c>
      <c r="I651" s="182" t="s">
        <v>197</v>
      </c>
      <c r="L651" s="185">
        <f>AVERAGE($G$9:G651)</f>
        <v>46.721617418351478</v>
      </c>
      <c r="M651" s="168">
        <f>AVERAGE($H$9:H651)</f>
        <v>9804.0871767397057</v>
      </c>
      <c r="AB651" s="178">
        <v>643</v>
      </c>
      <c r="AC651" s="182">
        <v>48</v>
      </c>
      <c r="AD651" s="182">
        <v>9</v>
      </c>
      <c r="AE651" s="182">
        <v>2</v>
      </c>
      <c r="AF651" s="182">
        <v>1071.0886288376455</v>
      </c>
      <c r="AG651" s="182">
        <v>51</v>
      </c>
      <c r="AH651" s="188">
        <v>15413.911371162354</v>
      </c>
      <c r="AI651" s="182" t="s">
        <v>198</v>
      </c>
      <c r="AJ651" s="3"/>
      <c r="AK651" s="3"/>
      <c r="AL651" s="185">
        <f>AVERAGE($AG$9:AG651)</f>
        <v>46.846034214618975</v>
      </c>
      <c r="AM651" s="168">
        <f>AVERAGE($AH$9:AH651)</f>
        <v>14496.292479600523</v>
      </c>
    </row>
    <row r="652" spans="2:39" ht="18" x14ac:dyDescent="0.55000000000000004">
      <c r="B652" s="178">
        <v>644</v>
      </c>
      <c r="C652" s="182">
        <v>38</v>
      </c>
      <c r="D652" s="182">
        <v>0</v>
      </c>
      <c r="E652" s="182">
        <v>1</v>
      </c>
      <c r="F652" s="182">
        <v>1087.9117352115061</v>
      </c>
      <c r="G652" s="182">
        <v>37</v>
      </c>
      <c r="H652" s="188">
        <v>6507.0882647884937</v>
      </c>
      <c r="I652" s="182" t="s">
        <v>197</v>
      </c>
      <c r="L652" s="185">
        <f>AVERAGE($G$9:G652)</f>
        <v>46.706521739130437</v>
      </c>
      <c r="M652" s="168">
        <f>AVERAGE($H$9:H652)</f>
        <v>9798.9676132118311</v>
      </c>
      <c r="AB652" s="178">
        <v>644</v>
      </c>
      <c r="AC652" s="182">
        <v>51</v>
      </c>
      <c r="AD652" s="182">
        <v>11</v>
      </c>
      <c r="AE652" s="182">
        <v>3</v>
      </c>
      <c r="AF652" s="182">
        <v>548.75157833863432</v>
      </c>
      <c r="AG652" s="182">
        <v>50</v>
      </c>
      <c r="AH652" s="188">
        <v>16251.248421661367</v>
      </c>
      <c r="AI652" s="182" t="s">
        <v>198</v>
      </c>
      <c r="AJ652" s="3"/>
      <c r="AK652" s="3"/>
      <c r="AL652" s="185">
        <f>AVERAGE($AG$9:AG652)</f>
        <v>46.850931677018636</v>
      </c>
      <c r="AM652" s="168">
        <f>AVERAGE($AH$9:AH652)</f>
        <v>14499.017566467077</v>
      </c>
    </row>
    <row r="653" spans="2:39" ht="18" x14ac:dyDescent="0.55000000000000004">
      <c r="B653" s="178">
        <v>645</v>
      </c>
      <c r="C653" s="182">
        <v>40</v>
      </c>
      <c r="D653" s="182">
        <v>3</v>
      </c>
      <c r="E653" s="182">
        <v>2</v>
      </c>
      <c r="F653" s="182">
        <v>702.89419889676947</v>
      </c>
      <c r="G653" s="182">
        <v>41</v>
      </c>
      <c r="H653" s="188">
        <v>8282.105801103231</v>
      </c>
      <c r="I653" s="182" t="s">
        <v>197</v>
      </c>
      <c r="L653" s="185">
        <f>AVERAGE($G$9:G653)</f>
        <v>46.697674418604649</v>
      </c>
      <c r="M653" s="168">
        <f>AVERAGE($H$9:H653)</f>
        <v>9796.6158894721284</v>
      </c>
      <c r="AB653" s="178">
        <v>645</v>
      </c>
      <c r="AC653" s="182">
        <v>50</v>
      </c>
      <c r="AD653" s="182">
        <v>5</v>
      </c>
      <c r="AE653" s="182">
        <v>1</v>
      </c>
      <c r="AF653" s="182">
        <v>630.43089093638309</v>
      </c>
      <c r="AG653" s="182">
        <v>52</v>
      </c>
      <c r="AH653" s="188">
        <v>15539.569109063617</v>
      </c>
      <c r="AI653" s="182" t="s">
        <v>198</v>
      </c>
      <c r="AJ653" s="3"/>
      <c r="AK653" s="3"/>
      <c r="AL653" s="185">
        <f>AVERAGE($AG$9:AG653)</f>
        <v>46.858914728682173</v>
      </c>
      <c r="AM653" s="168">
        <f>AVERAGE($AH$9:AH653)</f>
        <v>14500.630824672653</v>
      </c>
    </row>
    <row r="654" spans="2:39" ht="18" x14ac:dyDescent="0.55000000000000004">
      <c r="B654" s="178">
        <v>646</v>
      </c>
      <c r="C654" s="182">
        <v>42</v>
      </c>
      <c r="D654" s="182">
        <v>6</v>
      </c>
      <c r="E654" s="182">
        <v>1</v>
      </c>
      <c r="F654" s="182">
        <v>791.66192499727219</v>
      </c>
      <c r="G654" s="182">
        <v>47</v>
      </c>
      <c r="H654" s="188">
        <v>9653.3380750027281</v>
      </c>
      <c r="I654" s="182" t="s">
        <v>197</v>
      </c>
      <c r="L654" s="185">
        <f>AVERAGE($G$9:G654)</f>
        <v>46.698142414860683</v>
      </c>
      <c r="M654" s="168">
        <f>AVERAGE($H$9:H654)</f>
        <v>9796.3940971896682</v>
      </c>
      <c r="AB654" s="178">
        <v>646</v>
      </c>
      <c r="AC654" s="182">
        <v>49</v>
      </c>
      <c r="AD654" s="182">
        <v>5</v>
      </c>
      <c r="AE654" s="182">
        <v>7</v>
      </c>
      <c r="AF654" s="182">
        <v>544.51711302381727</v>
      </c>
      <c r="AG654" s="182">
        <v>46</v>
      </c>
      <c r="AH654" s="188">
        <v>15715.482886976182</v>
      </c>
      <c r="AI654" s="182" t="s">
        <v>197</v>
      </c>
      <c r="AJ654" s="3"/>
      <c r="AK654" s="3"/>
      <c r="AL654" s="185">
        <f>AVERAGE($AG$9:AG654)</f>
        <v>46.857585139318886</v>
      </c>
      <c r="AM654" s="168">
        <f>AVERAGE($AH$9:AH654)</f>
        <v>14502.511400620491</v>
      </c>
    </row>
    <row r="655" spans="2:39" ht="18" x14ac:dyDescent="0.55000000000000004">
      <c r="B655" s="178">
        <v>647</v>
      </c>
      <c r="C655" s="182">
        <v>51</v>
      </c>
      <c r="D655" s="182">
        <v>7</v>
      </c>
      <c r="E655" s="182">
        <v>2</v>
      </c>
      <c r="F655" s="182">
        <v>710.27781980438988</v>
      </c>
      <c r="G655" s="182">
        <v>51</v>
      </c>
      <c r="H655" s="188">
        <v>10774.722180195611</v>
      </c>
      <c r="I655" s="182" t="s">
        <v>198</v>
      </c>
      <c r="L655" s="185">
        <f>AVERAGE($G$9:G655)</f>
        <v>46.704791344667697</v>
      </c>
      <c r="M655" s="168">
        <f>AVERAGE($H$9:H655)</f>
        <v>9797.9061962360447</v>
      </c>
      <c r="AB655" s="178">
        <v>647</v>
      </c>
      <c r="AC655" s="182">
        <v>46</v>
      </c>
      <c r="AD655" s="182">
        <v>8</v>
      </c>
      <c r="AE655" s="182">
        <v>3</v>
      </c>
      <c r="AF655" s="182">
        <v>1001.2145889900643</v>
      </c>
      <c r="AG655" s="182">
        <v>50</v>
      </c>
      <c r="AH655" s="188">
        <v>15798.785411009936</v>
      </c>
      <c r="AI655" s="182" t="s">
        <v>198</v>
      </c>
      <c r="AJ655" s="3"/>
      <c r="AK655" s="3"/>
      <c r="AL655" s="185">
        <f>AVERAGE($AG$9:AG655)</f>
        <v>46.862442040185471</v>
      </c>
      <c r="AM655" s="168">
        <f>AVERAGE($AH$9:AH655)</f>
        <v>14504.514915319702</v>
      </c>
    </row>
    <row r="656" spans="2:39" ht="18" x14ac:dyDescent="0.55000000000000004">
      <c r="B656" s="178">
        <v>648</v>
      </c>
      <c r="C656" s="182">
        <v>31</v>
      </c>
      <c r="D656" s="182">
        <v>1</v>
      </c>
      <c r="E656" s="182">
        <v>4</v>
      </c>
      <c r="F656" s="182">
        <v>650.43185078714407</v>
      </c>
      <c r="G656" s="182">
        <v>28</v>
      </c>
      <c r="H656" s="188">
        <v>5129.568149212856</v>
      </c>
      <c r="I656" s="182" t="s">
        <v>197</v>
      </c>
      <c r="L656" s="185">
        <f>AVERAGE($G$9:G656)</f>
        <v>46.675925925925924</v>
      </c>
      <c r="M656" s="168">
        <f>AVERAGE($H$9:H656)</f>
        <v>9790.701970854836</v>
      </c>
      <c r="AB656" s="178">
        <v>648</v>
      </c>
      <c r="AC656" s="182">
        <v>38</v>
      </c>
      <c r="AD656" s="182">
        <v>7</v>
      </c>
      <c r="AE656" s="182">
        <v>0</v>
      </c>
      <c r="AF656" s="182">
        <v>674.83317491958428</v>
      </c>
      <c r="AG656" s="182">
        <v>45</v>
      </c>
      <c r="AH656" s="188">
        <v>13450.166825080416</v>
      </c>
      <c r="AI656" s="182" t="s">
        <v>197</v>
      </c>
      <c r="AJ656" s="3"/>
      <c r="AK656" s="3"/>
      <c r="AL656" s="185">
        <f>AVERAGE($AG$9:AG656)</f>
        <v>46.85956790123457</v>
      </c>
      <c r="AM656" s="168">
        <f>AVERAGE($AH$9:AH656)</f>
        <v>14502.887834933528</v>
      </c>
    </row>
    <row r="657" spans="2:39" ht="18" x14ac:dyDescent="0.55000000000000004">
      <c r="B657" s="178">
        <v>649</v>
      </c>
      <c r="C657" s="182">
        <v>44</v>
      </c>
      <c r="D657" s="182">
        <v>3</v>
      </c>
      <c r="E657" s="182">
        <v>3</v>
      </c>
      <c r="F657" s="182">
        <v>936.6729477740289</v>
      </c>
      <c r="G657" s="182">
        <v>44</v>
      </c>
      <c r="H657" s="188">
        <v>9153.32705222597</v>
      </c>
      <c r="I657" s="182" t="s">
        <v>197</v>
      </c>
      <c r="L657" s="185">
        <f>AVERAGE($G$9:G657)</f>
        <v>46.671802773497689</v>
      </c>
      <c r="M657" s="168">
        <f>AVERAGE($H$9:H657)</f>
        <v>9789.7198831527894</v>
      </c>
      <c r="AB657" s="178">
        <v>649</v>
      </c>
      <c r="AC657" s="182">
        <v>44</v>
      </c>
      <c r="AD657" s="182">
        <v>3</v>
      </c>
      <c r="AE657" s="182">
        <v>1</v>
      </c>
      <c r="AF657" s="182">
        <v>573.98348041161671</v>
      </c>
      <c r="AG657" s="182">
        <v>46</v>
      </c>
      <c r="AH657" s="188">
        <v>14186.016519588384</v>
      </c>
      <c r="AI657" s="182" t="s">
        <v>197</v>
      </c>
      <c r="AJ657" s="3"/>
      <c r="AK657" s="3"/>
      <c r="AL657" s="185">
        <f>AVERAGE($AG$9:AG657)</f>
        <v>46.858243451463792</v>
      </c>
      <c r="AM657" s="168">
        <f>AVERAGE($AH$9:AH657)</f>
        <v>14502.399589455337</v>
      </c>
    </row>
    <row r="658" spans="2:39" ht="18" x14ac:dyDescent="0.55000000000000004">
      <c r="B658" s="178">
        <v>650</v>
      </c>
      <c r="C658" s="182">
        <v>46</v>
      </c>
      <c r="D658" s="182">
        <v>4</v>
      </c>
      <c r="E658" s="182">
        <v>1</v>
      </c>
      <c r="F658" s="182">
        <v>1080.6656982545528</v>
      </c>
      <c r="G658" s="182">
        <v>49</v>
      </c>
      <c r="H658" s="188">
        <v>9934.3343017454463</v>
      </c>
      <c r="I658" s="182" t="s">
        <v>197</v>
      </c>
      <c r="L658" s="185">
        <f>AVERAGE($G$9:G658)</f>
        <v>46.675384615384615</v>
      </c>
      <c r="M658" s="168">
        <f>AVERAGE($H$9:H658)</f>
        <v>9789.9423668736999</v>
      </c>
      <c r="AB658" s="178">
        <v>650</v>
      </c>
      <c r="AC658" s="182">
        <v>51</v>
      </c>
      <c r="AD658" s="182">
        <v>5</v>
      </c>
      <c r="AE658" s="182">
        <v>2</v>
      </c>
      <c r="AF658" s="182">
        <v>831.53388587492327</v>
      </c>
      <c r="AG658" s="182">
        <v>51</v>
      </c>
      <c r="AH658" s="188">
        <v>15653.466114125076</v>
      </c>
      <c r="AI658" s="182" t="s">
        <v>198</v>
      </c>
      <c r="AJ658" s="3"/>
      <c r="AK658" s="3"/>
      <c r="AL658" s="185">
        <f>AVERAGE($AG$9:AG658)</f>
        <v>46.864615384615384</v>
      </c>
      <c r="AM658" s="168">
        <f>AVERAGE($AH$9:AH658)</f>
        <v>14504.170461031752</v>
      </c>
    </row>
    <row r="659" spans="2:39" ht="18" x14ac:dyDescent="0.55000000000000004">
      <c r="B659" s="178">
        <v>651</v>
      </c>
      <c r="C659" s="182">
        <v>52</v>
      </c>
      <c r="D659" s="182">
        <v>3</v>
      </c>
      <c r="E659" s="182">
        <v>2</v>
      </c>
      <c r="F659" s="182">
        <v>813.77790252973523</v>
      </c>
      <c r="G659" s="182">
        <v>51</v>
      </c>
      <c r="H659" s="188">
        <v>10671.222097470265</v>
      </c>
      <c r="I659" s="182" t="s">
        <v>198</v>
      </c>
      <c r="L659" s="185">
        <f>AVERAGE($G$9:G659)</f>
        <v>46.682027649769587</v>
      </c>
      <c r="M659" s="168">
        <f>AVERAGE($H$9:H659)</f>
        <v>9791.2960991787641</v>
      </c>
      <c r="AB659" s="178">
        <v>651</v>
      </c>
      <c r="AC659" s="182">
        <v>37</v>
      </c>
      <c r="AD659" s="182">
        <v>5</v>
      </c>
      <c r="AE659" s="182">
        <v>2</v>
      </c>
      <c r="AF659" s="182">
        <v>896.78386726628025</v>
      </c>
      <c r="AG659" s="182">
        <v>40</v>
      </c>
      <c r="AH659" s="188">
        <v>11803.21613273372</v>
      </c>
      <c r="AI659" s="182" t="s">
        <v>197</v>
      </c>
      <c r="AJ659" s="3"/>
      <c r="AK659" s="3"/>
      <c r="AL659" s="185">
        <f>AVERAGE($AG$9:AG659)</f>
        <v>46.854070660522275</v>
      </c>
      <c r="AM659" s="168">
        <f>AVERAGE($AH$9:AH659)</f>
        <v>14500.021529651878</v>
      </c>
    </row>
    <row r="660" spans="2:39" ht="18" x14ac:dyDescent="0.55000000000000004">
      <c r="B660" s="178">
        <v>652</v>
      </c>
      <c r="C660" s="182">
        <v>37</v>
      </c>
      <c r="D660" s="182">
        <v>2</v>
      </c>
      <c r="E660" s="182">
        <v>2</v>
      </c>
      <c r="F660" s="182">
        <v>693.58504059883512</v>
      </c>
      <c r="G660" s="182">
        <v>37</v>
      </c>
      <c r="H660" s="188">
        <v>7151.4149594011651</v>
      </c>
      <c r="I660" s="182" t="s">
        <v>197</v>
      </c>
      <c r="L660" s="185">
        <f>AVERAGE($G$9:G660)</f>
        <v>46.667177914110432</v>
      </c>
      <c r="M660" s="168">
        <f>AVERAGE($H$9:H660)</f>
        <v>9787.2472017251184</v>
      </c>
      <c r="AB660" s="178">
        <v>652</v>
      </c>
      <c r="AC660" s="182">
        <v>46</v>
      </c>
      <c r="AD660" s="182">
        <v>4</v>
      </c>
      <c r="AE660" s="182">
        <v>3</v>
      </c>
      <c r="AF660" s="182">
        <v>835.11768711709806</v>
      </c>
      <c r="AG660" s="182">
        <v>47</v>
      </c>
      <c r="AH660" s="188">
        <v>14809.882312882903</v>
      </c>
      <c r="AI660" s="182" t="s">
        <v>197</v>
      </c>
      <c r="AJ660" s="3"/>
      <c r="AK660" s="3"/>
      <c r="AL660" s="185">
        <f>AVERAGE($AG$9:AG660)</f>
        <v>46.854294478527606</v>
      </c>
      <c r="AM660" s="168">
        <f>AVERAGE($AH$9:AH660)</f>
        <v>14500.496776251925</v>
      </c>
    </row>
    <row r="661" spans="2:39" ht="18" x14ac:dyDescent="0.55000000000000004">
      <c r="B661" s="178">
        <v>653</v>
      </c>
      <c r="C661" s="182">
        <v>45</v>
      </c>
      <c r="D661" s="182">
        <v>8</v>
      </c>
      <c r="E661" s="182">
        <v>0</v>
      </c>
      <c r="F661" s="182">
        <v>675.18580788529005</v>
      </c>
      <c r="G661" s="182">
        <v>53</v>
      </c>
      <c r="H661" s="188">
        <v>10179.814192114711</v>
      </c>
      <c r="I661" s="182" t="s">
        <v>198</v>
      </c>
      <c r="L661" s="185">
        <f>AVERAGE($G$9:G661)</f>
        <v>46.676875957120977</v>
      </c>
      <c r="M661" s="168">
        <f>AVERAGE($H$9:H661)</f>
        <v>9787.8483762892665</v>
      </c>
      <c r="AB661" s="178">
        <v>653</v>
      </c>
      <c r="AC661" s="182">
        <v>43</v>
      </c>
      <c r="AD661" s="182">
        <v>3</v>
      </c>
      <c r="AE661" s="182">
        <v>2</v>
      </c>
      <c r="AF661" s="182">
        <v>693.2424981737156</v>
      </c>
      <c r="AG661" s="182">
        <v>44</v>
      </c>
      <c r="AH661" s="188">
        <v>13546.757501826283</v>
      </c>
      <c r="AI661" s="182" t="s">
        <v>197</v>
      </c>
      <c r="AJ661" s="3"/>
      <c r="AK661" s="3"/>
      <c r="AL661" s="185">
        <f>AVERAGE($AG$9:AG661)</f>
        <v>46.849923430321596</v>
      </c>
      <c r="AM661" s="168">
        <f>AVERAGE($AH$9:AH661)</f>
        <v>14499.03622606138</v>
      </c>
    </row>
    <row r="662" spans="2:39" ht="18" x14ac:dyDescent="0.55000000000000004">
      <c r="B662" s="178">
        <v>654</v>
      </c>
      <c r="C662" s="182">
        <v>40</v>
      </c>
      <c r="D662" s="182">
        <v>4</v>
      </c>
      <c r="E662" s="182">
        <v>0</v>
      </c>
      <c r="F662" s="182">
        <v>620.03816029377322</v>
      </c>
      <c r="G662" s="182">
        <v>44</v>
      </c>
      <c r="H662" s="188">
        <v>8719.9618397062259</v>
      </c>
      <c r="I662" s="182" t="s">
        <v>197</v>
      </c>
      <c r="L662" s="185">
        <f>AVERAGE($G$9:G662)</f>
        <v>46.672782874617738</v>
      </c>
      <c r="M662" s="168">
        <f>AVERAGE($H$9:H662)</f>
        <v>9786.2155222577949</v>
      </c>
      <c r="AB662" s="178">
        <v>654</v>
      </c>
      <c r="AC662" s="182">
        <v>54</v>
      </c>
      <c r="AD662" s="182">
        <v>6</v>
      </c>
      <c r="AE662" s="182">
        <v>4</v>
      </c>
      <c r="AF662" s="182">
        <v>812.56050850873066</v>
      </c>
      <c r="AG662" s="182">
        <v>49</v>
      </c>
      <c r="AH662" s="188">
        <v>15852.43949149127</v>
      </c>
      <c r="AI662" s="182" t="s">
        <v>197</v>
      </c>
      <c r="AJ662" s="3"/>
      <c r="AK662" s="3"/>
      <c r="AL662" s="185">
        <f>AVERAGE($AG$9:AG662)</f>
        <v>46.853211009174309</v>
      </c>
      <c r="AM662" s="168">
        <f>AVERAGE($AH$9:AH662)</f>
        <v>14501.105650014637</v>
      </c>
    </row>
    <row r="663" spans="2:39" ht="18" x14ac:dyDescent="0.55000000000000004">
      <c r="B663" s="178">
        <v>655</v>
      </c>
      <c r="C663" s="182">
        <v>42</v>
      </c>
      <c r="D663" s="182">
        <v>6</v>
      </c>
      <c r="E663" s="182">
        <v>4</v>
      </c>
      <c r="F663" s="182">
        <v>837.58981967734144</v>
      </c>
      <c r="G663" s="182">
        <v>44</v>
      </c>
      <c r="H663" s="188">
        <v>9502.4101803226586</v>
      </c>
      <c r="I663" s="182" t="s">
        <v>197</v>
      </c>
      <c r="L663" s="185">
        <f>AVERAGE($G$9:G663)</f>
        <v>46.668702290076332</v>
      </c>
      <c r="M663" s="168">
        <f>AVERAGE($H$9:H663)</f>
        <v>9785.7822316594211</v>
      </c>
      <c r="AB663" s="178">
        <v>655</v>
      </c>
      <c r="AC663" s="182">
        <v>54</v>
      </c>
      <c r="AD663" s="182">
        <v>8</v>
      </c>
      <c r="AE663" s="182">
        <v>2</v>
      </c>
      <c r="AF663" s="182">
        <v>847.38499846798913</v>
      </c>
      <c r="AG663" s="182">
        <v>51</v>
      </c>
      <c r="AH663" s="188">
        <v>15637.615001532011</v>
      </c>
      <c r="AI663" s="182" t="s">
        <v>198</v>
      </c>
      <c r="AJ663" s="3"/>
      <c r="AK663" s="3"/>
      <c r="AL663" s="185">
        <f>AVERAGE($AG$9:AG663)</f>
        <v>46.859541984732822</v>
      </c>
      <c r="AM663" s="168">
        <f>AVERAGE($AH$9:AH663)</f>
        <v>14502.840778795578</v>
      </c>
    </row>
    <row r="664" spans="2:39" ht="18" x14ac:dyDescent="0.55000000000000004">
      <c r="B664" s="178">
        <v>656</v>
      </c>
      <c r="C664" s="182">
        <v>38</v>
      </c>
      <c r="D664" s="182">
        <v>6</v>
      </c>
      <c r="E664" s="182">
        <v>3</v>
      </c>
      <c r="F664" s="182">
        <v>851.29274813642166</v>
      </c>
      <c r="G664" s="182">
        <v>41</v>
      </c>
      <c r="H664" s="188">
        <v>8383.7072518635796</v>
      </c>
      <c r="I664" s="182" t="s">
        <v>197</v>
      </c>
      <c r="L664" s="185">
        <f>AVERAGE($G$9:G664)</f>
        <v>46.660060975609753</v>
      </c>
      <c r="M664" s="168">
        <f>AVERAGE($H$9:H664)</f>
        <v>9783.6449222390002</v>
      </c>
      <c r="AB664" s="178">
        <v>656</v>
      </c>
      <c r="AC664" s="182">
        <v>47</v>
      </c>
      <c r="AD664" s="182">
        <v>7</v>
      </c>
      <c r="AE664" s="182">
        <v>3</v>
      </c>
      <c r="AF664" s="182">
        <v>747.58569796921336</v>
      </c>
      <c r="AG664" s="182">
        <v>50</v>
      </c>
      <c r="AH664" s="188">
        <v>16052.414302030786</v>
      </c>
      <c r="AI664" s="182" t="s">
        <v>198</v>
      </c>
      <c r="AJ664" s="3"/>
      <c r="AK664" s="3"/>
      <c r="AL664" s="185">
        <f>AVERAGE($AG$9:AG664)</f>
        <v>46.864329268292686</v>
      </c>
      <c r="AM664" s="168">
        <f>AVERAGE($AH$9:AH664)</f>
        <v>14505.202933556608</v>
      </c>
    </row>
    <row r="665" spans="2:39" ht="18" x14ac:dyDescent="0.55000000000000004">
      <c r="B665" s="178">
        <v>657</v>
      </c>
      <c r="C665" s="182">
        <v>47</v>
      </c>
      <c r="D665" s="182">
        <v>3</v>
      </c>
      <c r="E665" s="182">
        <v>5</v>
      </c>
      <c r="F665" s="182">
        <v>929.72023314143917</v>
      </c>
      <c r="G665" s="182">
        <v>45</v>
      </c>
      <c r="H665" s="188">
        <v>9945.2797668585608</v>
      </c>
      <c r="I665" s="182" t="s">
        <v>197</v>
      </c>
      <c r="L665" s="185">
        <f>AVERAGE($G$9:G665)</f>
        <v>46.657534246575345</v>
      </c>
      <c r="M665" s="168">
        <f>AVERAGE($H$9:H665)</f>
        <v>9783.8909417894101</v>
      </c>
      <c r="AB665" s="178">
        <v>657</v>
      </c>
      <c r="AC665" s="182">
        <v>55</v>
      </c>
      <c r="AD665" s="182">
        <v>8</v>
      </c>
      <c r="AE665" s="182">
        <v>1</v>
      </c>
      <c r="AF665" s="182">
        <v>693.34041653127497</v>
      </c>
      <c r="AG665" s="182">
        <v>52</v>
      </c>
      <c r="AH665" s="188">
        <v>15476.659583468725</v>
      </c>
      <c r="AI665" s="182" t="s">
        <v>198</v>
      </c>
      <c r="AJ665" s="3"/>
      <c r="AK665" s="3"/>
      <c r="AL665" s="185">
        <f>AVERAGE($AG$9:AG665)</f>
        <v>46.87214611872146</v>
      </c>
      <c r="AM665" s="168">
        <f>AVERAGE($AH$9:AH665)</f>
        <v>14506.681558594524</v>
      </c>
    </row>
    <row r="666" spans="2:39" ht="18" x14ac:dyDescent="0.55000000000000004">
      <c r="B666" s="178">
        <v>658</v>
      </c>
      <c r="C666" s="182">
        <v>41</v>
      </c>
      <c r="D666" s="182">
        <v>4</v>
      </c>
      <c r="E666" s="182">
        <v>1</v>
      </c>
      <c r="F666" s="182">
        <v>728.48475612552056</v>
      </c>
      <c r="G666" s="182">
        <v>44</v>
      </c>
      <c r="H666" s="188">
        <v>8861.515243874479</v>
      </c>
      <c r="I666" s="182" t="s">
        <v>197</v>
      </c>
      <c r="L666" s="185">
        <f>AVERAGE($G$9:G666)</f>
        <v>46.653495440729486</v>
      </c>
      <c r="M666" s="168">
        <f>AVERAGE($H$9:H666)</f>
        <v>9782.4891550144639</v>
      </c>
      <c r="AB666" s="178">
        <v>658</v>
      </c>
      <c r="AC666" s="182">
        <v>44</v>
      </c>
      <c r="AD666" s="182">
        <v>4</v>
      </c>
      <c r="AE666" s="182">
        <v>2</v>
      </c>
      <c r="AF666" s="182">
        <v>937.47701816451445</v>
      </c>
      <c r="AG666" s="182">
        <v>46</v>
      </c>
      <c r="AH666" s="188">
        <v>14072.522981835486</v>
      </c>
      <c r="AI666" s="182" t="s">
        <v>197</v>
      </c>
      <c r="AJ666" s="3"/>
      <c r="AK666" s="3"/>
      <c r="AL666" s="185">
        <f>AVERAGE($AG$9:AG666)</f>
        <v>46.870820668693007</v>
      </c>
      <c r="AM666" s="168">
        <f>AVERAGE($AH$9:AH666)</f>
        <v>14506.021743128325</v>
      </c>
    </row>
    <row r="667" spans="2:39" ht="18" x14ac:dyDescent="0.55000000000000004">
      <c r="B667" s="178">
        <v>659</v>
      </c>
      <c r="C667" s="182">
        <v>42</v>
      </c>
      <c r="D667" s="182">
        <v>11</v>
      </c>
      <c r="E667" s="182">
        <v>6</v>
      </c>
      <c r="F667" s="182">
        <v>797.41963258165583</v>
      </c>
      <c r="G667" s="182">
        <v>47</v>
      </c>
      <c r="H667" s="188">
        <v>10897.580367418344</v>
      </c>
      <c r="I667" s="182" t="s">
        <v>197</v>
      </c>
      <c r="L667" s="185">
        <f>AVERAGE($G$9:G667)</f>
        <v>46.654021244309561</v>
      </c>
      <c r="M667" s="168">
        <f>AVERAGE($H$9:H667)</f>
        <v>9784.1812509361698</v>
      </c>
      <c r="AB667" s="178">
        <v>659</v>
      </c>
      <c r="AC667" s="182">
        <v>49</v>
      </c>
      <c r="AD667" s="182">
        <v>5</v>
      </c>
      <c r="AE667" s="182">
        <v>1</v>
      </c>
      <c r="AF667" s="182">
        <v>681.74963905353013</v>
      </c>
      <c r="AG667" s="182">
        <v>52</v>
      </c>
      <c r="AH667" s="188">
        <v>15488.250360946469</v>
      </c>
      <c r="AI667" s="182" t="s">
        <v>198</v>
      </c>
      <c r="AJ667" s="3"/>
      <c r="AK667" s="3"/>
      <c r="AL667" s="185">
        <f>AVERAGE($AG$9:AG667)</f>
        <v>46.878603945371772</v>
      </c>
      <c r="AM667" s="168">
        <f>AVERAGE($AH$9:AH667)</f>
        <v>14507.512226615152</v>
      </c>
    </row>
    <row r="668" spans="2:39" ht="18" x14ac:dyDescent="0.55000000000000004">
      <c r="B668" s="178">
        <v>660</v>
      </c>
      <c r="C668" s="182">
        <v>54</v>
      </c>
      <c r="D668" s="182">
        <v>10</v>
      </c>
      <c r="E668" s="182">
        <v>3</v>
      </c>
      <c r="F668" s="182">
        <v>526.23681171053499</v>
      </c>
      <c r="G668" s="182">
        <v>50</v>
      </c>
      <c r="H668" s="188">
        <v>11273.763188289464</v>
      </c>
      <c r="I668" s="182" t="s">
        <v>198</v>
      </c>
      <c r="L668" s="185">
        <f>AVERAGE($G$9:G668)</f>
        <v>46.659090909090907</v>
      </c>
      <c r="M668" s="168">
        <f>AVERAGE($H$9:H668)</f>
        <v>9786.4381932654924</v>
      </c>
      <c r="AB668" s="178">
        <v>660</v>
      </c>
      <c r="AC668" s="182">
        <v>59</v>
      </c>
      <c r="AD668" s="182">
        <v>5</v>
      </c>
      <c r="AE668" s="182">
        <v>1</v>
      </c>
      <c r="AF668" s="182">
        <v>901.47543408499837</v>
      </c>
      <c r="AG668" s="182">
        <v>52</v>
      </c>
      <c r="AH668" s="188">
        <v>15268.524565915002</v>
      </c>
      <c r="AI668" s="182" t="s">
        <v>198</v>
      </c>
      <c r="AJ668" s="3"/>
      <c r="AK668" s="3"/>
      <c r="AL668" s="185">
        <f>AVERAGE($AG$9:AG668)</f>
        <v>46.886363636363633</v>
      </c>
      <c r="AM668" s="168">
        <f>AVERAGE($AH$9:AH668)</f>
        <v>14508.66527561409</v>
      </c>
    </row>
    <row r="669" spans="2:39" ht="18" x14ac:dyDescent="0.55000000000000004">
      <c r="B669" s="178">
        <v>661</v>
      </c>
      <c r="C669" s="182">
        <v>43</v>
      </c>
      <c r="D669" s="182">
        <v>5</v>
      </c>
      <c r="E669" s="182">
        <v>1</v>
      </c>
      <c r="F669" s="182">
        <v>803.747604182739</v>
      </c>
      <c r="G669" s="182">
        <v>47</v>
      </c>
      <c r="H669" s="188">
        <v>9641.2523958172605</v>
      </c>
      <c r="I669" s="182" t="s">
        <v>197</v>
      </c>
      <c r="L669" s="185">
        <f>AVERAGE($G$9:G669)</f>
        <v>46.659606656580941</v>
      </c>
      <c r="M669" s="168">
        <f>AVERAGE($H$9:H669)</f>
        <v>9786.218547581002</v>
      </c>
      <c r="AB669" s="178">
        <v>661</v>
      </c>
      <c r="AC669" s="182">
        <v>54</v>
      </c>
      <c r="AD669" s="182">
        <v>8</v>
      </c>
      <c r="AE669" s="182">
        <v>2</v>
      </c>
      <c r="AF669" s="182">
        <v>721.11859086073719</v>
      </c>
      <c r="AG669" s="182">
        <v>51</v>
      </c>
      <c r="AH669" s="188">
        <v>15763.881409139263</v>
      </c>
      <c r="AI669" s="182" t="s">
        <v>198</v>
      </c>
      <c r="AJ669" s="3"/>
      <c r="AK669" s="3"/>
      <c r="AL669" s="185">
        <f>AVERAGE($AG$9:AG669)</f>
        <v>46.892586989409985</v>
      </c>
      <c r="AM669" s="168">
        <f>AVERAGE($AH$9:AH669)</f>
        <v>14510.564241020331</v>
      </c>
    </row>
    <row r="670" spans="2:39" ht="18" x14ac:dyDescent="0.55000000000000004">
      <c r="B670" s="178">
        <v>662</v>
      </c>
      <c r="C670" s="182">
        <v>33</v>
      </c>
      <c r="D670" s="182">
        <v>4</v>
      </c>
      <c r="E670" s="182">
        <v>5</v>
      </c>
      <c r="F670" s="182">
        <v>679.42405765671799</v>
      </c>
      <c r="G670" s="182">
        <v>32</v>
      </c>
      <c r="H670" s="188">
        <v>6490.5759423432819</v>
      </c>
      <c r="I670" s="182" t="s">
        <v>197</v>
      </c>
      <c r="L670" s="185">
        <f>AVERAGE($G$9:G670)</f>
        <v>46.637462235649544</v>
      </c>
      <c r="M670" s="168">
        <f>AVERAGE($H$9:H670)</f>
        <v>9781.240235488498</v>
      </c>
      <c r="AB670" s="178">
        <v>662</v>
      </c>
      <c r="AC670" s="182">
        <v>45</v>
      </c>
      <c r="AD670" s="182">
        <v>10</v>
      </c>
      <c r="AE670" s="182">
        <v>1</v>
      </c>
      <c r="AF670" s="182">
        <v>1031.7168769662092</v>
      </c>
      <c r="AG670" s="182">
        <v>52</v>
      </c>
      <c r="AH670" s="188">
        <v>15138.283123033791</v>
      </c>
      <c r="AI670" s="182" t="s">
        <v>198</v>
      </c>
      <c r="AJ670" s="3"/>
      <c r="AK670" s="3"/>
      <c r="AL670" s="185">
        <f>AVERAGE($AG$9:AG670)</f>
        <v>46.900302114803623</v>
      </c>
      <c r="AM670" s="168">
        <f>AVERAGE($AH$9:AH670)</f>
        <v>14511.512456854187</v>
      </c>
    </row>
    <row r="671" spans="2:39" ht="18" x14ac:dyDescent="0.55000000000000004">
      <c r="B671" s="178">
        <v>663</v>
      </c>
      <c r="C671" s="182">
        <v>62</v>
      </c>
      <c r="D671" s="182">
        <v>8</v>
      </c>
      <c r="E671" s="182">
        <v>5</v>
      </c>
      <c r="F671" s="182">
        <v>627.12826964103522</v>
      </c>
      <c r="G671" s="182">
        <v>48</v>
      </c>
      <c r="H671" s="188">
        <v>11102.871730358966</v>
      </c>
      <c r="I671" s="182" t="s">
        <v>197</v>
      </c>
      <c r="L671" s="185">
        <f>AVERAGE($G$9:G671)</f>
        <v>46.639517345399696</v>
      </c>
      <c r="M671" s="168">
        <f>AVERAGE($H$9:H671)</f>
        <v>9783.2336464913187</v>
      </c>
      <c r="AB671" s="178">
        <v>663</v>
      </c>
      <c r="AC671" s="182">
        <v>44</v>
      </c>
      <c r="AD671" s="182">
        <v>9</v>
      </c>
      <c r="AE671" s="182">
        <v>1</v>
      </c>
      <c r="AF671" s="182">
        <v>715.77831376831045</v>
      </c>
      <c r="AG671" s="182">
        <v>52</v>
      </c>
      <c r="AH671" s="188">
        <v>15454.221686231689</v>
      </c>
      <c r="AI671" s="182" t="s">
        <v>198</v>
      </c>
      <c r="AJ671" s="3"/>
      <c r="AK671" s="3"/>
      <c r="AL671" s="185">
        <f>AVERAGE($AG$9:AG671)</f>
        <v>46.907993966817493</v>
      </c>
      <c r="AM671" s="168">
        <f>AVERAGE($AH$9:AH671)</f>
        <v>14512.934341061391</v>
      </c>
    </row>
    <row r="672" spans="2:39" ht="18" x14ac:dyDescent="0.55000000000000004">
      <c r="B672" s="178">
        <v>664</v>
      </c>
      <c r="C672" s="182">
        <v>44</v>
      </c>
      <c r="D672" s="182">
        <v>8</v>
      </c>
      <c r="E672" s="182">
        <v>1</v>
      </c>
      <c r="F672" s="182">
        <v>783.13956544335781</v>
      </c>
      <c r="G672" s="182">
        <v>51</v>
      </c>
      <c r="H672" s="188">
        <v>10451.860434556642</v>
      </c>
      <c r="I672" s="182" t="s">
        <v>198</v>
      </c>
      <c r="L672" s="185">
        <f>AVERAGE($G$9:G672)</f>
        <v>46.6460843373494</v>
      </c>
      <c r="M672" s="168">
        <f>AVERAGE($H$9:H672)</f>
        <v>9784.2406145456334</v>
      </c>
      <c r="AB672" s="178">
        <v>664</v>
      </c>
      <c r="AC672" s="182">
        <v>35</v>
      </c>
      <c r="AD672" s="182">
        <v>8</v>
      </c>
      <c r="AE672" s="182">
        <v>4</v>
      </c>
      <c r="AF672" s="182">
        <v>900.39506688072402</v>
      </c>
      <c r="AG672" s="182">
        <v>39</v>
      </c>
      <c r="AH672" s="188">
        <v>11914.604933119277</v>
      </c>
      <c r="AI672" s="182" t="s">
        <v>197</v>
      </c>
      <c r="AJ672" s="3"/>
      <c r="AK672" s="3"/>
      <c r="AL672" s="185">
        <f>AVERAGE($AG$9:AG672)</f>
        <v>46.8960843373494</v>
      </c>
      <c r="AM672" s="168">
        <f>AVERAGE($AH$9:AH672)</f>
        <v>14509.021194362682</v>
      </c>
    </row>
    <row r="673" spans="2:39" ht="18" x14ac:dyDescent="0.55000000000000004">
      <c r="B673" s="178">
        <v>665</v>
      </c>
      <c r="C673" s="182">
        <v>48</v>
      </c>
      <c r="D673" s="182">
        <v>3</v>
      </c>
      <c r="E673" s="182">
        <v>1</v>
      </c>
      <c r="F673" s="182">
        <v>691.22818413047867</v>
      </c>
      <c r="G673" s="182">
        <v>50</v>
      </c>
      <c r="H673" s="188">
        <v>10608.771815869521</v>
      </c>
      <c r="I673" s="182" t="s">
        <v>198</v>
      </c>
      <c r="L673" s="185">
        <f>AVERAGE($G$9:G673)</f>
        <v>46.651127819548876</v>
      </c>
      <c r="M673" s="168">
        <f>AVERAGE($H$9:H673)</f>
        <v>9785.4805110889793</v>
      </c>
      <c r="AB673" s="178">
        <v>665</v>
      </c>
      <c r="AC673" s="182">
        <v>41</v>
      </c>
      <c r="AD673" s="182">
        <v>8</v>
      </c>
      <c r="AE673" s="182">
        <v>5</v>
      </c>
      <c r="AF673" s="182">
        <v>815.98908066297247</v>
      </c>
      <c r="AG673" s="182">
        <v>44</v>
      </c>
      <c r="AH673" s="188">
        <v>14174.010919337026</v>
      </c>
      <c r="AI673" s="182" t="s">
        <v>197</v>
      </c>
      <c r="AJ673" s="3"/>
      <c r="AK673" s="3"/>
      <c r="AL673" s="185">
        <f>AVERAGE($AG$9:AG673)</f>
        <v>46.891729323308269</v>
      </c>
      <c r="AM673" s="168">
        <f>AVERAGE($AH$9:AH673)</f>
        <v>14508.517419513018</v>
      </c>
    </row>
    <row r="674" spans="2:39" ht="18" x14ac:dyDescent="0.55000000000000004">
      <c r="B674" s="178">
        <v>666</v>
      </c>
      <c r="C674" s="182">
        <v>46</v>
      </c>
      <c r="D674" s="182">
        <v>9</v>
      </c>
      <c r="E674" s="182">
        <v>3</v>
      </c>
      <c r="F674" s="182">
        <v>964.45165255260645</v>
      </c>
      <c r="G674" s="182">
        <v>50</v>
      </c>
      <c r="H674" s="188">
        <v>10835.548347447393</v>
      </c>
      <c r="I674" s="182" t="s">
        <v>198</v>
      </c>
      <c r="L674" s="185">
        <f>AVERAGE($G$9:G674)</f>
        <v>46.656156156156158</v>
      </c>
      <c r="M674" s="168">
        <f>AVERAGE($H$9:H674)</f>
        <v>9787.0571895219491</v>
      </c>
      <c r="AB674" s="178">
        <v>666</v>
      </c>
      <c r="AC674" s="182">
        <v>47</v>
      </c>
      <c r="AD674" s="182">
        <v>6</v>
      </c>
      <c r="AE674" s="182">
        <v>3</v>
      </c>
      <c r="AF674" s="182">
        <v>666.25879818891269</v>
      </c>
      <c r="AG674" s="182">
        <v>50</v>
      </c>
      <c r="AH674" s="188">
        <v>16133.741201811088</v>
      </c>
      <c r="AI674" s="182" t="s">
        <v>198</v>
      </c>
      <c r="AJ674" s="3"/>
      <c r="AK674" s="3"/>
      <c r="AL674" s="185">
        <f>AVERAGE($AG$9:AG674)</f>
        <v>46.896396396396398</v>
      </c>
      <c r="AM674" s="168">
        <f>AVERAGE($AH$9:AH674)</f>
        <v>14510.957695462414</v>
      </c>
    </row>
    <row r="675" spans="2:39" ht="18" x14ac:dyDescent="0.55000000000000004">
      <c r="B675" s="178">
        <v>667</v>
      </c>
      <c r="C675" s="182">
        <v>55</v>
      </c>
      <c r="D675" s="182">
        <v>7</v>
      </c>
      <c r="E675" s="182">
        <v>3</v>
      </c>
      <c r="F675" s="182">
        <v>1044.0598232265784</v>
      </c>
      <c r="G675" s="182">
        <v>50</v>
      </c>
      <c r="H675" s="188">
        <v>10755.940176773422</v>
      </c>
      <c r="I675" s="182" t="s">
        <v>198</v>
      </c>
      <c r="L675" s="185">
        <f>AVERAGE($G$9:G675)</f>
        <v>46.661169415292356</v>
      </c>
      <c r="M675" s="168">
        <f>AVERAGE($H$9:H675)</f>
        <v>9788.5097877037351</v>
      </c>
      <c r="AB675" s="178">
        <v>667</v>
      </c>
      <c r="AC675" s="182">
        <v>42</v>
      </c>
      <c r="AD675" s="182">
        <v>4</v>
      </c>
      <c r="AE675" s="182">
        <v>2</v>
      </c>
      <c r="AF675" s="182">
        <v>784.0732129476952</v>
      </c>
      <c r="AG675" s="182">
        <v>44</v>
      </c>
      <c r="AH675" s="188">
        <v>13455.926787052304</v>
      </c>
      <c r="AI675" s="182" t="s">
        <v>197</v>
      </c>
      <c r="AJ675" s="3"/>
      <c r="AK675" s="3"/>
      <c r="AL675" s="185">
        <f>AVERAGE($AG$9:AG675)</f>
        <v>46.892053973013496</v>
      </c>
      <c r="AM675" s="168">
        <f>AVERAGE($AH$9:AH675)</f>
        <v>14509.375939977541</v>
      </c>
    </row>
    <row r="676" spans="2:39" ht="18" x14ac:dyDescent="0.55000000000000004">
      <c r="B676" s="178">
        <v>668</v>
      </c>
      <c r="C676" s="182">
        <v>55</v>
      </c>
      <c r="D676" s="182">
        <v>5</v>
      </c>
      <c r="E676" s="182">
        <v>2</v>
      </c>
      <c r="F676" s="182">
        <v>945.49543008883086</v>
      </c>
      <c r="G676" s="182">
        <v>51</v>
      </c>
      <c r="H676" s="188">
        <v>10539.504569911169</v>
      </c>
      <c r="I676" s="182" t="s">
        <v>198</v>
      </c>
      <c r="L676" s="185">
        <f>AVERAGE($G$9:G676)</f>
        <v>46.667664670658681</v>
      </c>
      <c r="M676" s="168">
        <f>AVERAGE($H$9:H676)</f>
        <v>9789.6340313896762</v>
      </c>
      <c r="AB676" s="178">
        <v>668</v>
      </c>
      <c r="AC676" s="182">
        <v>39</v>
      </c>
      <c r="AD676" s="182">
        <v>7</v>
      </c>
      <c r="AE676" s="182">
        <v>1</v>
      </c>
      <c r="AF676" s="182">
        <v>608.26101709701265</v>
      </c>
      <c r="AG676" s="182">
        <v>45</v>
      </c>
      <c r="AH676" s="188">
        <v>13766.738982902987</v>
      </c>
      <c r="AI676" s="182" t="s">
        <v>197</v>
      </c>
      <c r="AJ676" s="3"/>
      <c r="AK676" s="3"/>
      <c r="AL676" s="185">
        <f>AVERAGE($AG$9:AG676)</f>
        <v>46.889221556886227</v>
      </c>
      <c r="AM676" s="168">
        <f>AVERAGE($AH$9:AH676)</f>
        <v>14508.264208005872</v>
      </c>
    </row>
    <row r="677" spans="2:39" ht="18" x14ac:dyDescent="0.55000000000000004">
      <c r="B677" s="178">
        <v>669</v>
      </c>
      <c r="C677" s="182">
        <v>48</v>
      </c>
      <c r="D677" s="182">
        <v>0</v>
      </c>
      <c r="E677" s="182">
        <v>3</v>
      </c>
      <c r="F677" s="182">
        <v>927.040810566652</v>
      </c>
      <c r="G677" s="182">
        <v>45</v>
      </c>
      <c r="H677" s="188">
        <v>9447.959189433348</v>
      </c>
      <c r="I677" s="182" t="s">
        <v>197</v>
      </c>
      <c r="L677" s="185">
        <f>AVERAGE($G$9:G677)</f>
        <v>46.665171898355752</v>
      </c>
      <c r="M677" s="168">
        <f>AVERAGE($H$9:H677)</f>
        <v>9789.1233066632831</v>
      </c>
      <c r="AB677" s="178">
        <v>669</v>
      </c>
      <c r="AC677" s="182">
        <v>47</v>
      </c>
      <c r="AD677" s="182">
        <v>3</v>
      </c>
      <c r="AE677" s="182">
        <v>3</v>
      </c>
      <c r="AF677" s="182">
        <v>963.36732996552871</v>
      </c>
      <c r="AG677" s="182">
        <v>47</v>
      </c>
      <c r="AH677" s="188">
        <v>14681.632670034473</v>
      </c>
      <c r="AI677" s="182" t="s">
        <v>197</v>
      </c>
      <c r="AJ677" s="3"/>
      <c r="AK677" s="3"/>
      <c r="AL677" s="185">
        <f>AVERAGE($AG$9:AG677)</f>
        <v>46.889387144992526</v>
      </c>
      <c r="AM677" s="168">
        <f>AVERAGE($AH$9:AH677)</f>
        <v>14508.523353689023</v>
      </c>
    </row>
    <row r="678" spans="2:39" ht="18" x14ac:dyDescent="0.55000000000000004">
      <c r="B678" s="178">
        <v>670</v>
      </c>
      <c r="C678" s="182">
        <v>42</v>
      </c>
      <c r="D678" s="182">
        <v>4</v>
      </c>
      <c r="E678" s="182">
        <v>2</v>
      </c>
      <c r="F678" s="182">
        <v>1246.710634163931</v>
      </c>
      <c r="G678" s="182">
        <v>44</v>
      </c>
      <c r="H678" s="188">
        <v>8593.2893658360699</v>
      </c>
      <c r="I678" s="182" t="s">
        <v>197</v>
      </c>
      <c r="L678" s="185">
        <f>AVERAGE($G$9:G678)</f>
        <v>46.661194029850748</v>
      </c>
      <c r="M678" s="168">
        <f>AVERAGE($H$9:H678)</f>
        <v>9787.3384798859297</v>
      </c>
      <c r="AB678" s="178">
        <v>670</v>
      </c>
      <c r="AC678" s="182">
        <v>40</v>
      </c>
      <c r="AD678" s="182">
        <v>4</v>
      </c>
      <c r="AE678" s="182">
        <v>2</v>
      </c>
      <c r="AF678" s="182">
        <v>745.61119287747727</v>
      </c>
      <c r="AG678" s="182">
        <v>42</v>
      </c>
      <c r="AH678" s="188">
        <v>12724.388807122523</v>
      </c>
      <c r="AI678" s="182" t="s">
        <v>197</v>
      </c>
      <c r="AJ678" s="3"/>
      <c r="AK678" s="3"/>
      <c r="AL678" s="185">
        <f>AVERAGE($AG$9:AG678)</f>
        <v>46.882089552238803</v>
      </c>
      <c r="AM678" s="168">
        <f>AVERAGE($AH$9:AH678)</f>
        <v>14505.860466306087</v>
      </c>
    </row>
    <row r="679" spans="2:39" ht="18" x14ac:dyDescent="0.55000000000000004">
      <c r="B679" s="178">
        <v>671</v>
      </c>
      <c r="C679" s="182">
        <v>60</v>
      </c>
      <c r="D679" s="182">
        <v>4</v>
      </c>
      <c r="E679" s="182">
        <v>3</v>
      </c>
      <c r="F679" s="182">
        <v>987.32927664869226</v>
      </c>
      <c r="G679" s="182">
        <v>50</v>
      </c>
      <c r="H679" s="188">
        <v>10812.670723351308</v>
      </c>
      <c r="I679" s="182" t="s">
        <v>198</v>
      </c>
      <c r="L679" s="185">
        <f>AVERAGE($G$9:G679)</f>
        <v>46.666169895678095</v>
      </c>
      <c r="M679" s="168">
        <f>AVERAGE($H$9:H679)</f>
        <v>9788.8665458225405</v>
      </c>
      <c r="AB679" s="178">
        <v>671</v>
      </c>
      <c r="AC679" s="182">
        <v>52</v>
      </c>
      <c r="AD679" s="182">
        <v>5</v>
      </c>
      <c r="AE679" s="182">
        <v>2</v>
      </c>
      <c r="AF679" s="182">
        <v>1209.3761666079281</v>
      </c>
      <c r="AG679" s="182">
        <v>51</v>
      </c>
      <c r="AH679" s="188">
        <v>15275.623833392072</v>
      </c>
      <c r="AI679" s="182" t="s">
        <v>198</v>
      </c>
      <c r="AJ679" s="3"/>
      <c r="AK679" s="3"/>
      <c r="AL679" s="185">
        <f>AVERAGE($AG$9:AG679)</f>
        <v>46.888226527570787</v>
      </c>
      <c r="AM679" s="168">
        <f>AVERAGE($AH$9:AH679)</f>
        <v>14507.007654632593</v>
      </c>
    </row>
    <row r="680" spans="2:39" ht="18" x14ac:dyDescent="0.55000000000000004">
      <c r="B680" s="178">
        <v>672</v>
      </c>
      <c r="C680" s="182">
        <v>45</v>
      </c>
      <c r="D680" s="182">
        <v>8</v>
      </c>
      <c r="E680" s="182">
        <v>1</v>
      </c>
      <c r="F680" s="182">
        <v>603.31521406730019</v>
      </c>
      <c r="G680" s="182">
        <v>52</v>
      </c>
      <c r="H680" s="188">
        <v>10566.684785932699</v>
      </c>
      <c r="I680" s="182" t="s">
        <v>198</v>
      </c>
      <c r="L680" s="185">
        <f>AVERAGE($G$9:G680)</f>
        <v>46.674107142857146</v>
      </c>
      <c r="M680" s="168">
        <f>AVERAGE($H$9:H680)</f>
        <v>9790.0240134417509</v>
      </c>
      <c r="AB680" s="178">
        <v>672</v>
      </c>
      <c r="AC680" s="182">
        <v>48</v>
      </c>
      <c r="AD680" s="182">
        <v>7</v>
      </c>
      <c r="AE680" s="182">
        <v>6</v>
      </c>
      <c r="AF680" s="182">
        <v>824.4881419732186</v>
      </c>
      <c r="AG680" s="182">
        <v>47</v>
      </c>
      <c r="AH680" s="188">
        <v>15570.511858026781</v>
      </c>
      <c r="AI680" s="182" t="s">
        <v>197</v>
      </c>
      <c r="AJ680" s="3"/>
      <c r="AK680" s="3"/>
      <c r="AL680" s="185">
        <f>AVERAGE($AG$9:AG680)</f>
        <v>46.888392857142854</v>
      </c>
      <c r="AM680" s="168">
        <f>AVERAGE($AH$9:AH680)</f>
        <v>14508.59025017336</v>
      </c>
    </row>
    <row r="681" spans="2:39" ht="18" x14ac:dyDescent="0.55000000000000004">
      <c r="B681" s="178">
        <v>673</v>
      </c>
      <c r="C681" s="182">
        <v>37</v>
      </c>
      <c r="D681" s="182">
        <v>4</v>
      </c>
      <c r="E681" s="182">
        <v>1</v>
      </c>
      <c r="F681" s="182">
        <v>857.64402347121995</v>
      </c>
      <c r="G681" s="182">
        <v>40</v>
      </c>
      <c r="H681" s="188">
        <v>7592.35597652878</v>
      </c>
      <c r="I681" s="182" t="s">
        <v>197</v>
      </c>
      <c r="L681" s="185">
        <f>AVERAGE($G$9:G681)</f>
        <v>46.664190193164934</v>
      </c>
      <c r="M681" s="168">
        <f>AVERAGE($H$9:H681)</f>
        <v>9786.7585334463383</v>
      </c>
      <c r="AB681" s="178">
        <v>673</v>
      </c>
      <c r="AC681" s="182">
        <v>53</v>
      </c>
      <c r="AD681" s="182">
        <v>5</v>
      </c>
      <c r="AE681" s="182">
        <v>5</v>
      </c>
      <c r="AF681" s="182">
        <v>645.06063479048169</v>
      </c>
      <c r="AG681" s="182">
        <v>48</v>
      </c>
      <c r="AH681" s="188">
        <v>15884.939365209519</v>
      </c>
      <c r="AI681" s="182" t="s">
        <v>197</v>
      </c>
      <c r="AJ681" s="3"/>
      <c r="AK681" s="3"/>
      <c r="AL681" s="185">
        <f>AVERAGE($AG$9:AG681)</f>
        <v>46.890044576523032</v>
      </c>
      <c r="AM681" s="168">
        <f>AVERAGE($AH$9:AH681)</f>
        <v>14510.635345440873</v>
      </c>
    </row>
    <row r="682" spans="2:39" ht="18" x14ac:dyDescent="0.55000000000000004">
      <c r="B682" s="178">
        <v>674</v>
      </c>
      <c r="C682" s="182">
        <v>37</v>
      </c>
      <c r="D682" s="182">
        <v>4</v>
      </c>
      <c r="E682" s="182">
        <v>0</v>
      </c>
      <c r="F682" s="182">
        <v>871.50655504511712</v>
      </c>
      <c r="G682" s="182">
        <v>41</v>
      </c>
      <c r="H682" s="188">
        <v>7613.4934449548828</v>
      </c>
      <c r="I682" s="182" t="s">
        <v>197</v>
      </c>
      <c r="L682" s="185">
        <f>AVERAGE($G$9:G682)</f>
        <v>46.655786350148368</v>
      </c>
      <c r="M682" s="168">
        <f>AVERAGE($H$9:H682)</f>
        <v>9783.5341045316618</v>
      </c>
      <c r="AB682" s="178">
        <v>674</v>
      </c>
      <c r="AC682" s="182">
        <v>36</v>
      </c>
      <c r="AD682" s="182">
        <v>5</v>
      </c>
      <c r="AE682" s="182">
        <v>1</v>
      </c>
      <c r="AF682" s="182">
        <v>1024.378763293588</v>
      </c>
      <c r="AG682" s="182">
        <v>40</v>
      </c>
      <c r="AH682" s="188">
        <v>11425.621236706411</v>
      </c>
      <c r="AI682" s="182" t="s">
        <v>197</v>
      </c>
      <c r="AJ682" s="3"/>
      <c r="AK682" s="3"/>
      <c r="AL682" s="185">
        <f>AVERAGE($AG$9:AG682)</f>
        <v>46.879821958456972</v>
      </c>
      <c r="AM682" s="168">
        <f>AVERAGE($AH$9:AH682)</f>
        <v>14506.05817317272</v>
      </c>
    </row>
    <row r="683" spans="2:39" ht="18" x14ac:dyDescent="0.55000000000000004">
      <c r="B683" s="178">
        <v>675</v>
      </c>
      <c r="C683" s="182">
        <v>54</v>
      </c>
      <c r="D683" s="182">
        <v>5</v>
      </c>
      <c r="E683" s="182">
        <v>2</v>
      </c>
      <c r="F683" s="182">
        <v>816.20729833952851</v>
      </c>
      <c r="G683" s="182">
        <v>51</v>
      </c>
      <c r="H683" s="188">
        <v>10668.792701660472</v>
      </c>
      <c r="I683" s="182" t="s">
        <v>198</v>
      </c>
      <c r="L683" s="185">
        <f>AVERAGE($G$9:G683)</f>
        <v>46.662222222222219</v>
      </c>
      <c r="M683" s="168">
        <f>AVERAGE($H$9:H683)</f>
        <v>9784.8455987496309</v>
      </c>
      <c r="AB683" s="178">
        <v>675</v>
      </c>
      <c r="AC683" s="182">
        <v>48</v>
      </c>
      <c r="AD683" s="182">
        <v>4</v>
      </c>
      <c r="AE683" s="182">
        <v>5</v>
      </c>
      <c r="AF683" s="182">
        <v>870.86799460673149</v>
      </c>
      <c r="AG683" s="182">
        <v>47</v>
      </c>
      <c r="AH683" s="188">
        <v>15274.132005393269</v>
      </c>
      <c r="AI683" s="182" t="s">
        <v>197</v>
      </c>
      <c r="AJ683" s="3"/>
      <c r="AK683" s="3"/>
      <c r="AL683" s="185">
        <f>AVERAGE($AG$9:AG683)</f>
        <v>46.88</v>
      </c>
      <c r="AM683" s="168">
        <f>AVERAGE($AH$9:AH683)</f>
        <v>14507.196060331566</v>
      </c>
    </row>
    <row r="684" spans="2:39" ht="18" x14ac:dyDescent="0.55000000000000004">
      <c r="B684" s="178">
        <v>676</v>
      </c>
      <c r="C684" s="182">
        <v>59</v>
      </c>
      <c r="D684" s="182">
        <v>9</v>
      </c>
      <c r="E684" s="182">
        <v>0</v>
      </c>
      <c r="F684" s="182">
        <v>899.15481131320098</v>
      </c>
      <c r="G684" s="182">
        <v>53</v>
      </c>
      <c r="H684" s="188">
        <v>9955.8451886867988</v>
      </c>
      <c r="I684" s="182" t="s">
        <v>198</v>
      </c>
      <c r="L684" s="185">
        <f>AVERAGE($G$9:G684)</f>
        <v>46.671597633136095</v>
      </c>
      <c r="M684" s="168">
        <f>AVERAGE($H$9:H684)</f>
        <v>9785.0985567229109</v>
      </c>
      <c r="AB684" s="178">
        <v>676</v>
      </c>
      <c r="AC684" s="182">
        <v>44</v>
      </c>
      <c r="AD684" s="182">
        <v>3</v>
      </c>
      <c r="AE684" s="182">
        <v>3</v>
      </c>
      <c r="AF684" s="182">
        <v>922.1743031011315</v>
      </c>
      <c r="AG684" s="182">
        <v>44</v>
      </c>
      <c r="AH684" s="188">
        <v>13567.825696898868</v>
      </c>
      <c r="AI684" s="182" t="s">
        <v>197</v>
      </c>
      <c r="AJ684" s="3"/>
      <c r="AK684" s="3"/>
      <c r="AL684" s="185">
        <f>AVERAGE($AG$9:AG684)</f>
        <v>46.875739644970416</v>
      </c>
      <c r="AM684" s="168">
        <f>AVERAGE($AH$9:AH684)</f>
        <v>14505.806459202227</v>
      </c>
    </row>
    <row r="685" spans="2:39" ht="18" x14ac:dyDescent="0.55000000000000004">
      <c r="B685" s="178">
        <v>677</v>
      </c>
      <c r="C685" s="182">
        <v>38</v>
      </c>
      <c r="D685" s="182">
        <v>7</v>
      </c>
      <c r="E685" s="182">
        <v>3</v>
      </c>
      <c r="F685" s="182">
        <v>713.62670635212442</v>
      </c>
      <c r="G685" s="182">
        <v>42</v>
      </c>
      <c r="H685" s="188">
        <v>8806.3732936478755</v>
      </c>
      <c r="I685" s="182" t="s">
        <v>197</v>
      </c>
      <c r="L685" s="185">
        <f>AVERAGE($G$9:G685)</f>
        <v>46.664697193500736</v>
      </c>
      <c r="M685" s="168">
        <f>AVERAGE($H$9:H685)</f>
        <v>9783.6528768660792</v>
      </c>
      <c r="AB685" s="178">
        <v>677</v>
      </c>
      <c r="AC685" s="182">
        <v>49</v>
      </c>
      <c r="AD685" s="182">
        <v>5</v>
      </c>
      <c r="AE685" s="182">
        <v>5</v>
      </c>
      <c r="AF685" s="182">
        <v>828.16577700383891</v>
      </c>
      <c r="AG685" s="182">
        <v>48</v>
      </c>
      <c r="AH685" s="188">
        <v>15701.83422299616</v>
      </c>
      <c r="AI685" s="182" t="s">
        <v>197</v>
      </c>
      <c r="AJ685" s="3"/>
      <c r="AK685" s="3"/>
      <c r="AL685" s="185">
        <f>AVERAGE($AG$9:AG685)</f>
        <v>46.877400295420976</v>
      </c>
      <c r="AM685" s="168">
        <f>AVERAGE($AH$9:AH685)</f>
        <v>14507.573117642101</v>
      </c>
    </row>
    <row r="686" spans="2:39" ht="18" x14ac:dyDescent="0.55000000000000004">
      <c r="B686" s="178">
        <v>678</v>
      </c>
      <c r="C686" s="182">
        <v>43</v>
      </c>
      <c r="D686" s="182">
        <v>4</v>
      </c>
      <c r="E686" s="182">
        <v>3</v>
      </c>
      <c r="F686" s="182">
        <v>636.58046191111521</v>
      </c>
      <c r="G686" s="182">
        <v>44</v>
      </c>
      <c r="H686" s="188">
        <v>9453.419538088885</v>
      </c>
      <c r="I686" s="182" t="s">
        <v>197</v>
      </c>
      <c r="L686" s="185">
        <f>AVERAGE($G$9:G686)</f>
        <v>46.660766961651916</v>
      </c>
      <c r="M686" s="168">
        <f>AVERAGE($H$9:H686)</f>
        <v>9783.1658070448739</v>
      </c>
      <c r="AB686" s="178">
        <v>678</v>
      </c>
      <c r="AC686" s="182">
        <v>36</v>
      </c>
      <c r="AD686" s="182">
        <v>5</v>
      </c>
      <c r="AE686" s="182">
        <v>3</v>
      </c>
      <c r="AF686" s="182">
        <v>786.55702275246972</v>
      </c>
      <c r="AG686" s="182">
        <v>38</v>
      </c>
      <c r="AH686" s="188">
        <v>11393.442977247531</v>
      </c>
      <c r="AI686" s="182" t="s">
        <v>197</v>
      </c>
      <c r="AJ686" s="3"/>
      <c r="AK686" s="3"/>
      <c r="AL686" s="185">
        <f>AVERAGE($AG$9:AG686)</f>
        <v>46.864306784660769</v>
      </c>
      <c r="AM686" s="168">
        <f>AVERAGE($AH$9:AH686)</f>
        <v>14502.980005340634</v>
      </c>
    </row>
    <row r="687" spans="2:39" ht="18" x14ac:dyDescent="0.55000000000000004">
      <c r="B687" s="178">
        <v>679</v>
      </c>
      <c r="C687" s="182">
        <v>41</v>
      </c>
      <c r="D687" s="182">
        <v>9</v>
      </c>
      <c r="E687" s="182">
        <v>5</v>
      </c>
      <c r="F687" s="182">
        <v>668.8764922302928</v>
      </c>
      <c r="G687" s="182">
        <v>45</v>
      </c>
      <c r="H687" s="188">
        <v>10206.123507769707</v>
      </c>
      <c r="I687" s="182" t="s">
        <v>197</v>
      </c>
      <c r="L687" s="185">
        <f>AVERAGE($G$9:G687)</f>
        <v>46.658321060382917</v>
      </c>
      <c r="M687" s="168">
        <f>AVERAGE($H$9:H687)</f>
        <v>9783.788719711627</v>
      </c>
      <c r="AB687" s="178">
        <v>679</v>
      </c>
      <c r="AC687" s="182">
        <v>41</v>
      </c>
      <c r="AD687" s="182">
        <v>8</v>
      </c>
      <c r="AE687" s="182">
        <v>1</v>
      </c>
      <c r="AF687" s="182">
        <v>600.97135904685047</v>
      </c>
      <c r="AG687" s="182">
        <v>48</v>
      </c>
      <c r="AH687" s="188">
        <v>14929.028640953149</v>
      </c>
      <c r="AI687" s="182" t="s">
        <v>197</v>
      </c>
      <c r="AJ687" s="3"/>
      <c r="AK687" s="3"/>
      <c r="AL687" s="185">
        <f>AVERAGE($AG$9:AG687)</f>
        <v>46.865979381443296</v>
      </c>
      <c r="AM687" s="168">
        <f>AVERAGE($AH$9:AH687)</f>
        <v>14503.607470194262</v>
      </c>
    </row>
    <row r="688" spans="2:39" ht="18" x14ac:dyDescent="0.55000000000000004">
      <c r="B688" s="178">
        <v>680</v>
      </c>
      <c r="C688" s="182">
        <v>44</v>
      </c>
      <c r="D688" s="182">
        <v>4</v>
      </c>
      <c r="E688" s="182">
        <v>3</v>
      </c>
      <c r="F688" s="182">
        <v>822.34741364968079</v>
      </c>
      <c r="G688" s="182">
        <v>45</v>
      </c>
      <c r="H688" s="188">
        <v>9552.6525863503193</v>
      </c>
      <c r="I688" s="182" t="s">
        <v>197</v>
      </c>
      <c r="L688" s="185">
        <f>AVERAGE($G$9:G688)</f>
        <v>46.655882352941177</v>
      </c>
      <c r="M688" s="168">
        <f>AVERAGE($H$9:H688)</f>
        <v>9783.4488136331529</v>
      </c>
      <c r="AB688" s="178">
        <v>680</v>
      </c>
      <c r="AC688" s="182">
        <v>29</v>
      </c>
      <c r="AD688" s="182">
        <v>8</v>
      </c>
      <c r="AE688" s="182">
        <v>4</v>
      </c>
      <c r="AF688" s="182">
        <v>758.38360519548587</v>
      </c>
      <c r="AG688" s="182">
        <v>33</v>
      </c>
      <c r="AH688" s="188">
        <v>9746.6163948045141</v>
      </c>
      <c r="AI688" s="182" t="s">
        <v>197</v>
      </c>
      <c r="AJ688" s="3"/>
      <c r="AK688" s="3"/>
      <c r="AL688" s="185">
        <f>AVERAGE($AG$9:AG688)</f>
        <v>46.845588235294116</v>
      </c>
      <c r="AM688" s="168">
        <f>AVERAGE($AH$9:AH688)</f>
        <v>14496.611895083395</v>
      </c>
    </row>
    <row r="689" spans="2:39" ht="18" x14ac:dyDescent="0.55000000000000004">
      <c r="B689" s="178">
        <v>681</v>
      </c>
      <c r="C689" s="182">
        <v>55</v>
      </c>
      <c r="D689" s="182">
        <v>7</v>
      </c>
      <c r="E689" s="182">
        <v>0</v>
      </c>
      <c r="F689" s="182">
        <v>605.64780045409077</v>
      </c>
      <c r="G689" s="182">
        <v>53</v>
      </c>
      <c r="H689" s="188">
        <v>10249.352199545909</v>
      </c>
      <c r="I689" s="182" t="s">
        <v>198</v>
      </c>
      <c r="L689" s="185">
        <f>AVERAGE($G$9:G689)</f>
        <v>46.665198237885463</v>
      </c>
      <c r="M689" s="168">
        <f>AVERAGE($H$9:H689)</f>
        <v>9784.1329595742882</v>
      </c>
      <c r="AB689" s="178">
        <v>681</v>
      </c>
      <c r="AC689" s="182">
        <v>47</v>
      </c>
      <c r="AD689" s="182">
        <v>7</v>
      </c>
      <c r="AE689" s="182">
        <v>4</v>
      </c>
      <c r="AF689" s="182">
        <v>883.56638076174522</v>
      </c>
      <c r="AG689" s="182">
        <v>49</v>
      </c>
      <c r="AH689" s="188">
        <v>15781.433619238254</v>
      </c>
      <c r="AI689" s="182" t="s">
        <v>197</v>
      </c>
      <c r="AJ689" s="3"/>
      <c r="AK689" s="3"/>
      <c r="AL689" s="185">
        <f>AVERAGE($AG$9:AG689)</f>
        <v>46.848751835535978</v>
      </c>
      <c r="AM689" s="168">
        <f>AVERAGE($AH$9:AH689)</f>
        <v>14498.498564281861</v>
      </c>
    </row>
    <row r="690" spans="2:39" ht="18" x14ac:dyDescent="0.55000000000000004">
      <c r="B690" s="178">
        <v>682</v>
      </c>
      <c r="C690" s="182">
        <v>42</v>
      </c>
      <c r="D690" s="182">
        <v>8</v>
      </c>
      <c r="E690" s="182">
        <v>3</v>
      </c>
      <c r="F690" s="182">
        <v>814.63195248994703</v>
      </c>
      <c r="G690" s="182">
        <v>47</v>
      </c>
      <c r="H690" s="188">
        <v>10130.368047510052</v>
      </c>
      <c r="I690" s="182" t="s">
        <v>197</v>
      </c>
      <c r="L690" s="185">
        <f>AVERAGE($G$9:G690)</f>
        <v>46.665689149560116</v>
      </c>
      <c r="M690" s="168">
        <f>AVERAGE($H$9:H690)</f>
        <v>9784.6406356563057</v>
      </c>
      <c r="AB690" s="178">
        <v>682</v>
      </c>
      <c r="AC690" s="182">
        <v>39</v>
      </c>
      <c r="AD690" s="182">
        <v>5</v>
      </c>
      <c r="AE690" s="182">
        <v>2</v>
      </c>
      <c r="AF690" s="182">
        <v>791.721484689107</v>
      </c>
      <c r="AG690" s="182">
        <v>42</v>
      </c>
      <c r="AH690" s="188">
        <v>12678.278515310893</v>
      </c>
      <c r="AI690" s="182" t="s">
        <v>197</v>
      </c>
      <c r="AJ690" s="3"/>
      <c r="AK690" s="3"/>
      <c r="AL690" s="185">
        <f>AVERAGE($AG$9:AG690)</f>
        <v>46.841642228739005</v>
      </c>
      <c r="AM690" s="168">
        <f>AVERAGE($AH$9:AH690)</f>
        <v>14495.829619928531</v>
      </c>
    </row>
    <row r="691" spans="2:39" ht="18" x14ac:dyDescent="0.55000000000000004">
      <c r="B691" s="178">
        <v>683</v>
      </c>
      <c r="C691" s="182">
        <v>44</v>
      </c>
      <c r="D691" s="182">
        <v>6</v>
      </c>
      <c r="E691" s="182">
        <v>1</v>
      </c>
      <c r="F691" s="182">
        <v>486.60724664460162</v>
      </c>
      <c r="G691" s="182">
        <v>49</v>
      </c>
      <c r="H691" s="188">
        <v>10528.392753355398</v>
      </c>
      <c r="I691" s="182" t="s">
        <v>197</v>
      </c>
      <c r="L691" s="185">
        <f>AVERAGE($G$9:G691)</f>
        <v>46.669106881405561</v>
      </c>
      <c r="M691" s="168">
        <f>AVERAGE($H$9:H691)</f>
        <v>9785.7295845841236</v>
      </c>
      <c r="AB691" s="178">
        <v>683</v>
      </c>
      <c r="AC691" s="182">
        <v>47</v>
      </c>
      <c r="AD691" s="182">
        <v>9</v>
      </c>
      <c r="AE691" s="182">
        <v>4</v>
      </c>
      <c r="AF691" s="182">
        <v>808.75413702143271</v>
      </c>
      <c r="AG691" s="182">
        <v>49</v>
      </c>
      <c r="AH691" s="188">
        <v>15856.245862978567</v>
      </c>
      <c r="AI691" s="182" t="s">
        <v>197</v>
      </c>
      <c r="AJ691" s="3"/>
      <c r="AK691" s="3"/>
      <c r="AL691" s="185">
        <f>AVERAGE($AG$9:AG691)</f>
        <v>46.844802342606151</v>
      </c>
      <c r="AM691" s="168">
        <f>AVERAGE($AH$9:AH691)</f>
        <v>14497.821444588928</v>
      </c>
    </row>
    <row r="692" spans="2:39" ht="18" x14ac:dyDescent="0.55000000000000004">
      <c r="B692" s="178">
        <v>684</v>
      </c>
      <c r="C692" s="182">
        <v>34</v>
      </c>
      <c r="D692" s="182">
        <v>5</v>
      </c>
      <c r="E692" s="182">
        <v>3</v>
      </c>
      <c r="F692" s="182">
        <v>647.73283125265255</v>
      </c>
      <c r="G692" s="182">
        <v>36</v>
      </c>
      <c r="H692" s="188">
        <v>7162.2671687473476</v>
      </c>
      <c r="I692" s="182" t="s">
        <v>197</v>
      </c>
      <c r="L692" s="185">
        <f>AVERAGE($G$9:G692)</f>
        <v>46.653508771929822</v>
      </c>
      <c r="M692" s="168">
        <f>AVERAGE($H$9:H692)</f>
        <v>9781.8941132159398</v>
      </c>
      <c r="AB692" s="178">
        <v>684</v>
      </c>
      <c r="AC692" s="182">
        <v>43</v>
      </c>
      <c r="AD692" s="182">
        <v>4</v>
      </c>
      <c r="AE692" s="182">
        <v>4</v>
      </c>
      <c r="AF692" s="182">
        <v>791.0527764813379</v>
      </c>
      <c r="AG692" s="182">
        <v>43</v>
      </c>
      <c r="AH692" s="188">
        <v>13563.947223518662</v>
      </c>
      <c r="AI692" s="182" t="s">
        <v>197</v>
      </c>
      <c r="AJ692" s="3"/>
      <c r="AK692" s="3"/>
      <c r="AL692" s="185">
        <f>AVERAGE($AG$9:AG692)</f>
        <v>46.83918128654971</v>
      </c>
      <c r="AM692" s="168">
        <f>AVERAGE($AH$9:AH692)</f>
        <v>14496.456131400228</v>
      </c>
    </row>
    <row r="693" spans="2:39" ht="18" x14ac:dyDescent="0.55000000000000004">
      <c r="B693" s="178">
        <v>685</v>
      </c>
      <c r="C693" s="182">
        <v>44</v>
      </c>
      <c r="D693" s="182">
        <v>5</v>
      </c>
      <c r="E693" s="182">
        <v>1</v>
      </c>
      <c r="F693" s="182">
        <v>1020.7584972760667</v>
      </c>
      <c r="G693" s="182">
        <v>48</v>
      </c>
      <c r="H693" s="188">
        <v>9709.2415027239331</v>
      </c>
      <c r="I693" s="182" t="s">
        <v>197</v>
      </c>
      <c r="L693" s="185">
        <f>AVERAGE($G$9:G693)</f>
        <v>46.655474452554742</v>
      </c>
      <c r="M693" s="168">
        <f>AVERAGE($H$9:H693)</f>
        <v>9781.7880510108425</v>
      </c>
      <c r="AB693" s="178">
        <v>685</v>
      </c>
      <c r="AC693" s="182">
        <v>48</v>
      </c>
      <c r="AD693" s="182">
        <v>5</v>
      </c>
      <c r="AE693" s="182">
        <v>1</v>
      </c>
      <c r="AF693" s="182">
        <v>393.1770898926743</v>
      </c>
      <c r="AG693" s="182">
        <v>52</v>
      </c>
      <c r="AH693" s="188">
        <v>15776.822910107327</v>
      </c>
      <c r="AI693" s="182" t="s">
        <v>198</v>
      </c>
      <c r="AJ693" s="3"/>
      <c r="AK693" s="3"/>
      <c r="AL693" s="185">
        <f>AVERAGE($AG$9:AG693)</f>
        <v>46.846715328467155</v>
      </c>
      <c r="AM693" s="168">
        <f>AVERAGE($AH$9:AH693)</f>
        <v>14498.325279982282</v>
      </c>
    </row>
    <row r="694" spans="2:39" ht="18" x14ac:dyDescent="0.55000000000000004">
      <c r="B694" s="178">
        <v>686</v>
      </c>
      <c r="C694" s="182">
        <v>52</v>
      </c>
      <c r="D694" s="182">
        <v>5</v>
      </c>
      <c r="E694" s="182">
        <v>5</v>
      </c>
      <c r="F694" s="182">
        <v>923.5359386707363</v>
      </c>
      <c r="G694" s="182">
        <v>48</v>
      </c>
      <c r="H694" s="188">
        <v>10806.464061329265</v>
      </c>
      <c r="I694" s="182" t="s">
        <v>197</v>
      </c>
      <c r="L694" s="185">
        <f>AVERAGE($G$9:G694)</f>
        <v>46.657434402332363</v>
      </c>
      <c r="M694" s="168">
        <f>AVERAGE($H$9:H694)</f>
        <v>9783.2817478188863</v>
      </c>
      <c r="AB694" s="178">
        <v>686</v>
      </c>
      <c r="AC694" s="182">
        <v>51</v>
      </c>
      <c r="AD694" s="182">
        <v>1</v>
      </c>
      <c r="AE694" s="182">
        <v>4</v>
      </c>
      <c r="AF694" s="182">
        <v>631.46865038766828</v>
      </c>
      <c r="AG694" s="182">
        <v>48</v>
      </c>
      <c r="AH694" s="188">
        <v>15648.531349612331</v>
      </c>
      <c r="AI694" s="182" t="s">
        <v>197</v>
      </c>
      <c r="AJ694" s="3"/>
      <c r="AK694" s="3"/>
      <c r="AL694" s="185">
        <f>AVERAGE($AG$9:AG694)</f>
        <v>46.848396501457728</v>
      </c>
      <c r="AM694" s="168">
        <f>AVERAGE($AH$9:AH694)</f>
        <v>14500.001965214979</v>
      </c>
    </row>
    <row r="695" spans="2:39" ht="18" x14ac:dyDescent="0.55000000000000004">
      <c r="B695" s="178">
        <v>687</v>
      </c>
      <c r="C695" s="182">
        <v>40</v>
      </c>
      <c r="D695" s="182">
        <v>3</v>
      </c>
      <c r="E695" s="182">
        <v>1</v>
      </c>
      <c r="F695" s="182">
        <v>841.30778043730641</v>
      </c>
      <c r="G695" s="182">
        <v>42</v>
      </c>
      <c r="H695" s="188">
        <v>8178.6922195626939</v>
      </c>
      <c r="I695" s="182" t="s">
        <v>197</v>
      </c>
      <c r="L695" s="185">
        <f>AVERAGE($G$9:G695)</f>
        <v>46.650655021834062</v>
      </c>
      <c r="M695" s="168">
        <f>AVERAGE($H$9:H695)</f>
        <v>9780.9461007617447</v>
      </c>
      <c r="AB695" s="178">
        <v>687</v>
      </c>
      <c r="AC695" s="182">
        <v>49</v>
      </c>
      <c r="AD695" s="182">
        <v>0</v>
      </c>
      <c r="AE695" s="182">
        <v>1</v>
      </c>
      <c r="AF695" s="182">
        <v>829.98550787483384</v>
      </c>
      <c r="AG695" s="182">
        <v>48</v>
      </c>
      <c r="AH695" s="188">
        <v>14700.014492125167</v>
      </c>
      <c r="AI695" s="182" t="s">
        <v>197</v>
      </c>
      <c r="AJ695" s="3"/>
      <c r="AK695" s="3"/>
      <c r="AL695" s="185">
        <f>AVERAGE($AG$9:AG695)</f>
        <v>46.850072780203782</v>
      </c>
      <c r="AM695" s="168">
        <f>AVERAGE($AH$9:AH695)</f>
        <v>14500.293104264338</v>
      </c>
    </row>
    <row r="696" spans="2:39" ht="18" x14ac:dyDescent="0.55000000000000004">
      <c r="B696" s="178">
        <v>688</v>
      </c>
      <c r="C696" s="182">
        <v>39</v>
      </c>
      <c r="D696" s="182">
        <v>7</v>
      </c>
      <c r="E696" s="182">
        <v>2</v>
      </c>
      <c r="F696" s="182">
        <v>783.20140434639711</v>
      </c>
      <c r="G696" s="182">
        <v>44</v>
      </c>
      <c r="H696" s="188">
        <v>9056.7985956536031</v>
      </c>
      <c r="I696" s="182" t="s">
        <v>197</v>
      </c>
      <c r="L696" s="185">
        <f>AVERAGE($G$9:G696)</f>
        <v>46.646802325581397</v>
      </c>
      <c r="M696" s="168">
        <f>AVERAGE($H$9:H696)</f>
        <v>9779.8935607833901</v>
      </c>
      <c r="AB696" s="178">
        <v>688</v>
      </c>
      <c r="AC696" s="182">
        <v>36</v>
      </c>
      <c r="AD696" s="182">
        <v>7</v>
      </c>
      <c r="AE696" s="182">
        <v>1</v>
      </c>
      <c r="AF696" s="182">
        <v>1092.8782580450822</v>
      </c>
      <c r="AG696" s="182">
        <v>42</v>
      </c>
      <c r="AH696" s="188">
        <v>12127.121741954918</v>
      </c>
      <c r="AI696" s="182" t="s">
        <v>197</v>
      </c>
      <c r="AJ696" s="3"/>
      <c r="AK696" s="3"/>
      <c r="AL696" s="185">
        <f>AVERAGE($AG$9:AG696)</f>
        <v>46.843023255813954</v>
      </c>
      <c r="AM696" s="168">
        <f>AVERAGE($AH$9:AH696)</f>
        <v>14496.843727284235</v>
      </c>
    </row>
    <row r="697" spans="2:39" ht="18" x14ac:dyDescent="0.55000000000000004">
      <c r="B697" s="178">
        <v>689</v>
      </c>
      <c r="C697" s="182">
        <v>44</v>
      </c>
      <c r="D697" s="182">
        <v>9</v>
      </c>
      <c r="E697" s="182">
        <v>1</v>
      </c>
      <c r="F697" s="182">
        <v>825.2755289300701</v>
      </c>
      <c r="G697" s="182">
        <v>52</v>
      </c>
      <c r="H697" s="188">
        <v>10344.724471069931</v>
      </c>
      <c r="I697" s="182" t="s">
        <v>198</v>
      </c>
      <c r="L697" s="185">
        <f>AVERAGE($G$9:G697)</f>
        <v>46.654571843251091</v>
      </c>
      <c r="M697" s="168">
        <f>AVERAGE($H$9:H697)</f>
        <v>9780.71334439774</v>
      </c>
      <c r="AB697" s="178">
        <v>689</v>
      </c>
      <c r="AC697" s="182">
        <v>41</v>
      </c>
      <c r="AD697" s="182">
        <v>10</v>
      </c>
      <c r="AE697" s="182">
        <v>2</v>
      </c>
      <c r="AF697" s="182">
        <v>855.5935074110206</v>
      </c>
      <c r="AG697" s="182">
        <v>49</v>
      </c>
      <c r="AH697" s="188">
        <v>15309.40649258898</v>
      </c>
      <c r="AI697" s="182" t="s">
        <v>197</v>
      </c>
      <c r="AJ697" s="3"/>
      <c r="AK697" s="3"/>
      <c r="AL697" s="185">
        <f>AVERAGE($AG$9:AG697)</f>
        <v>46.846153846153847</v>
      </c>
      <c r="AM697" s="168">
        <f>AVERAGE($AH$9:AH697)</f>
        <v>14498.023063663488</v>
      </c>
    </row>
    <row r="698" spans="2:39" ht="18" x14ac:dyDescent="0.55000000000000004">
      <c r="B698" s="178">
        <v>690</v>
      </c>
      <c r="C698" s="182">
        <v>41</v>
      </c>
      <c r="D698" s="182">
        <v>6</v>
      </c>
      <c r="E698" s="182">
        <v>3</v>
      </c>
      <c r="F698" s="182">
        <v>815.25450975931221</v>
      </c>
      <c r="G698" s="182">
        <v>44</v>
      </c>
      <c r="H698" s="188">
        <v>9274.745490240688</v>
      </c>
      <c r="I698" s="182" t="s">
        <v>197</v>
      </c>
      <c r="L698" s="185">
        <f>AVERAGE($G$9:G698)</f>
        <v>46.650724637681158</v>
      </c>
      <c r="M698" s="168">
        <f>AVERAGE($H$9:H698)</f>
        <v>9779.9800576525849</v>
      </c>
      <c r="AB698" s="178">
        <v>690</v>
      </c>
      <c r="AC698" s="182">
        <v>58</v>
      </c>
      <c r="AD698" s="182">
        <v>9</v>
      </c>
      <c r="AE698" s="182">
        <v>5</v>
      </c>
      <c r="AF698" s="182">
        <v>675.10595525835186</v>
      </c>
      <c r="AG698" s="182">
        <v>48</v>
      </c>
      <c r="AH698" s="188">
        <v>15854.894044741648</v>
      </c>
      <c r="AI698" s="182" t="s">
        <v>197</v>
      </c>
      <c r="AJ698" s="3"/>
      <c r="AK698" s="3"/>
      <c r="AL698" s="185">
        <f>AVERAGE($AG$9:AG698)</f>
        <v>46.847826086956523</v>
      </c>
      <c r="AM698" s="168">
        <f>AVERAGE($AH$9:AH698)</f>
        <v>14499.98954334621</v>
      </c>
    </row>
    <row r="699" spans="2:39" ht="18" x14ac:dyDescent="0.55000000000000004">
      <c r="B699" s="178">
        <v>691</v>
      </c>
      <c r="C699" s="182">
        <v>47</v>
      </c>
      <c r="D699" s="182">
        <v>12</v>
      </c>
      <c r="E699" s="182">
        <v>4</v>
      </c>
      <c r="F699" s="182">
        <v>845.7582123356384</v>
      </c>
      <c r="G699" s="182">
        <v>49</v>
      </c>
      <c r="H699" s="188">
        <v>10919.241787664361</v>
      </c>
      <c r="I699" s="182" t="s">
        <v>197</v>
      </c>
      <c r="L699" s="185">
        <f>AVERAGE($G$9:G699)</f>
        <v>46.654124457308249</v>
      </c>
      <c r="M699" s="168">
        <f>AVERAGE($H$9:H699)</f>
        <v>9781.6287721677982</v>
      </c>
      <c r="AB699" s="178">
        <v>691</v>
      </c>
      <c r="AC699" s="182">
        <v>45</v>
      </c>
      <c r="AD699" s="182">
        <v>8</v>
      </c>
      <c r="AE699" s="182">
        <v>2</v>
      </c>
      <c r="AF699" s="182">
        <v>909.11899104949725</v>
      </c>
      <c r="AG699" s="182">
        <v>51</v>
      </c>
      <c r="AH699" s="188">
        <v>15575.881008950502</v>
      </c>
      <c r="AI699" s="182" t="s">
        <v>198</v>
      </c>
      <c r="AJ699" s="3"/>
      <c r="AK699" s="3"/>
      <c r="AL699" s="185">
        <f>AVERAGE($AG$9:AG699)</f>
        <v>46.853835021707667</v>
      </c>
      <c r="AM699" s="168">
        <f>AVERAGE($AH$9:AH699)</f>
        <v>14501.546549808736</v>
      </c>
    </row>
    <row r="700" spans="2:39" ht="18" x14ac:dyDescent="0.55000000000000004">
      <c r="B700" s="178">
        <v>692</v>
      </c>
      <c r="C700" s="182">
        <v>44</v>
      </c>
      <c r="D700" s="182">
        <v>8</v>
      </c>
      <c r="E700" s="182">
        <v>3</v>
      </c>
      <c r="F700" s="182">
        <v>718.05450192498643</v>
      </c>
      <c r="G700" s="182">
        <v>49</v>
      </c>
      <c r="H700" s="188">
        <v>10796.945498075012</v>
      </c>
      <c r="I700" s="182" t="s">
        <v>197</v>
      </c>
      <c r="L700" s="185">
        <f>AVERAGE($G$9:G700)</f>
        <v>46.657514450867055</v>
      </c>
      <c r="M700" s="168">
        <f>AVERAGE($H$9:H700)</f>
        <v>9783.0959928699758</v>
      </c>
      <c r="AB700" s="178">
        <v>692</v>
      </c>
      <c r="AC700" s="182">
        <v>42</v>
      </c>
      <c r="AD700" s="182">
        <v>4</v>
      </c>
      <c r="AE700" s="182">
        <v>3</v>
      </c>
      <c r="AF700" s="182">
        <v>832.90640507026308</v>
      </c>
      <c r="AG700" s="182">
        <v>43</v>
      </c>
      <c r="AH700" s="188">
        <v>13272.093594929738</v>
      </c>
      <c r="AI700" s="182" t="s">
        <v>197</v>
      </c>
      <c r="AJ700" s="3"/>
      <c r="AK700" s="3"/>
      <c r="AL700" s="185">
        <f>AVERAGE($AG$9:AG700)</f>
        <v>46.848265895953759</v>
      </c>
      <c r="AM700" s="168">
        <f>AVERAGE($AH$9:AH700)</f>
        <v>14499.769883688967</v>
      </c>
    </row>
    <row r="701" spans="2:39" ht="18" x14ac:dyDescent="0.55000000000000004">
      <c r="B701" s="178">
        <v>693</v>
      </c>
      <c r="C701" s="182">
        <v>42</v>
      </c>
      <c r="D701" s="182">
        <v>7</v>
      </c>
      <c r="E701" s="182">
        <v>4</v>
      </c>
      <c r="F701" s="182">
        <v>903.48300009409161</v>
      </c>
      <c r="G701" s="182">
        <v>45</v>
      </c>
      <c r="H701" s="188">
        <v>9721.5169999059071</v>
      </c>
      <c r="I701" s="182" t="s">
        <v>197</v>
      </c>
      <c r="L701" s="185">
        <f>AVERAGE($G$9:G701)</f>
        <v>46.655122655122653</v>
      </c>
      <c r="M701" s="168">
        <f>AVERAGE($H$9:H701)</f>
        <v>9783.0071342942701</v>
      </c>
      <c r="AB701" s="178">
        <v>693</v>
      </c>
      <c r="AC701" s="182">
        <v>54</v>
      </c>
      <c r="AD701" s="182">
        <v>3</v>
      </c>
      <c r="AE701" s="182">
        <v>3</v>
      </c>
      <c r="AF701" s="182">
        <v>783.33215079596118</v>
      </c>
      <c r="AG701" s="182">
        <v>50</v>
      </c>
      <c r="AH701" s="188">
        <v>16016.667849204039</v>
      </c>
      <c r="AI701" s="182" t="s">
        <v>198</v>
      </c>
      <c r="AJ701" s="3"/>
      <c r="AK701" s="3"/>
      <c r="AL701" s="185">
        <f>AVERAGE($AG$9:AG701)</f>
        <v>46.852813852813853</v>
      </c>
      <c r="AM701" s="168">
        <f>AVERAGE($AH$9:AH701)</f>
        <v>14501.958769642091</v>
      </c>
    </row>
    <row r="702" spans="2:39" ht="18" x14ac:dyDescent="0.55000000000000004">
      <c r="B702" s="178">
        <v>694</v>
      </c>
      <c r="C702" s="182">
        <v>50</v>
      </c>
      <c r="D702" s="182">
        <v>11</v>
      </c>
      <c r="E702" s="182">
        <v>1</v>
      </c>
      <c r="F702" s="182">
        <v>737.5054504064874</v>
      </c>
      <c r="G702" s="182">
        <v>52</v>
      </c>
      <c r="H702" s="188">
        <v>10432.494549593514</v>
      </c>
      <c r="I702" s="182" t="s">
        <v>198</v>
      </c>
      <c r="L702" s="185">
        <f>AVERAGE($G$9:G702)</f>
        <v>46.662824207492797</v>
      </c>
      <c r="M702" s="168">
        <f>AVERAGE($H$9:H702)</f>
        <v>9783.9429951232323</v>
      </c>
      <c r="AB702" s="178">
        <v>694</v>
      </c>
      <c r="AC702" s="182">
        <v>28</v>
      </c>
      <c r="AD702" s="182">
        <v>6</v>
      </c>
      <c r="AE702" s="182">
        <v>0</v>
      </c>
      <c r="AF702" s="182">
        <v>745.85587970799247</v>
      </c>
      <c r="AG702" s="182">
        <v>34</v>
      </c>
      <c r="AH702" s="188">
        <v>9144.1441202920068</v>
      </c>
      <c r="AI702" s="182" t="s">
        <v>197</v>
      </c>
      <c r="AJ702" s="3"/>
      <c r="AK702" s="3"/>
      <c r="AL702" s="185">
        <f>AVERAGE($AG$9:AG702)</f>
        <v>46.834293948126799</v>
      </c>
      <c r="AM702" s="168">
        <f>AVERAGE($AH$9:AH702)</f>
        <v>14494.238575622856</v>
      </c>
    </row>
    <row r="703" spans="2:39" ht="18" x14ac:dyDescent="0.55000000000000004">
      <c r="B703" s="178">
        <v>695</v>
      </c>
      <c r="C703" s="182">
        <v>41</v>
      </c>
      <c r="D703" s="182">
        <v>5</v>
      </c>
      <c r="E703" s="182">
        <v>3</v>
      </c>
      <c r="F703" s="182">
        <v>818.55372837898085</v>
      </c>
      <c r="G703" s="182">
        <v>43</v>
      </c>
      <c r="H703" s="188">
        <v>8986.4462716210182</v>
      </c>
      <c r="I703" s="182" t="s">
        <v>197</v>
      </c>
      <c r="L703" s="185">
        <f>AVERAGE($G$9:G703)</f>
        <v>46.657553956834533</v>
      </c>
      <c r="M703" s="168">
        <f>AVERAGE($H$9:H703)</f>
        <v>9782.7955178232296</v>
      </c>
      <c r="AB703" s="178">
        <v>695</v>
      </c>
      <c r="AC703" s="182">
        <v>43</v>
      </c>
      <c r="AD703" s="182">
        <v>10</v>
      </c>
      <c r="AE703" s="182">
        <v>2</v>
      </c>
      <c r="AF703" s="182">
        <v>943.73963928600153</v>
      </c>
      <c r="AG703" s="182">
        <v>51</v>
      </c>
      <c r="AH703" s="188">
        <v>15541.260360713997</v>
      </c>
      <c r="AI703" s="182" t="s">
        <v>198</v>
      </c>
      <c r="AJ703" s="3"/>
      <c r="AK703" s="3"/>
      <c r="AL703" s="185">
        <f>AVERAGE($AG$9:AG703)</f>
        <v>46.840287769784176</v>
      </c>
      <c r="AM703" s="168">
        <f>AVERAGE($AH$9:AH703)</f>
        <v>14495.745081788455</v>
      </c>
    </row>
    <row r="704" spans="2:39" ht="18" x14ac:dyDescent="0.55000000000000004">
      <c r="B704" s="178">
        <v>696</v>
      </c>
      <c r="C704" s="182">
        <v>54</v>
      </c>
      <c r="D704" s="182">
        <v>8</v>
      </c>
      <c r="E704" s="182">
        <v>2</v>
      </c>
      <c r="F704" s="182">
        <v>905.19154178398674</v>
      </c>
      <c r="G704" s="182">
        <v>51</v>
      </c>
      <c r="H704" s="188">
        <v>10579.808458216014</v>
      </c>
      <c r="I704" s="182" t="s">
        <v>198</v>
      </c>
      <c r="L704" s="185">
        <f>AVERAGE($G$9:G704)</f>
        <v>46.663793103448278</v>
      </c>
      <c r="M704" s="168">
        <f>AVERAGE($H$9:H704)</f>
        <v>9783.9406513582744</v>
      </c>
      <c r="AB704" s="178">
        <v>696</v>
      </c>
      <c r="AC704" s="182">
        <v>49</v>
      </c>
      <c r="AD704" s="182">
        <v>10</v>
      </c>
      <c r="AE704" s="182">
        <v>3</v>
      </c>
      <c r="AF704" s="182">
        <v>946.93403119184973</v>
      </c>
      <c r="AG704" s="182">
        <v>50</v>
      </c>
      <c r="AH704" s="188">
        <v>15853.065968808151</v>
      </c>
      <c r="AI704" s="182" t="s">
        <v>198</v>
      </c>
      <c r="AJ704" s="3"/>
      <c r="AK704" s="3"/>
      <c r="AL704" s="185">
        <f>AVERAGE($AG$9:AG704)</f>
        <v>46.844827586206897</v>
      </c>
      <c r="AM704" s="168">
        <f>AVERAGE($AH$9:AH704)</f>
        <v>14497.695255476701</v>
      </c>
    </row>
    <row r="705" spans="2:39" ht="18" x14ac:dyDescent="0.55000000000000004">
      <c r="B705" s="178">
        <v>697</v>
      </c>
      <c r="C705" s="182">
        <v>54</v>
      </c>
      <c r="D705" s="182">
        <v>7</v>
      </c>
      <c r="E705" s="182">
        <v>2</v>
      </c>
      <c r="F705" s="182">
        <v>979.68107206380716</v>
      </c>
      <c r="G705" s="182">
        <v>51</v>
      </c>
      <c r="H705" s="188">
        <v>10505.318927936194</v>
      </c>
      <c r="I705" s="182" t="s">
        <v>198</v>
      </c>
      <c r="L705" s="185">
        <f>AVERAGE($G$9:G705)</f>
        <v>46.670014347202297</v>
      </c>
      <c r="M705" s="168">
        <f>AVERAGE($H$9:H705)</f>
        <v>9784.9756273648436</v>
      </c>
      <c r="AB705" s="178">
        <v>697</v>
      </c>
      <c r="AC705" s="182">
        <v>34</v>
      </c>
      <c r="AD705" s="182">
        <v>5</v>
      </c>
      <c r="AE705" s="182">
        <v>4</v>
      </c>
      <c r="AF705" s="182">
        <v>846.78919685586766</v>
      </c>
      <c r="AG705" s="182">
        <v>35</v>
      </c>
      <c r="AH705" s="188">
        <v>10428.210803144131</v>
      </c>
      <c r="AI705" s="182" t="s">
        <v>197</v>
      </c>
      <c r="AJ705" s="3"/>
      <c r="AK705" s="3"/>
      <c r="AL705" s="185">
        <f>AVERAGE($AG$9:AG705)</f>
        <v>46.827833572453372</v>
      </c>
      <c r="AM705" s="168">
        <f>AVERAGE($AH$9:AH705)</f>
        <v>14491.856683809077</v>
      </c>
    </row>
    <row r="706" spans="2:39" ht="18" x14ac:dyDescent="0.55000000000000004">
      <c r="B706" s="178">
        <v>698</v>
      </c>
      <c r="C706" s="182">
        <v>41</v>
      </c>
      <c r="D706" s="182">
        <v>4</v>
      </c>
      <c r="E706" s="182">
        <v>4</v>
      </c>
      <c r="F706" s="182">
        <v>846.46080605126519</v>
      </c>
      <c r="G706" s="182">
        <v>41</v>
      </c>
      <c r="H706" s="188">
        <v>8638.5391939487345</v>
      </c>
      <c r="I706" s="182" t="s">
        <v>197</v>
      </c>
      <c r="L706" s="185">
        <f>AVERAGE($G$9:G706)</f>
        <v>46.661891117478511</v>
      </c>
      <c r="M706" s="168">
        <f>AVERAGE($H$9:H706)</f>
        <v>9783.3331682911812</v>
      </c>
      <c r="AB706" s="178">
        <v>698</v>
      </c>
      <c r="AC706" s="182">
        <v>37</v>
      </c>
      <c r="AD706" s="182">
        <v>3</v>
      </c>
      <c r="AE706" s="182">
        <v>0</v>
      </c>
      <c r="AF706" s="182">
        <v>732.33433772642695</v>
      </c>
      <c r="AG706" s="182">
        <v>40</v>
      </c>
      <c r="AH706" s="188">
        <v>11467.665662273572</v>
      </c>
      <c r="AI706" s="182" t="s">
        <v>197</v>
      </c>
      <c r="AJ706" s="3"/>
      <c r="AK706" s="3"/>
      <c r="AL706" s="185">
        <f>AVERAGE($AG$9:AG706)</f>
        <v>46.818051575931229</v>
      </c>
      <c r="AM706" s="168">
        <f>AVERAGE($AH$9:AH706)</f>
        <v>14487.52403191576</v>
      </c>
    </row>
    <row r="707" spans="2:39" ht="18" x14ac:dyDescent="0.55000000000000004">
      <c r="B707" s="178">
        <v>699</v>
      </c>
      <c r="C707" s="182">
        <v>42</v>
      </c>
      <c r="D707" s="182">
        <v>9</v>
      </c>
      <c r="E707" s="182">
        <v>1</v>
      </c>
      <c r="F707" s="182">
        <v>663.10298989659611</v>
      </c>
      <c r="G707" s="182">
        <v>50</v>
      </c>
      <c r="H707" s="188">
        <v>10636.897010103403</v>
      </c>
      <c r="I707" s="182" t="s">
        <v>198</v>
      </c>
      <c r="L707" s="185">
        <f>AVERAGE($G$9:G707)</f>
        <v>46.666666666666664</v>
      </c>
      <c r="M707" s="168">
        <f>AVERAGE($H$9:H707)</f>
        <v>9784.554289667165</v>
      </c>
      <c r="AB707" s="178">
        <v>699</v>
      </c>
      <c r="AC707" s="182">
        <v>43</v>
      </c>
      <c r="AD707" s="182">
        <v>5</v>
      </c>
      <c r="AE707" s="182">
        <v>3</v>
      </c>
      <c r="AF707" s="182">
        <v>834.83884685046303</v>
      </c>
      <c r="AG707" s="182">
        <v>45</v>
      </c>
      <c r="AH707" s="188">
        <v>14040.161153149536</v>
      </c>
      <c r="AI707" s="182" t="s">
        <v>197</v>
      </c>
      <c r="AJ707" s="3"/>
      <c r="AK707" s="3"/>
      <c r="AL707" s="185">
        <f>AVERAGE($AG$9:AG707)</f>
        <v>46.815450643776821</v>
      </c>
      <c r="AM707" s="168">
        <f>AVERAGE($AH$9:AH707)</f>
        <v>14486.884027797352</v>
      </c>
    </row>
    <row r="708" spans="2:39" ht="18" x14ac:dyDescent="0.55000000000000004">
      <c r="B708" s="178">
        <v>700</v>
      </c>
      <c r="C708" s="182">
        <v>43</v>
      </c>
      <c r="D708" s="182">
        <v>8</v>
      </c>
      <c r="E708" s="182">
        <v>0</v>
      </c>
      <c r="F708" s="182">
        <v>576.44225905660858</v>
      </c>
      <c r="G708" s="182">
        <v>51</v>
      </c>
      <c r="H708" s="188">
        <v>10408.557740943392</v>
      </c>
      <c r="I708" s="182" t="s">
        <v>198</v>
      </c>
      <c r="L708" s="185">
        <f>AVERAGE($G$9:G708)</f>
        <v>46.67285714285714</v>
      </c>
      <c r="M708" s="168">
        <f>AVERAGE($H$9:H708)</f>
        <v>9785.4457231689885</v>
      </c>
      <c r="AB708" s="178">
        <v>700</v>
      </c>
      <c r="AC708" s="182">
        <v>39</v>
      </c>
      <c r="AD708" s="182">
        <v>7</v>
      </c>
      <c r="AE708" s="182">
        <v>3</v>
      </c>
      <c r="AF708" s="182">
        <v>704.67197783167683</v>
      </c>
      <c r="AG708" s="182">
        <v>43</v>
      </c>
      <c r="AH708" s="188">
        <v>13400.328022168324</v>
      </c>
      <c r="AI708" s="182" t="s">
        <v>197</v>
      </c>
      <c r="AJ708" s="3"/>
      <c r="AK708" s="3"/>
      <c r="AL708" s="185">
        <f>AVERAGE($AG$9:AG708)</f>
        <v>46.81</v>
      </c>
      <c r="AM708" s="168">
        <f>AVERAGE($AH$9:AH708)</f>
        <v>14485.33180493217</v>
      </c>
    </row>
    <row r="709" spans="2:39" ht="18" x14ac:dyDescent="0.55000000000000004">
      <c r="B709" s="178">
        <v>701</v>
      </c>
      <c r="C709" s="182">
        <v>42</v>
      </c>
      <c r="D709" s="182">
        <v>7</v>
      </c>
      <c r="E709" s="182">
        <v>1</v>
      </c>
      <c r="F709" s="182">
        <v>990.215214721694</v>
      </c>
      <c r="G709" s="182">
        <v>48</v>
      </c>
      <c r="H709" s="188">
        <v>9739.7847852783052</v>
      </c>
      <c r="I709" s="182" t="s">
        <v>197</v>
      </c>
      <c r="L709" s="185">
        <f>AVERAGE($G$9:G709)</f>
        <v>46.674750356633382</v>
      </c>
      <c r="M709" s="168">
        <f>AVERAGE($H$9:H709)</f>
        <v>9785.3805863103717</v>
      </c>
      <c r="AB709" s="178">
        <v>701</v>
      </c>
      <c r="AC709" s="182">
        <v>40</v>
      </c>
      <c r="AD709" s="182">
        <v>7</v>
      </c>
      <c r="AE709" s="182">
        <v>2</v>
      </c>
      <c r="AF709" s="182">
        <v>1056.6080069318991</v>
      </c>
      <c r="AG709" s="182">
        <v>45</v>
      </c>
      <c r="AH709" s="188">
        <v>13568.3919930681</v>
      </c>
      <c r="AI709" s="182" t="s">
        <v>197</v>
      </c>
      <c r="AJ709" s="3"/>
      <c r="AK709" s="3"/>
      <c r="AL709" s="185">
        <f>AVERAGE($AG$9:AG709)</f>
        <v>46.807417974322398</v>
      </c>
      <c r="AM709" s="168">
        <f>AVERAGE($AH$9:AH709)</f>
        <v>14484.023759551479</v>
      </c>
    </row>
    <row r="710" spans="2:39" ht="18" x14ac:dyDescent="0.55000000000000004">
      <c r="B710" s="178">
        <v>702</v>
      </c>
      <c r="C710" s="182">
        <v>41</v>
      </c>
      <c r="D710" s="182">
        <v>8</v>
      </c>
      <c r="E710" s="182">
        <v>1</v>
      </c>
      <c r="F710" s="182">
        <v>744.43998628089162</v>
      </c>
      <c r="G710" s="182">
        <v>48</v>
      </c>
      <c r="H710" s="188">
        <v>9985.5600137191086</v>
      </c>
      <c r="I710" s="182" t="s">
        <v>197</v>
      </c>
      <c r="L710" s="185">
        <f>AVERAGE($G$9:G710)</f>
        <v>46.676638176638178</v>
      </c>
      <c r="M710" s="168">
        <f>AVERAGE($H$9:H710)</f>
        <v>9785.6657421898708</v>
      </c>
      <c r="AB710" s="178">
        <v>702</v>
      </c>
      <c r="AC710" s="182">
        <v>35</v>
      </c>
      <c r="AD710" s="182">
        <v>6</v>
      </c>
      <c r="AE710" s="182">
        <v>2</v>
      </c>
      <c r="AF710" s="182">
        <v>801.7414973737142</v>
      </c>
      <c r="AG710" s="182">
        <v>39</v>
      </c>
      <c r="AH710" s="188">
        <v>11513.258502626286</v>
      </c>
      <c r="AI710" s="182" t="s">
        <v>197</v>
      </c>
      <c r="AJ710" s="3"/>
      <c r="AK710" s="3"/>
      <c r="AL710" s="185">
        <f>AVERAGE($AG$9:AG710)</f>
        <v>46.796296296296298</v>
      </c>
      <c r="AM710" s="168">
        <f>AVERAGE($AH$9:AH710)</f>
        <v>14479.79190021113</v>
      </c>
    </row>
    <row r="711" spans="2:39" ht="18" x14ac:dyDescent="0.55000000000000004">
      <c r="B711" s="178">
        <v>703</v>
      </c>
      <c r="C711" s="182">
        <v>50</v>
      </c>
      <c r="D711" s="182">
        <v>6</v>
      </c>
      <c r="E711" s="182">
        <v>2</v>
      </c>
      <c r="F711" s="182">
        <v>920.85955384403064</v>
      </c>
      <c r="G711" s="182">
        <v>51</v>
      </c>
      <c r="H711" s="188">
        <v>10564.140446155969</v>
      </c>
      <c r="I711" s="182" t="s">
        <v>198</v>
      </c>
      <c r="L711" s="185">
        <f>AVERAGE($G$9:G711)</f>
        <v>46.682788051209101</v>
      </c>
      <c r="M711" s="168">
        <f>AVERAGE($H$9:H711)</f>
        <v>9786.7731030774466</v>
      </c>
      <c r="AB711" s="178">
        <v>703</v>
      </c>
      <c r="AC711" s="182">
        <v>35</v>
      </c>
      <c r="AD711" s="182">
        <v>6</v>
      </c>
      <c r="AE711" s="182">
        <v>4</v>
      </c>
      <c r="AF711" s="182">
        <v>719.09559461034928</v>
      </c>
      <c r="AG711" s="182">
        <v>37</v>
      </c>
      <c r="AH711" s="188">
        <v>11325.90440538965</v>
      </c>
      <c r="AI711" s="182" t="s">
        <v>197</v>
      </c>
      <c r="AJ711" s="3"/>
      <c r="AK711" s="3"/>
      <c r="AL711" s="185">
        <f>AVERAGE($AG$9:AG711)</f>
        <v>46.782361308677096</v>
      </c>
      <c r="AM711" s="168">
        <f>AVERAGE($AH$9:AH711)</f>
        <v>14475.305573760459</v>
      </c>
    </row>
    <row r="712" spans="2:39" ht="18" x14ac:dyDescent="0.55000000000000004">
      <c r="B712" s="178">
        <v>704</v>
      </c>
      <c r="C712" s="182">
        <v>39</v>
      </c>
      <c r="D712" s="182">
        <v>3</v>
      </c>
      <c r="E712" s="182">
        <v>1</v>
      </c>
      <c r="F712" s="182">
        <v>1185.0075199543094</v>
      </c>
      <c r="G712" s="182">
        <v>41</v>
      </c>
      <c r="H712" s="188">
        <v>7549.9924800456902</v>
      </c>
      <c r="I712" s="182" t="s">
        <v>197</v>
      </c>
      <c r="L712" s="185">
        <f>AVERAGE($G$9:G712)</f>
        <v>46.674715909090907</v>
      </c>
      <c r="M712" s="168">
        <f>AVERAGE($H$9:H712)</f>
        <v>9783.5958578742775</v>
      </c>
      <c r="AB712" s="178">
        <v>704</v>
      </c>
      <c r="AC712" s="182">
        <v>51</v>
      </c>
      <c r="AD712" s="182">
        <v>4</v>
      </c>
      <c r="AE712" s="182">
        <v>1</v>
      </c>
      <c r="AF712" s="182">
        <v>835.91615539169868</v>
      </c>
      <c r="AG712" s="182">
        <v>52</v>
      </c>
      <c r="AH712" s="188">
        <v>15334.083844608302</v>
      </c>
      <c r="AI712" s="182" t="s">
        <v>198</v>
      </c>
      <c r="AJ712" s="3"/>
      <c r="AK712" s="3"/>
      <c r="AL712" s="185">
        <f>AVERAGE($AG$9:AG712)</f>
        <v>46.789772727272727</v>
      </c>
      <c r="AM712" s="168">
        <f>AVERAGE($AH$9:AH712)</f>
        <v>14476.525429258822</v>
      </c>
    </row>
    <row r="713" spans="2:39" ht="18" x14ac:dyDescent="0.55000000000000004">
      <c r="B713" s="178">
        <v>705</v>
      </c>
      <c r="C713" s="182">
        <v>41</v>
      </c>
      <c r="D713" s="182">
        <v>5</v>
      </c>
      <c r="E713" s="182">
        <v>4</v>
      </c>
      <c r="F713" s="182">
        <v>903.27772958265916</v>
      </c>
      <c r="G713" s="182">
        <v>42</v>
      </c>
      <c r="H713" s="188">
        <v>8866.72227041734</v>
      </c>
      <c r="I713" s="182" t="s">
        <v>197</v>
      </c>
      <c r="L713" s="185">
        <f>AVERAGE($G$9:G713)</f>
        <v>46.668085106382982</v>
      </c>
      <c r="M713" s="168">
        <f>AVERAGE($H$9:H713)</f>
        <v>9782.295327962991</v>
      </c>
      <c r="AB713" s="178">
        <v>705</v>
      </c>
      <c r="AC713" s="182">
        <v>42</v>
      </c>
      <c r="AD713" s="182">
        <v>3</v>
      </c>
      <c r="AE713" s="182">
        <v>5</v>
      </c>
      <c r="AF713" s="182">
        <v>960.55056718287244</v>
      </c>
      <c r="AG713" s="182">
        <v>40</v>
      </c>
      <c r="AH713" s="188">
        <v>12489.449432817128</v>
      </c>
      <c r="AI713" s="182" t="s">
        <v>197</v>
      </c>
      <c r="AJ713" s="3"/>
      <c r="AK713" s="3"/>
      <c r="AL713" s="185">
        <f>AVERAGE($AG$9:AG713)</f>
        <v>46.780141843971634</v>
      </c>
      <c r="AM713" s="168">
        <f>AVERAGE($AH$9:AH713)</f>
        <v>14473.706881746137</v>
      </c>
    </row>
    <row r="714" spans="2:39" ht="18" x14ac:dyDescent="0.55000000000000004">
      <c r="B714" s="178">
        <v>706</v>
      </c>
      <c r="C714" s="182">
        <v>47</v>
      </c>
      <c r="D714" s="182">
        <v>6</v>
      </c>
      <c r="E714" s="182">
        <v>4</v>
      </c>
      <c r="F714" s="182">
        <v>835.90995481872619</v>
      </c>
      <c r="G714" s="182">
        <v>49</v>
      </c>
      <c r="H714" s="188">
        <v>10929.090045181274</v>
      </c>
      <c r="I714" s="182" t="s">
        <v>197</v>
      </c>
      <c r="L714" s="185">
        <f>AVERAGE($G$9:G714)</f>
        <v>46.671388101983005</v>
      </c>
      <c r="M714" s="168">
        <f>AVERAGE($H$9:H714)</f>
        <v>9783.9196830865294</v>
      </c>
      <c r="AB714" s="178">
        <v>706</v>
      </c>
      <c r="AC714" s="182">
        <v>50</v>
      </c>
      <c r="AD714" s="182">
        <v>4</v>
      </c>
      <c r="AE714" s="182">
        <v>4</v>
      </c>
      <c r="AF714" s="182">
        <v>695.00128446446286</v>
      </c>
      <c r="AG714" s="182">
        <v>49</v>
      </c>
      <c r="AH714" s="188">
        <v>15969.998715535537</v>
      </c>
      <c r="AI714" s="182" t="s">
        <v>197</v>
      </c>
      <c r="AJ714" s="3"/>
      <c r="AK714" s="3"/>
      <c r="AL714" s="185">
        <f>AVERAGE($AG$9:AG714)</f>
        <v>46.783286118980172</v>
      </c>
      <c r="AM714" s="168">
        <f>AVERAGE($AH$9:AH714)</f>
        <v>14475.826275278416</v>
      </c>
    </row>
    <row r="715" spans="2:39" ht="18" x14ac:dyDescent="0.55000000000000004">
      <c r="B715" s="178">
        <v>707</v>
      </c>
      <c r="C715" s="182">
        <v>42</v>
      </c>
      <c r="D715" s="182">
        <v>8</v>
      </c>
      <c r="E715" s="182">
        <v>5</v>
      </c>
      <c r="F715" s="182">
        <v>914.22355954897091</v>
      </c>
      <c r="G715" s="182">
        <v>45</v>
      </c>
      <c r="H715" s="188">
        <v>9960.776440451029</v>
      </c>
      <c r="I715" s="182" t="s">
        <v>197</v>
      </c>
      <c r="L715" s="185">
        <f>AVERAGE($G$9:G715)</f>
        <v>46.669024045261672</v>
      </c>
      <c r="M715" s="168">
        <f>AVERAGE($H$9:H715)</f>
        <v>9784.1698340870444</v>
      </c>
      <c r="AB715" s="178">
        <v>707</v>
      </c>
      <c r="AC715" s="182">
        <v>54</v>
      </c>
      <c r="AD715" s="182">
        <v>7</v>
      </c>
      <c r="AE715" s="182">
        <v>1</v>
      </c>
      <c r="AF715" s="182">
        <v>604.5525217865237</v>
      </c>
      <c r="AG715" s="182">
        <v>52</v>
      </c>
      <c r="AH715" s="188">
        <v>15565.447478213477</v>
      </c>
      <c r="AI715" s="182" t="s">
        <v>198</v>
      </c>
      <c r="AJ715" s="3"/>
      <c r="AK715" s="3"/>
      <c r="AL715" s="185">
        <f>AVERAGE($AG$9:AG715)</f>
        <v>46.790664780763791</v>
      </c>
      <c r="AM715" s="168">
        <f>AVERAGE($AH$9:AH715)</f>
        <v>14477.367465098692</v>
      </c>
    </row>
    <row r="716" spans="2:39" ht="18" x14ac:dyDescent="0.55000000000000004">
      <c r="B716" s="178">
        <v>708</v>
      </c>
      <c r="C716" s="182">
        <v>39</v>
      </c>
      <c r="D716" s="182">
        <v>7</v>
      </c>
      <c r="E716" s="182">
        <v>3</v>
      </c>
      <c r="F716" s="182">
        <v>829.81128480703649</v>
      </c>
      <c r="G716" s="182">
        <v>43</v>
      </c>
      <c r="H716" s="188">
        <v>8975.1887151929623</v>
      </c>
      <c r="I716" s="182" t="s">
        <v>197</v>
      </c>
      <c r="L716" s="185">
        <f>AVERAGE($G$9:G716)</f>
        <v>46.663841807909606</v>
      </c>
      <c r="M716" s="168">
        <f>AVERAGE($H$9:H716)</f>
        <v>9783.0272053880417</v>
      </c>
      <c r="AB716" s="178">
        <v>708</v>
      </c>
      <c r="AC716" s="182">
        <v>51</v>
      </c>
      <c r="AD716" s="182">
        <v>3</v>
      </c>
      <c r="AE716" s="182">
        <v>3</v>
      </c>
      <c r="AF716" s="182">
        <v>1042.3233438378584</v>
      </c>
      <c r="AG716" s="182">
        <v>50</v>
      </c>
      <c r="AH716" s="188">
        <v>15757.676656162141</v>
      </c>
      <c r="AI716" s="182" t="s">
        <v>198</v>
      </c>
      <c r="AJ716" s="3"/>
      <c r="AK716" s="3"/>
      <c r="AL716" s="185">
        <f>AVERAGE($AG$9:AG716)</f>
        <v>46.795197740112997</v>
      </c>
      <c r="AM716" s="168">
        <f>AVERAGE($AH$9:AH716)</f>
        <v>14479.175811413754</v>
      </c>
    </row>
    <row r="717" spans="2:39" ht="18" x14ac:dyDescent="0.55000000000000004">
      <c r="B717" s="178">
        <v>709</v>
      </c>
      <c r="C717" s="182">
        <v>34</v>
      </c>
      <c r="D717" s="182">
        <v>1</v>
      </c>
      <c r="E717" s="182">
        <v>3</v>
      </c>
      <c r="F717" s="182">
        <v>508.12304886046348</v>
      </c>
      <c r="G717" s="182">
        <v>32</v>
      </c>
      <c r="H717" s="188">
        <v>6161.8769511395367</v>
      </c>
      <c r="I717" s="182" t="s">
        <v>197</v>
      </c>
      <c r="L717" s="185">
        <f>AVERAGE($G$9:G717)</f>
        <v>46.643159379407614</v>
      </c>
      <c r="M717" s="168">
        <f>AVERAGE($H$9:H717)</f>
        <v>9777.9198002339544</v>
      </c>
      <c r="AB717" s="178">
        <v>709</v>
      </c>
      <c r="AC717" s="182">
        <v>30</v>
      </c>
      <c r="AD717" s="182">
        <v>7</v>
      </c>
      <c r="AE717" s="182">
        <v>3</v>
      </c>
      <c r="AF717" s="182">
        <v>757.2091458226646</v>
      </c>
      <c r="AG717" s="182">
        <v>34</v>
      </c>
      <c r="AH717" s="188">
        <v>9882.7908541773359</v>
      </c>
      <c r="AI717" s="182" t="s">
        <v>197</v>
      </c>
      <c r="AJ717" s="3"/>
      <c r="AK717" s="3"/>
      <c r="AL717" s="185">
        <f>AVERAGE($AG$9:AG717)</f>
        <v>46.777150916784201</v>
      </c>
      <c r="AM717" s="168">
        <f>AVERAGE($AH$9:AH717)</f>
        <v>14472.692898921177</v>
      </c>
    </row>
    <row r="718" spans="2:39" ht="18" x14ac:dyDescent="0.55000000000000004">
      <c r="B718" s="178">
        <v>710</v>
      </c>
      <c r="C718" s="182">
        <v>40</v>
      </c>
      <c r="D718" s="182">
        <v>5</v>
      </c>
      <c r="E718" s="182">
        <v>5</v>
      </c>
      <c r="F718" s="182">
        <v>676.01532796465256</v>
      </c>
      <c r="G718" s="182">
        <v>40</v>
      </c>
      <c r="H718" s="188">
        <v>8773.9846720353471</v>
      </c>
      <c r="I718" s="182" t="s">
        <v>197</v>
      </c>
      <c r="L718" s="185">
        <f>AVERAGE($G$9:G718)</f>
        <v>46.633802816901408</v>
      </c>
      <c r="M718" s="168">
        <f>AVERAGE($H$9:H718)</f>
        <v>9776.5058070956457</v>
      </c>
      <c r="AB718" s="178">
        <v>710</v>
      </c>
      <c r="AC718" s="182">
        <v>60</v>
      </c>
      <c r="AD718" s="182">
        <v>5</v>
      </c>
      <c r="AE718" s="182">
        <v>1</v>
      </c>
      <c r="AF718" s="182">
        <v>719.70510459924185</v>
      </c>
      <c r="AG718" s="182">
        <v>52</v>
      </c>
      <c r="AH718" s="188">
        <v>15450.294895400759</v>
      </c>
      <c r="AI718" s="182" t="s">
        <v>198</v>
      </c>
      <c r="AJ718" s="3"/>
      <c r="AK718" s="3"/>
      <c r="AL718" s="185">
        <f>AVERAGE($AG$9:AG718)</f>
        <v>46.784507042253523</v>
      </c>
      <c r="AM718" s="168">
        <f>AVERAGE($AH$9:AH718)</f>
        <v>14474.069803141572</v>
      </c>
    </row>
    <row r="719" spans="2:39" ht="18" x14ac:dyDescent="0.55000000000000004">
      <c r="B719" s="178">
        <v>711</v>
      </c>
      <c r="C719" s="182">
        <v>36</v>
      </c>
      <c r="D719" s="182">
        <v>3</v>
      </c>
      <c r="E719" s="182">
        <v>5</v>
      </c>
      <c r="F719" s="182">
        <v>861.61260354682327</v>
      </c>
      <c r="G719" s="182">
        <v>34</v>
      </c>
      <c r="H719" s="188">
        <v>6878.3873964531767</v>
      </c>
      <c r="I719" s="182" t="s">
        <v>197</v>
      </c>
      <c r="L719" s="185">
        <f>AVERAGE($G$9:G719)</f>
        <v>46.616033755274259</v>
      </c>
      <c r="M719" s="168">
        <f>AVERAGE($H$9:H719)</f>
        <v>9772.4296911875681</v>
      </c>
      <c r="AB719" s="178">
        <v>711</v>
      </c>
      <c r="AC719" s="182">
        <v>52</v>
      </c>
      <c r="AD719" s="182">
        <v>8</v>
      </c>
      <c r="AE719" s="182">
        <v>4</v>
      </c>
      <c r="AF719" s="182">
        <v>706.90140027300788</v>
      </c>
      <c r="AG719" s="182">
        <v>49</v>
      </c>
      <c r="AH719" s="188">
        <v>15958.098599726993</v>
      </c>
      <c r="AI719" s="182" t="s">
        <v>197</v>
      </c>
      <c r="AJ719" s="3"/>
      <c r="AK719" s="3"/>
      <c r="AL719" s="185">
        <f>AVERAGE($AG$9:AG719)</f>
        <v>46.787623066104082</v>
      </c>
      <c r="AM719" s="168">
        <f>AVERAGE($AH$9:AH719)</f>
        <v>14476.157044768273</v>
      </c>
    </row>
    <row r="720" spans="2:39" ht="18" x14ac:dyDescent="0.55000000000000004">
      <c r="B720" s="178">
        <v>712</v>
      </c>
      <c r="C720" s="182">
        <v>49</v>
      </c>
      <c r="D720" s="182">
        <v>10</v>
      </c>
      <c r="E720" s="182">
        <v>4</v>
      </c>
      <c r="F720" s="182">
        <v>553.16837638236018</v>
      </c>
      <c r="G720" s="182">
        <v>49</v>
      </c>
      <c r="H720" s="188">
        <v>11211.83162361764</v>
      </c>
      <c r="I720" s="182" t="s">
        <v>197</v>
      </c>
      <c r="L720" s="185">
        <f>AVERAGE($G$9:G720)</f>
        <v>46.61938202247191</v>
      </c>
      <c r="M720" s="168">
        <f>AVERAGE($H$9:H720)</f>
        <v>9774.4513231151395</v>
      </c>
      <c r="AB720" s="178">
        <v>712</v>
      </c>
      <c r="AC720" s="182">
        <v>43</v>
      </c>
      <c r="AD720" s="182">
        <v>9</v>
      </c>
      <c r="AE720" s="182">
        <v>3</v>
      </c>
      <c r="AF720" s="182">
        <v>742.58171773116749</v>
      </c>
      <c r="AG720" s="182">
        <v>49</v>
      </c>
      <c r="AH720" s="188">
        <v>15672.418282268833</v>
      </c>
      <c r="AI720" s="182" t="s">
        <v>197</v>
      </c>
      <c r="AJ720" s="3"/>
      <c r="AK720" s="3"/>
      <c r="AL720" s="185">
        <f>AVERAGE($AG$9:AG720)</f>
        <v>46.790730337078649</v>
      </c>
      <c r="AM720" s="168">
        <f>AVERAGE($AH$9:AH720)</f>
        <v>14477.837186955774</v>
      </c>
    </row>
    <row r="721" spans="2:39" ht="18" x14ac:dyDescent="0.55000000000000004">
      <c r="B721" s="178">
        <v>713</v>
      </c>
      <c r="C721" s="182">
        <v>47</v>
      </c>
      <c r="D721" s="182">
        <v>4</v>
      </c>
      <c r="E721" s="182">
        <v>2</v>
      </c>
      <c r="F721" s="182">
        <v>786.15330499436664</v>
      </c>
      <c r="G721" s="182">
        <v>49</v>
      </c>
      <c r="H721" s="188">
        <v>10478.846695005634</v>
      </c>
      <c r="I721" s="182" t="s">
        <v>197</v>
      </c>
      <c r="L721" s="185">
        <f>AVERAGE($G$9:G721)</f>
        <v>46.622720897615707</v>
      </c>
      <c r="M721" s="168">
        <f>AVERAGE($H$9:H721)</f>
        <v>9775.4392549130225</v>
      </c>
      <c r="AB721" s="178">
        <v>713</v>
      </c>
      <c r="AC721" s="182">
        <v>39</v>
      </c>
      <c r="AD721" s="182">
        <v>5</v>
      </c>
      <c r="AE721" s="182">
        <v>3</v>
      </c>
      <c r="AF721" s="182">
        <v>779.25843341643883</v>
      </c>
      <c r="AG721" s="182">
        <v>41</v>
      </c>
      <c r="AH721" s="188">
        <v>12555.741566583562</v>
      </c>
      <c r="AI721" s="182" t="s">
        <v>197</v>
      </c>
      <c r="AJ721" s="3"/>
      <c r="AK721" s="3"/>
      <c r="AL721" s="185">
        <f>AVERAGE($AG$9:AG721)</f>
        <v>46.782608695652172</v>
      </c>
      <c r="AM721" s="168">
        <f>AVERAGE($AH$9:AH721)</f>
        <v>14475.141400671942</v>
      </c>
    </row>
    <row r="722" spans="2:39" ht="18" x14ac:dyDescent="0.55000000000000004">
      <c r="B722" s="178">
        <v>714</v>
      </c>
      <c r="C722" s="182">
        <v>46</v>
      </c>
      <c r="D722" s="182">
        <v>8</v>
      </c>
      <c r="E722" s="182">
        <v>4</v>
      </c>
      <c r="F722" s="182">
        <v>619.7911995912898</v>
      </c>
      <c r="G722" s="182">
        <v>49</v>
      </c>
      <c r="H722" s="188">
        <v>11145.208800408709</v>
      </c>
      <c r="I722" s="182" t="s">
        <v>197</v>
      </c>
      <c r="L722" s="185">
        <f>AVERAGE($G$9:G722)</f>
        <v>46.62605042016807</v>
      </c>
      <c r="M722" s="168">
        <f>AVERAGE($H$9:H722)</f>
        <v>9777.3576996546126</v>
      </c>
      <c r="AB722" s="178">
        <v>714</v>
      </c>
      <c r="AC722" s="182">
        <v>49</v>
      </c>
      <c r="AD722" s="182">
        <v>5</v>
      </c>
      <c r="AE722" s="182">
        <v>3</v>
      </c>
      <c r="AF722" s="182">
        <v>729.66322068395198</v>
      </c>
      <c r="AG722" s="182">
        <v>50</v>
      </c>
      <c r="AH722" s="188">
        <v>16070.336779316047</v>
      </c>
      <c r="AI722" s="182" t="s">
        <v>198</v>
      </c>
      <c r="AJ722" s="3"/>
      <c r="AK722" s="3"/>
      <c r="AL722" s="185">
        <f>AVERAGE($AG$9:AG722)</f>
        <v>46.787114845938376</v>
      </c>
      <c r="AM722" s="168">
        <f>AVERAGE($AH$9:AH722)</f>
        <v>14477.375567868923</v>
      </c>
    </row>
    <row r="723" spans="2:39" ht="18" x14ac:dyDescent="0.55000000000000004">
      <c r="B723" s="178">
        <v>715</v>
      </c>
      <c r="C723" s="182">
        <v>54</v>
      </c>
      <c r="D723" s="182">
        <v>5</v>
      </c>
      <c r="E723" s="182">
        <v>2</v>
      </c>
      <c r="F723" s="182">
        <v>698.00064264604384</v>
      </c>
      <c r="G723" s="182">
        <v>51</v>
      </c>
      <c r="H723" s="188">
        <v>10786.999357353956</v>
      </c>
      <c r="I723" s="182" t="s">
        <v>198</v>
      </c>
      <c r="L723" s="185">
        <f>AVERAGE($G$9:G723)</f>
        <v>46.632167832167831</v>
      </c>
      <c r="M723" s="168">
        <f>AVERAGE($H$9:H723)</f>
        <v>9778.769785889157</v>
      </c>
      <c r="AB723" s="178">
        <v>715</v>
      </c>
      <c r="AC723" s="182">
        <v>41</v>
      </c>
      <c r="AD723" s="182">
        <v>11</v>
      </c>
      <c r="AE723" s="182">
        <v>1</v>
      </c>
      <c r="AF723" s="182">
        <v>746.13314978574294</v>
      </c>
      <c r="AG723" s="182">
        <v>51</v>
      </c>
      <c r="AH723" s="188">
        <v>15488.866850214257</v>
      </c>
      <c r="AI723" s="182" t="s">
        <v>198</v>
      </c>
      <c r="AJ723" s="3"/>
      <c r="AK723" s="3"/>
      <c r="AL723" s="185">
        <f>AVERAGE($AG$9:AG723)</f>
        <v>46.793006993006991</v>
      </c>
      <c r="AM723" s="168">
        <f>AVERAGE($AH$9:AH723)</f>
        <v>14478.790240991084</v>
      </c>
    </row>
    <row r="724" spans="2:39" ht="18" x14ac:dyDescent="0.55000000000000004">
      <c r="B724" s="178">
        <v>716</v>
      </c>
      <c r="C724" s="182">
        <v>51</v>
      </c>
      <c r="D724" s="182">
        <v>6</v>
      </c>
      <c r="E724" s="182">
        <v>2</v>
      </c>
      <c r="F724" s="182">
        <v>746.83054756061983</v>
      </c>
      <c r="G724" s="182">
        <v>51</v>
      </c>
      <c r="H724" s="188">
        <v>10738.169452439381</v>
      </c>
      <c r="I724" s="182" t="s">
        <v>198</v>
      </c>
      <c r="L724" s="185">
        <f>AVERAGE($G$9:G724)</f>
        <v>46.63826815642458</v>
      </c>
      <c r="M724" s="168">
        <f>AVERAGE($H$9:H724)</f>
        <v>9780.1097295575237</v>
      </c>
      <c r="AB724" s="178">
        <v>716</v>
      </c>
      <c r="AC724" s="182">
        <v>49</v>
      </c>
      <c r="AD724" s="182">
        <v>5</v>
      </c>
      <c r="AE724" s="182">
        <v>2</v>
      </c>
      <c r="AF724" s="182">
        <v>664.99284739143445</v>
      </c>
      <c r="AG724" s="182">
        <v>51</v>
      </c>
      <c r="AH724" s="188">
        <v>15820.007152608567</v>
      </c>
      <c r="AI724" s="182" t="s">
        <v>198</v>
      </c>
      <c r="AJ724" s="3"/>
      <c r="AK724" s="3"/>
      <c r="AL724" s="185">
        <f>AVERAGE($AG$9:AG724)</f>
        <v>46.798882681564244</v>
      </c>
      <c r="AM724" s="168">
        <f>AVERAGE($AH$9:AH724)</f>
        <v>14480.663448968202</v>
      </c>
    </row>
    <row r="725" spans="2:39" ht="18" x14ac:dyDescent="0.55000000000000004">
      <c r="B725" s="178">
        <v>717</v>
      </c>
      <c r="C725" s="182">
        <v>39</v>
      </c>
      <c r="D725" s="182">
        <v>6</v>
      </c>
      <c r="E725" s="182">
        <v>2</v>
      </c>
      <c r="F725" s="182">
        <v>418.9885993479387</v>
      </c>
      <c r="G725" s="182">
        <v>43</v>
      </c>
      <c r="H725" s="188">
        <v>9136.0114006520616</v>
      </c>
      <c r="I725" s="182" t="s">
        <v>197</v>
      </c>
      <c r="L725" s="185">
        <f>AVERAGE($G$9:G725)</f>
        <v>46.633193863319384</v>
      </c>
      <c r="M725" s="168">
        <f>AVERAGE($H$9:H725)</f>
        <v>9779.2114055283655</v>
      </c>
      <c r="AB725" s="178">
        <v>717</v>
      </c>
      <c r="AC725" s="182">
        <v>53</v>
      </c>
      <c r="AD725" s="182">
        <v>8</v>
      </c>
      <c r="AE725" s="182">
        <v>2</v>
      </c>
      <c r="AF725" s="182">
        <v>957.08981625659271</v>
      </c>
      <c r="AG725" s="182">
        <v>51</v>
      </c>
      <c r="AH725" s="188">
        <v>15527.910183743406</v>
      </c>
      <c r="AI725" s="182" t="s">
        <v>198</v>
      </c>
      <c r="AJ725" s="3"/>
      <c r="AK725" s="3"/>
      <c r="AL725" s="185">
        <f>AVERAGE($AG$9:AG725)</f>
        <v>46.804741980474198</v>
      </c>
      <c r="AM725" s="168">
        <f>AVERAGE($AH$9:AH725)</f>
        <v>14482.124044135251</v>
      </c>
    </row>
    <row r="726" spans="2:39" ht="18" x14ac:dyDescent="0.55000000000000004">
      <c r="B726" s="178">
        <v>718</v>
      </c>
      <c r="C726" s="182">
        <v>47</v>
      </c>
      <c r="D726" s="182">
        <v>6</v>
      </c>
      <c r="E726" s="182">
        <v>1</v>
      </c>
      <c r="F726" s="182">
        <v>756.32751929275867</v>
      </c>
      <c r="G726" s="182">
        <v>52</v>
      </c>
      <c r="H726" s="188">
        <v>10413.672480707242</v>
      </c>
      <c r="I726" s="182" t="s">
        <v>198</v>
      </c>
      <c r="L726" s="185">
        <f>AVERAGE($G$9:G726)</f>
        <v>46.640668523676879</v>
      </c>
      <c r="M726" s="168">
        <f>AVERAGE($H$9:H726)</f>
        <v>9780.0950560508991</v>
      </c>
      <c r="AB726" s="178">
        <v>718</v>
      </c>
      <c r="AC726" s="182">
        <v>52</v>
      </c>
      <c r="AD726" s="182">
        <v>5</v>
      </c>
      <c r="AE726" s="182">
        <v>2</v>
      </c>
      <c r="AF726" s="182">
        <v>850.03326722512259</v>
      </c>
      <c r="AG726" s="182">
        <v>51</v>
      </c>
      <c r="AH726" s="188">
        <v>15634.966732774878</v>
      </c>
      <c r="AI726" s="182" t="s">
        <v>198</v>
      </c>
      <c r="AJ726" s="3"/>
      <c r="AK726" s="3"/>
      <c r="AL726" s="185">
        <f>AVERAGE($AG$9:AG726)</f>
        <v>46.81058495821727</v>
      </c>
      <c r="AM726" s="168">
        <f>AVERAGE($AH$9:AH726)</f>
        <v>14483.729674620823</v>
      </c>
    </row>
    <row r="727" spans="2:39" ht="18" x14ac:dyDescent="0.55000000000000004">
      <c r="B727" s="178">
        <v>719</v>
      </c>
      <c r="C727" s="182">
        <v>47</v>
      </c>
      <c r="D727" s="182">
        <v>6</v>
      </c>
      <c r="E727" s="182">
        <v>4</v>
      </c>
      <c r="F727" s="182">
        <v>836.40318748714799</v>
      </c>
      <c r="G727" s="182">
        <v>49</v>
      </c>
      <c r="H727" s="188">
        <v>10928.596812512853</v>
      </c>
      <c r="I727" s="182" t="s">
        <v>197</v>
      </c>
      <c r="L727" s="185">
        <f>AVERAGE($G$9:G727)</f>
        <v>46.643949930458973</v>
      </c>
      <c r="M727" s="168">
        <f>AVERAGE($H$9:H727)</f>
        <v>9781.6924159347127</v>
      </c>
      <c r="AB727" s="178">
        <v>719</v>
      </c>
      <c r="AC727" s="182">
        <v>48</v>
      </c>
      <c r="AD727" s="182">
        <v>5</v>
      </c>
      <c r="AE727" s="182">
        <v>1</v>
      </c>
      <c r="AF727" s="182">
        <v>614.43896472668507</v>
      </c>
      <c r="AG727" s="182">
        <v>52</v>
      </c>
      <c r="AH727" s="188">
        <v>15555.561035273315</v>
      </c>
      <c r="AI727" s="182" t="s">
        <v>198</v>
      </c>
      <c r="AJ727" s="3"/>
      <c r="AK727" s="3"/>
      <c r="AL727" s="185">
        <f>AVERAGE($AG$9:AG727)</f>
        <v>46.817802503477054</v>
      </c>
      <c r="AM727" s="168">
        <f>AVERAGE($AH$9:AH727)</f>
        <v>14485.220399739952</v>
      </c>
    </row>
    <row r="728" spans="2:39" ht="18" x14ac:dyDescent="0.55000000000000004">
      <c r="B728" s="178">
        <v>720</v>
      </c>
      <c r="C728" s="182">
        <v>48</v>
      </c>
      <c r="D728" s="182">
        <v>7</v>
      </c>
      <c r="E728" s="182">
        <v>6</v>
      </c>
      <c r="F728" s="182">
        <v>859.15468921563149</v>
      </c>
      <c r="G728" s="182">
        <v>47</v>
      </c>
      <c r="H728" s="188">
        <v>10835.845310784369</v>
      </c>
      <c r="I728" s="182" t="s">
        <v>197</v>
      </c>
      <c r="L728" s="185">
        <f>AVERAGE($G$9:G728)</f>
        <v>46.644444444444446</v>
      </c>
      <c r="M728" s="168">
        <f>AVERAGE($H$9:H728)</f>
        <v>9783.1565171775583</v>
      </c>
      <c r="AB728" s="178">
        <v>720</v>
      </c>
      <c r="AC728" s="182">
        <v>32</v>
      </c>
      <c r="AD728" s="182">
        <v>3</v>
      </c>
      <c r="AE728" s="182">
        <v>3</v>
      </c>
      <c r="AF728" s="182">
        <v>806.10480931141001</v>
      </c>
      <c r="AG728" s="182">
        <v>32</v>
      </c>
      <c r="AH728" s="188">
        <v>9063.8951906885904</v>
      </c>
      <c r="AI728" s="182" t="s">
        <v>197</v>
      </c>
      <c r="AJ728" s="3"/>
      <c r="AK728" s="3"/>
      <c r="AL728" s="185">
        <f>AVERAGE($AG$9:AG728)</f>
        <v>46.797222222222224</v>
      </c>
      <c r="AM728" s="168">
        <f>AVERAGE($AH$9:AH728)</f>
        <v>14477.690781394045</v>
      </c>
    </row>
    <row r="729" spans="2:39" ht="18" x14ac:dyDescent="0.55000000000000004">
      <c r="B729" s="178">
        <v>721</v>
      </c>
      <c r="C729" s="182">
        <v>43</v>
      </c>
      <c r="D729" s="182">
        <v>2</v>
      </c>
      <c r="E729" s="182">
        <v>2</v>
      </c>
      <c r="F729" s="182">
        <v>945.88736165791397</v>
      </c>
      <c r="G729" s="182">
        <v>43</v>
      </c>
      <c r="H729" s="188">
        <v>8609.1126383420851</v>
      </c>
      <c r="I729" s="182" t="s">
        <v>197</v>
      </c>
      <c r="L729" s="185">
        <f>AVERAGE($G$9:G729)</f>
        <v>46.639389736477114</v>
      </c>
      <c r="M729" s="168">
        <f>AVERAGE($H$9:H729)</f>
        <v>9781.5281622831972</v>
      </c>
      <c r="AB729" s="178">
        <v>721</v>
      </c>
      <c r="AC729" s="182">
        <v>49</v>
      </c>
      <c r="AD729" s="182">
        <v>5</v>
      </c>
      <c r="AE729" s="182">
        <v>3</v>
      </c>
      <c r="AF729" s="182">
        <v>648.52647543266391</v>
      </c>
      <c r="AG729" s="182">
        <v>50</v>
      </c>
      <c r="AH729" s="188">
        <v>16151.473524567336</v>
      </c>
      <c r="AI729" s="182" t="s">
        <v>198</v>
      </c>
      <c r="AJ729" s="3"/>
      <c r="AK729" s="3"/>
      <c r="AL729" s="185">
        <f>AVERAGE($AG$9:AG729)</f>
        <v>46.801664355062414</v>
      </c>
      <c r="AM729" s="168">
        <f>AVERAGE($AH$9:AH729)</f>
        <v>14480.012255379028</v>
      </c>
    </row>
    <row r="730" spans="2:39" ht="18" x14ac:dyDescent="0.55000000000000004">
      <c r="B730" s="178">
        <v>722</v>
      </c>
      <c r="C730" s="182">
        <v>51</v>
      </c>
      <c r="D730" s="182">
        <v>3</v>
      </c>
      <c r="E730" s="182">
        <v>3</v>
      </c>
      <c r="F730" s="182">
        <v>1164.9260463538237</v>
      </c>
      <c r="G730" s="182">
        <v>50</v>
      </c>
      <c r="H730" s="188">
        <v>10635.073953646177</v>
      </c>
      <c r="I730" s="182" t="s">
        <v>198</v>
      </c>
      <c r="L730" s="185">
        <f>AVERAGE($G$9:G730)</f>
        <v>46.644044321329638</v>
      </c>
      <c r="M730" s="168">
        <f>AVERAGE($H$9:H730)</f>
        <v>9782.7103586701251</v>
      </c>
      <c r="AB730" s="178">
        <v>722</v>
      </c>
      <c r="AC730" s="182">
        <v>50</v>
      </c>
      <c r="AD730" s="182">
        <v>6</v>
      </c>
      <c r="AE730" s="182">
        <v>4</v>
      </c>
      <c r="AF730" s="182">
        <v>773.14372352591772</v>
      </c>
      <c r="AG730" s="182">
        <v>49</v>
      </c>
      <c r="AH730" s="188">
        <v>15891.856276474082</v>
      </c>
      <c r="AI730" s="182" t="s">
        <v>197</v>
      </c>
      <c r="AJ730" s="3"/>
      <c r="AK730" s="3"/>
      <c r="AL730" s="185">
        <f>AVERAGE($AG$9:AG730)</f>
        <v>46.804709141274238</v>
      </c>
      <c r="AM730" s="168">
        <f>AVERAGE($AH$9:AH730)</f>
        <v>14481.967718012125</v>
      </c>
    </row>
    <row r="731" spans="2:39" ht="18" x14ac:dyDescent="0.55000000000000004">
      <c r="B731" s="178">
        <v>723</v>
      </c>
      <c r="C731" s="182">
        <v>37</v>
      </c>
      <c r="D731" s="182">
        <v>4</v>
      </c>
      <c r="E731" s="182">
        <v>3</v>
      </c>
      <c r="F731" s="182">
        <v>870.7922187283624</v>
      </c>
      <c r="G731" s="182">
        <v>38</v>
      </c>
      <c r="H731" s="188">
        <v>7509.2077812716379</v>
      </c>
      <c r="I731" s="182" t="s">
        <v>197</v>
      </c>
      <c r="L731" s="185">
        <f>AVERAGE($G$9:G731)</f>
        <v>46.632088520055326</v>
      </c>
      <c r="M731" s="168">
        <f>AVERAGE($H$9:H731)</f>
        <v>9779.5658184524236</v>
      </c>
      <c r="AB731" s="178">
        <v>723</v>
      </c>
      <c r="AC731" s="182">
        <v>50</v>
      </c>
      <c r="AD731" s="182">
        <v>9</v>
      </c>
      <c r="AE731" s="182">
        <v>2</v>
      </c>
      <c r="AF731" s="182">
        <v>747.81469923951863</v>
      </c>
      <c r="AG731" s="182">
        <v>51</v>
      </c>
      <c r="AH731" s="188">
        <v>15737.18530076048</v>
      </c>
      <c r="AI731" s="182" t="s">
        <v>198</v>
      </c>
      <c r="AJ731" s="3"/>
      <c r="AK731" s="3"/>
      <c r="AL731" s="185">
        <f>AVERAGE($AG$9:AG731)</f>
        <v>46.810511756569845</v>
      </c>
      <c r="AM731" s="168">
        <f>AVERAGE($AH$9:AH731)</f>
        <v>14483.70384191634</v>
      </c>
    </row>
    <row r="732" spans="2:39" ht="18" x14ac:dyDescent="0.55000000000000004">
      <c r="B732" s="178">
        <v>724</v>
      </c>
      <c r="C732" s="182">
        <v>42</v>
      </c>
      <c r="D732" s="182">
        <v>3</v>
      </c>
      <c r="E732" s="182">
        <v>3</v>
      </c>
      <c r="F732" s="182">
        <v>627.04389875454262</v>
      </c>
      <c r="G732" s="182">
        <v>42</v>
      </c>
      <c r="H732" s="188">
        <v>8892.9561012454578</v>
      </c>
      <c r="I732" s="182" t="s">
        <v>197</v>
      </c>
      <c r="L732" s="185">
        <f>AVERAGE($G$9:G732)</f>
        <v>46.625690607734803</v>
      </c>
      <c r="M732" s="168">
        <f>AVERAGE($H$9:H732)</f>
        <v>9778.3412193955082</v>
      </c>
      <c r="AB732" s="178">
        <v>724</v>
      </c>
      <c r="AC732" s="182">
        <v>36</v>
      </c>
      <c r="AD732" s="182">
        <v>6</v>
      </c>
      <c r="AE732" s="182">
        <v>3</v>
      </c>
      <c r="AF732" s="182">
        <v>741.59125709545378</v>
      </c>
      <c r="AG732" s="182">
        <v>39</v>
      </c>
      <c r="AH732" s="188">
        <v>11823.408742904547</v>
      </c>
      <c r="AI732" s="182" t="s">
        <v>197</v>
      </c>
      <c r="AJ732" s="3"/>
      <c r="AK732" s="3"/>
      <c r="AL732" s="185">
        <f>AVERAGE($AG$9:AG732)</f>
        <v>46.799723756906076</v>
      </c>
      <c r="AM732" s="168">
        <f>AVERAGE($AH$9:AH732)</f>
        <v>14480.029401171849</v>
      </c>
    </row>
    <row r="733" spans="2:39" ht="18" x14ac:dyDescent="0.55000000000000004">
      <c r="B733" s="178">
        <v>725</v>
      </c>
      <c r="C733" s="182">
        <v>44</v>
      </c>
      <c r="D733" s="182">
        <v>6</v>
      </c>
      <c r="E733" s="182">
        <v>3</v>
      </c>
      <c r="F733" s="182">
        <v>878.29532501497818</v>
      </c>
      <c r="G733" s="182">
        <v>47</v>
      </c>
      <c r="H733" s="188">
        <v>10066.704674985021</v>
      </c>
      <c r="I733" s="182" t="s">
        <v>197</v>
      </c>
      <c r="L733" s="185">
        <f>AVERAGE($G$9:G733)</f>
        <v>46.626206896551722</v>
      </c>
      <c r="M733" s="168">
        <f>AVERAGE($H$9:H733)</f>
        <v>9778.7389620928734</v>
      </c>
      <c r="AB733" s="178">
        <v>725</v>
      </c>
      <c r="AC733" s="182">
        <v>46</v>
      </c>
      <c r="AD733" s="182">
        <v>6</v>
      </c>
      <c r="AE733" s="182">
        <v>0</v>
      </c>
      <c r="AF733" s="182">
        <v>946.90174927278053</v>
      </c>
      <c r="AG733" s="182">
        <v>52</v>
      </c>
      <c r="AH733" s="188">
        <v>14973.09825072722</v>
      </c>
      <c r="AI733" s="182" t="s">
        <v>198</v>
      </c>
      <c r="AJ733" s="3"/>
      <c r="AK733" s="3"/>
      <c r="AL733" s="185">
        <f>AVERAGE($AG$9:AG733)</f>
        <v>46.806896551724137</v>
      </c>
      <c r="AM733" s="168">
        <f>AVERAGE($AH$9:AH733)</f>
        <v>14480.709496136755</v>
      </c>
    </row>
    <row r="734" spans="2:39" ht="18" x14ac:dyDescent="0.55000000000000004">
      <c r="B734" s="178">
        <v>726</v>
      </c>
      <c r="C734" s="182">
        <v>40</v>
      </c>
      <c r="D734" s="182">
        <v>6</v>
      </c>
      <c r="E734" s="182">
        <v>2</v>
      </c>
      <c r="F734" s="182">
        <v>614.45593646113889</v>
      </c>
      <c r="G734" s="182">
        <v>44</v>
      </c>
      <c r="H734" s="188">
        <v>9225.5440635388622</v>
      </c>
      <c r="I734" s="182" t="s">
        <v>197</v>
      </c>
      <c r="L734" s="185">
        <f>AVERAGE($G$9:G734)</f>
        <v>46.62258953168044</v>
      </c>
      <c r="M734" s="168">
        <f>AVERAGE($H$9:H734)</f>
        <v>9777.9769856485855</v>
      </c>
      <c r="AB734" s="178">
        <v>726</v>
      </c>
      <c r="AC734" s="182">
        <v>57</v>
      </c>
      <c r="AD734" s="182">
        <v>5</v>
      </c>
      <c r="AE734" s="182">
        <v>2</v>
      </c>
      <c r="AF734" s="182">
        <v>607.87213424832839</v>
      </c>
      <c r="AG734" s="182">
        <v>51</v>
      </c>
      <c r="AH734" s="188">
        <v>15877.12786575167</v>
      </c>
      <c r="AI734" s="182" t="s">
        <v>198</v>
      </c>
      <c r="AJ734" s="3"/>
      <c r="AK734" s="3"/>
      <c r="AL734" s="185">
        <f>AVERAGE($AG$9:AG734)</f>
        <v>46.812672176308538</v>
      </c>
      <c r="AM734" s="168">
        <f>AVERAGE($AH$9:AH734)</f>
        <v>14482.632937417216</v>
      </c>
    </row>
    <row r="735" spans="2:39" ht="18" x14ac:dyDescent="0.55000000000000004">
      <c r="B735" s="178">
        <v>727</v>
      </c>
      <c r="C735" s="182">
        <v>56</v>
      </c>
      <c r="D735" s="182">
        <v>7</v>
      </c>
      <c r="E735" s="182">
        <v>2</v>
      </c>
      <c r="F735" s="182">
        <v>861.74890375386735</v>
      </c>
      <c r="G735" s="182">
        <v>51</v>
      </c>
      <c r="H735" s="188">
        <v>10623.251096246133</v>
      </c>
      <c r="I735" s="182" t="s">
        <v>198</v>
      </c>
      <c r="L735" s="185">
        <f>AVERAGE($G$9:G735)</f>
        <v>46.628610729023386</v>
      </c>
      <c r="M735" s="168">
        <f>AVERAGE($H$9:H735)</f>
        <v>9779.1396735586222</v>
      </c>
      <c r="AB735" s="178">
        <v>727</v>
      </c>
      <c r="AC735" s="182">
        <v>46</v>
      </c>
      <c r="AD735" s="182">
        <v>8</v>
      </c>
      <c r="AE735" s="182">
        <v>2</v>
      </c>
      <c r="AF735" s="182">
        <v>517.81796162817568</v>
      </c>
      <c r="AG735" s="182">
        <v>51</v>
      </c>
      <c r="AH735" s="188">
        <v>15967.182038371824</v>
      </c>
      <c r="AI735" s="182" t="s">
        <v>198</v>
      </c>
      <c r="AJ735" s="3"/>
      <c r="AK735" s="3"/>
      <c r="AL735" s="185">
        <f>AVERAGE($AG$9:AG735)</f>
        <v>46.818431911966989</v>
      </c>
      <c r="AM735" s="168">
        <f>AVERAGE($AH$9:AH735)</f>
        <v>14484.67495818882</v>
      </c>
    </row>
    <row r="736" spans="2:39" ht="18" x14ac:dyDescent="0.55000000000000004">
      <c r="B736" s="178">
        <v>728</v>
      </c>
      <c r="C736" s="182">
        <v>44</v>
      </c>
      <c r="D736" s="182">
        <v>12</v>
      </c>
      <c r="E736" s="182">
        <v>3</v>
      </c>
      <c r="F736" s="182">
        <v>751.37726224787002</v>
      </c>
      <c r="G736" s="182">
        <v>50</v>
      </c>
      <c r="H736" s="188">
        <v>11048.62273775213</v>
      </c>
      <c r="I736" s="182" t="s">
        <v>198</v>
      </c>
      <c r="L736" s="185">
        <f>AVERAGE($G$9:G736)</f>
        <v>46.633241758241759</v>
      </c>
      <c r="M736" s="168">
        <f>AVERAGE($H$9:H736)</f>
        <v>9780.8834689764699</v>
      </c>
      <c r="AB736" s="178">
        <v>728</v>
      </c>
      <c r="AC736" s="182">
        <v>30</v>
      </c>
      <c r="AD736" s="182">
        <v>6</v>
      </c>
      <c r="AE736" s="182">
        <v>0</v>
      </c>
      <c r="AF736" s="182">
        <v>768.03857564991017</v>
      </c>
      <c r="AG736" s="182">
        <v>36</v>
      </c>
      <c r="AH736" s="188">
        <v>9891.961424350091</v>
      </c>
      <c r="AI736" s="182" t="s">
        <v>197</v>
      </c>
      <c r="AJ736" s="3"/>
      <c r="AK736" s="3"/>
      <c r="AL736" s="185">
        <f>AVERAGE($AG$9:AG736)</f>
        <v>46.803571428571431</v>
      </c>
      <c r="AM736" s="168">
        <f>AVERAGE($AH$9:AH736)</f>
        <v>14478.366285752229</v>
      </c>
    </row>
    <row r="737" spans="2:39" ht="18" x14ac:dyDescent="0.55000000000000004">
      <c r="B737" s="178">
        <v>729</v>
      </c>
      <c r="C737" s="182">
        <v>43</v>
      </c>
      <c r="D737" s="182">
        <v>10</v>
      </c>
      <c r="E737" s="182">
        <v>4</v>
      </c>
      <c r="F737" s="182">
        <v>959.8802575335958</v>
      </c>
      <c r="G737" s="182">
        <v>49</v>
      </c>
      <c r="H737" s="188">
        <v>10805.119742466404</v>
      </c>
      <c r="I737" s="182" t="s">
        <v>197</v>
      </c>
      <c r="L737" s="185">
        <f>AVERAGE($G$9:G737)</f>
        <v>46.636488340192045</v>
      </c>
      <c r="M737" s="168">
        <f>AVERAGE($H$9:H737)</f>
        <v>9782.2884570059487</v>
      </c>
      <c r="AB737" s="178">
        <v>729</v>
      </c>
      <c r="AC737" s="182">
        <v>57</v>
      </c>
      <c r="AD737" s="182">
        <v>7</v>
      </c>
      <c r="AE737" s="182">
        <v>4</v>
      </c>
      <c r="AF737" s="182">
        <v>695.29826846596791</v>
      </c>
      <c r="AG737" s="182">
        <v>49</v>
      </c>
      <c r="AH737" s="188">
        <v>15969.701731534031</v>
      </c>
      <c r="AI737" s="182" t="s">
        <v>197</v>
      </c>
      <c r="AJ737" s="3"/>
      <c r="AK737" s="3"/>
      <c r="AL737" s="185">
        <f>AVERAGE($AG$9:AG737)</f>
        <v>46.806584362139915</v>
      </c>
      <c r="AM737" s="168">
        <f>AVERAGE($AH$9:AH737)</f>
        <v>14480.412013387047</v>
      </c>
    </row>
    <row r="738" spans="2:39" ht="18" x14ac:dyDescent="0.55000000000000004">
      <c r="B738" s="178">
        <v>730</v>
      </c>
      <c r="C738" s="182">
        <v>48</v>
      </c>
      <c r="D738" s="182">
        <v>3</v>
      </c>
      <c r="E738" s="182">
        <v>5</v>
      </c>
      <c r="F738" s="182">
        <v>800.1854913036268</v>
      </c>
      <c r="G738" s="182">
        <v>46</v>
      </c>
      <c r="H738" s="188">
        <v>10359.814508696374</v>
      </c>
      <c r="I738" s="182" t="s">
        <v>197</v>
      </c>
      <c r="L738" s="185">
        <f>AVERAGE($G$9:G738)</f>
        <v>46.635616438356166</v>
      </c>
      <c r="M738" s="168">
        <f>AVERAGE($H$9:H738)</f>
        <v>9783.0795885836069</v>
      </c>
      <c r="AB738" s="178">
        <v>730</v>
      </c>
      <c r="AC738" s="182">
        <v>47</v>
      </c>
      <c r="AD738" s="182">
        <v>5</v>
      </c>
      <c r="AE738" s="182">
        <v>1</v>
      </c>
      <c r="AF738" s="182">
        <v>869.38533357379788</v>
      </c>
      <c r="AG738" s="182">
        <v>51</v>
      </c>
      <c r="AH738" s="188">
        <v>15365.614666426201</v>
      </c>
      <c r="AI738" s="182" t="s">
        <v>198</v>
      </c>
      <c r="AJ738" s="3"/>
      <c r="AK738" s="3"/>
      <c r="AL738" s="185">
        <f>AVERAGE($AG$9:AG738)</f>
        <v>46.81232876712329</v>
      </c>
      <c r="AM738" s="168">
        <f>AVERAGE($AH$9:AH738)</f>
        <v>14481.624619761074</v>
      </c>
    </row>
    <row r="739" spans="2:39" ht="18" x14ac:dyDescent="0.55000000000000004">
      <c r="B739" s="178">
        <v>731</v>
      </c>
      <c r="C739" s="182">
        <v>39</v>
      </c>
      <c r="D739" s="182">
        <v>4</v>
      </c>
      <c r="E739" s="182">
        <v>1</v>
      </c>
      <c r="F739" s="182">
        <v>629.66510683841273</v>
      </c>
      <c r="G739" s="182">
        <v>42</v>
      </c>
      <c r="H739" s="188">
        <v>8390.3348931615874</v>
      </c>
      <c r="I739" s="182" t="s">
        <v>197</v>
      </c>
      <c r="L739" s="185">
        <f>AVERAGE($G$9:G739)</f>
        <v>46.629274965800271</v>
      </c>
      <c r="M739" s="168">
        <f>AVERAGE($H$9:H739)</f>
        <v>9781.1743290823451</v>
      </c>
      <c r="AB739" s="178">
        <v>731</v>
      </c>
      <c r="AC739" s="182">
        <v>37</v>
      </c>
      <c r="AD739" s="182">
        <v>2</v>
      </c>
      <c r="AE739" s="182">
        <v>0</v>
      </c>
      <c r="AF739" s="182">
        <v>820.93171494416072</v>
      </c>
      <c r="AG739" s="182">
        <v>39</v>
      </c>
      <c r="AH739" s="188">
        <v>10994.068285055841</v>
      </c>
      <c r="AI739" s="182" t="s">
        <v>197</v>
      </c>
      <c r="AJ739" s="3"/>
      <c r="AK739" s="3"/>
      <c r="AL739" s="185">
        <f>AVERAGE($AG$9:AG739)</f>
        <v>46.801641586867305</v>
      </c>
      <c r="AM739" s="168">
        <f>AVERAGE($AH$9:AH739)</f>
        <v>14476.853680862707</v>
      </c>
    </row>
    <row r="740" spans="2:39" ht="18" x14ac:dyDescent="0.55000000000000004">
      <c r="B740" s="178">
        <v>732</v>
      </c>
      <c r="C740" s="182">
        <v>34</v>
      </c>
      <c r="D740" s="182">
        <v>8</v>
      </c>
      <c r="E740" s="182">
        <v>1</v>
      </c>
      <c r="F740" s="182">
        <v>744.02810414625151</v>
      </c>
      <c r="G740" s="182">
        <v>41</v>
      </c>
      <c r="H740" s="188">
        <v>7990.9718958537487</v>
      </c>
      <c r="I740" s="182" t="s">
        <v>197</v>
      </c>
      <c r="L740" s="185">
        <f>AVERAGE($G$9:G740)</f>
        <v>46.62158469945355</v>
      </c>
      <c r="M740" s="168">
        <f>AVERAGE($H$9:H740)</f>
        <v>9778.7286973429618</v>
      </c>
      <c r="AB740" s="178">
        <v>732</v>
      </c>
      <c r="AC740" s="182">
        <v>45</v>
      </c>
      <c r="AD740" s="182">
        <v>7</v>
      </c>
      <c r="AE740" s="182">
        <v>2</v>
      </c>
      <c r="AF740" s="182">
        <v>656.7779953695516</v>
      </c>
      <c r="AG740" s="182">
        <v>50</v>
      </c>
      <c r="AH740" s="188">
        <v>15893.222004630448</v>
      </c>
      <c r="AI740" s="182" t="s">
        <v>198</v>
      </c>
      <c r="AJ740" s="3"/>
      <c r="AK740" s="3"/>
      <c r="AL740" s="185">
        <f>AVERAGE($AG$9:AG740)</f>
        <v>46.806010928961747</v>
      </c>
      <c r="AM740" s="168">
        <f>AVERAGE($AH$9:AH740)</f>
        <v>14478.78861026676</v>
      </c>
    </row>
    <row r="741" spans="2:39" ht="18" x14ac:dyDescent="0.55000000000000004">
      <c r="B741" s="178">
        <v>733</v>
      </c>
      <c r="C741" s="182">
        <v>41</v>
      </c>
      <c r="D741" s="182">
        <v>2</v>
      </c>
      <c r="E741" s="182">
        <v>1</v>
      </c>
      <c r="F741" s="182">
        <v>799.73492625476558</v>
      </c>
      <c r="G741" s="182">
        <v>42</v>
      </c>
      <c r="H741" s="188">
        <v>8220.265073745235</v>
      </c>
      <c r="I741" s="182" t="s">
        <v>197</v>
      </c>
      <c r="L741" s="185">
        <f>AVERAGE($G$9:G741)</f>
        <v>46.615279672578446</v>
      </c>
      <c r="M741" s="168">
        <f>AVERAGE($H$9:H741)</f>
        <v>9776.6025532452841</v>
      </c>
      <c r="AB741" s="178">
        <v>733</v>
      </c>
      <c r="AC741" s="182">
        <v>37</v>
      </c>
      <c r="AD741" s="182">
        <v>8</v>
      </c>
      <c r="AE741" s="182">
        <v>3</v>
      </c>
      <c r="AF741" s="182">
        <v>471.08108657570892</v>
      </c>
      <c r="AG741" s="182">
        <v>42</v>
      </c>
      <c r="AH741" s="188">
        <v>13248.918913424292</v>
      </c>
      <c r="AI741" s="182" t="s">
        <v>197</v>
      </c>
      <c r="AJ741" s="3"/>
      <c r="AK741" s="3"/>
      <c r="AL741" s="185">
        <f>AVERAGE($AG$9:AG741)</f>
        <v>46.799454297407912</v>
      </c>
      <c r="AM741" s="168">
        <f>AVERAGE($AH$9:AH741)</f>
        <v>14477.11075256302</v>
      </c>
    </row>
    <row r="742" spans="2:39" ht="18" x14ac:dyDescent="0.55000000000000004">
      <c r="B742" s="178">
        <v>734</v>
      </c>
      <c r="C742" s="182">
        <v>42</v>
      </c>
      <c r="D742" s="182">
        <v>5</v>
      </c>
      <c r="E742" s="182">
        <v>1</v>
      </c>
      <c r="F742" s="182">
        <v>1285.5096148384184</v>
      </c>
      <c r="G742" s="182">
        <v>46</v>
      </c>
      <c r="H742" s="188">
        <v>8874.4903851615818</v>
      </c>
      <c r="I742" s="182" t="s">
        <v>197</v>
      </c>
      <c r="L742" s="185">
        <f>AVERAGE($G$9:G742)</f>
        <v>46.614441416893733</v>
      </c>
      <c r="M742" s="168">
        <f>AVERAGE($H$9:H742)</f>
        <v>9775.3735175939455</v>
      </c>
      <c r="AB742" s="178">
        <v>734</v>
      </c>
      <c r="AC742" s="182">
        <v>46</v>
      </c>
      <c r="AD742" s="182">
        <v>8</v>
      </c>
      <c r="AE742" s="182">
        <v>2</v>
      </c>
      <c r="AF742" s="182">
        <v>589.76324369096255</v>
      </c>
      <c r="AG742" s="182">
        <v>51</v>
      </c>
      <c r="AH742" s="188">
        <v>15895.236756309037</v>
      </c>
      <c r="AI742" s="182" t="s">
        <v>198</v>
      </c>
      <c r="AJ742" s="3"/>
      <c r="AK742" s="3"/>
      <c r="AL742" s="185">
        <f>AVERAGE($AG$9:AG742)</f>
        <v>46.805177111716624</v>
      </c>
      <c r="AM742" s="168">
        <f>AVERAGE($AH$9:AH742)</f>
        <v>14479.04280433924</v>
      </c>
    </row>
    <row r="743" spans="2:39" ht="18" x14ac:dyDescent="0.55000000000000004">
      <c r="B743" s="178">
        <v>735</v>
      </c>
      <c r="C743" s="182">
        <v>49</v>
      </c>
      <c r="D743" s="182">
        <v>5</v>
      </c>
      <c r="E743" s="182">
        <v>2</v>
      </c>
      <c r="F743" s="182">
        <v>998.04903995446739</v>
      </c>
      <c r="G743" s="182">
        <v>51</v>
      </c>
      <c r="H743" s="188">
        <v>10486.950960045533</v>
      </c>
      <c r="I743" s="182" t="s">
        <v>198</v>
      </c>
      <c r="L743" s="185">
        <f>AVERAGE($G$9:G743)</f>
        <v>46.620408163265303</v>
      </c>
      <c r="M743" s="168">
        <f>AVERAGE($H$9:H743)</f>
        <v>9776.3416501687097</v>
      </c>
      <c r="AB743" s="178">
        <v>735</v>
      </c>
      <c r="AC743" s="182">
        <v>45</v>
      </c>
      <c r="AD743" s="182">
        <v>3</v>
      </c>
      <c r="AE743" s="182">
        <v>0</v>
      </c>
      <c r="AF743" s="182">
        <v>1189.2572583758588</v>
      </c>
      <c r="AG743" s="182">
        <v>48</v>
      </c>
      <c r="AH743" s="188">
        <v>14090.742741624141</v>
      </c>
      <c r="AI743" s="182" t="s">
        <v>197</v>
      </c>
      <c r="AJ743" s="3"/>
      <c r="AK743" s="3"/>
      <c r="AL743" s="185">
        <f>AVERAGE($AG$9:AG743)</f>
        <v>46.806802721088438</v>
      </c>
      <c r="AM743" s="168">
        <f>AVERAGE($AH$9:AH743)</f>
        <v>14478.514504934186</v>
      </c>
    </row>
    <row r="744" spans="2:39" ht="18" x14ac:dyDescent="0.55000000000000004">
      <c r="B744" s="178">
        <v>736</v>
      </c>
      <c r="C744" s="182">
        <v>42</v>
      </c>
      <c r="D744" s="182">
        <v>7</v>
      </c>
      <c r="E744" s="182">
        <v>2</v>
      </c>
      <c r="F744" s="182">
        <v>664.68048746566467</v>
      </c>
      <c r="G744" s="182">
        <v>47</v>
      </c>
      <c r="H744" s="188">
        <v>10030.319512534335</v>
      </c>
      <c r="I744" s="182" t="s">
        <v>197</v>
      </c>
      <c r="L744" s="185">
        <f>AVERAGE($G$9:G744)</f>
        <v>46.620923913043477</v>
      </c>
      <c r="M744" s="168">
        <f>AVERAGE($H$9:H744)</f>
        <v>9776.6867287860532</v>
      </c>
      <c r="AB744" s="178">
        <v>736</v>
      </c>
      <c r="AC744" s="182">
        <v>53</v>
      </c>
      <c r="AD744" s="182">
        <v>3</v>
      </c>
      <c r="AE744" s="182">
        <v>4</v>
      </c>
      <c r="AF744" s="182">
        <v>816.70483573687193</v>
      </c>
      <c r="AG744" s="182">
        <v>49</v>
      </c>
      <c r="AH744" s="188">
        <v>15848.295164263127</v>
      </c>
      <c r="AI744" s="182" t="s">
        <v>197</v>
      </c>
      <c r="AJ744" s="3"/>
      <c r="AK744" s="3"/>
      <c r="AL744" s="185">
        <f>AVERAGE($AG$9:AG744)</f>
        <v>46.809782608695649</v>
      </c>
      <c r="AM744" s="168">
        <f>AVERAGE($AH$9:AH744)</f>
        <v>14480.375619960449</v>
      </c>
    </row>
    <row r="745" spans="2:39" ht="18" x14ac:dyDescent="0.55000000000000004">
      <c r="B745" s="178">
        <v>737</v>
      </c>
      <c r="C745" s="182">
        <v>44</v>
      </c>
      <c r="D745" s="182">
        <v>7</v>
      </c>
      <c r="E745" s="182">
        <v>2</v>
      </c>
      <c r="F745" s="182">
        <v>542.75848477124396</v>
      </c>
      <c r="G745" s="182">
        <v>49</v>
      </c>
      <c r="H745" s="188">
        <v>10722.241515228756</v>
      </c>
      <c r="I745" s="182" t="s">
        <v>197</v>
      </c>
      <c r="L745" s="185">
        <f>AVERAGE($G$9:G745)</f>
        <v>46.624151967435552</v>
      </c>
      <c r="M745" s="168">
        <f>AVERAGE($H$9:H745)</f>
        <v>9777.9697067866528</v>
      </c>
      <c r="AB745" s="178">
        <v>737</v>
      </c>
      <c r="AC745" s="182">
        <v>28</v>
      </c>
      <c r="AD745" s="182">
        <v>10</v>
      </c>
      <c r="AE745" s="182">
        <v>0</v>
      </c>
      <c r="AF745" s="182">
        <v>553.95433040082366</v>
      </c>
      <c r="AG745" s="182">
        <v>38</v>
      </c>
      <c r="AH745" s="188">
        <v>10876.045669599176</v>
      </c>
      <c r="AI745" s="182" t="s">
        <v>197</v>
      </c>
      <c r="AJ745" s="3"/>
      <c r="AK745" s="3"/>
      <c r="AL745" s="185">
        <f>AVERAGE($AG$9:AG745)</f>
        <v>46.797829036635008</v>
      </c>
      <c r="AM745" s="168">
        <f>AVERAGE($AH$9:AH745)</f>
        <v>14475.485077286958</v>
      </c>
    </row>
    <row r="746" spans="2:39" ht="18" x14ac:dyDescent="0.55000000000000004">
      <c r="B746" s="178">
        <v>738</v>
      </c>
      <c r="C746" s="182">
        <v>48</v>
      </c>
      <c r="D746" s="182">
        <v>6</v>
      </c>
      <c r="E746" s="182">
        <v>1</v>
      </c>
      <c r="F746" s="182">
        <v>416.27766292827596</v>
      </c>
      <c r="G746" s="182">
        <v>52</v>
      </c>
      <c r="H746" s="188">
        <v>10753.722337071724</v>
      </c>
      <c r="I746" s="182" t="s">
        <v>198</v>
      </c>
      <c r="L746" s="185">
        <f>AVERAGE($G$9:G746)</f>
        <v>46.631436314363143</v>
      </c>
      <c r="M746" s="168">
        <f>AVERAGE($H$9:H746)</f>
        <v>9779.2918648222712</v>
      </c>
      <c r="AB746" s="178">
        <v>738</v>
      </c>
      <c r="AC746" s="182">
        <v>34</v>
      </c>
      <c r="AD746" s="182">
        <v>7</v>
      </c>
      <c r="AE746" s="182">
        <v>1</v>
      </c>
      <c r="AF746" s="182">
        <v>500.34980203969639</v>
      </c>
      <c r="AG746" s="182">
        <v>40</v>
      </c>
      <c r="AH746" s="188">
        <v>11949.650197960304</v>
      </c>
      <c r="AI746" s="182" t="s">
        <v>197</v>
      </c>
      <c r="AJ746" s="3"/>
      <c r="AK746" s="3"/>
      <c r="AL746" s="185">
        <f>AVERAGE($AG$9:AG746)</f>
        <v>46.788617886178862</v>
      </c>
      <c r="AM746" s="168">
        <f>AVERAGE($AH$9:AH746)</f>
        <v>14472.062536800066</v>
      </c>
    </row>
    <row r="747" spans="2:39" ht="18" x14ac:dyDescent="0.55000000000000004">
      <c r="B747" s="178">
        <v>739</v>
      </c>
      <c r="C747" s="182">
        <v>50</v>
      </c>
      <c r="D747" s="182">
        <v>5</v>
      </c>
      <c r="E747" s="182">
        <v>1</v>
      </c>
      <c r="F747" s="182">
        <v>763.91455231167276</v>
      </c>
      <c r="G747" s="182">
        <v>52</v>
      </c>
      <c r="H747" s="188">
        <v>10406.085447688327</v>
      </c>
      <c r="I747" s="182" t="s">
        <v>198</v>
      </c>
      <c r="L747" s="185">
        <f>AVERAGE($G$9:G747)</f>
        <v>46.638700947225978</v>
      </c>
      <c r="M747" s="168">
        <f>AVERAGE($H$9:H747)</f>
        <v>9780.14002934577</v>
      </c>
      <c r="AB747" s="178">
        <v>739</v>
      </c>
      <c r="AC747" s="182">
        <v>46</v>
      </c>
      <c r="AD747" s="182">
        <v>10</v>
      </c>
      <c r="AE747" s="182">
        <v>3</v>
      </c>
      <c r="AF747" s="182">
        <v>751.61941670185558</v>
      </c>
      <c r="AG747" s="182">
        <v>50</v>
      </c>
      <c r="AH747" s="188">
        <v>16048.380583298145</v>
      </c>
      <c r="AI747" s="182" t="s">
        <v>198</v>
      </c>
      <c r="AJ747" s="3"/>
      <c r="AK747" s="3"/>
      <c r="AL747" s="185">
        <f>AVERAGE($AG$9:AG747)</f>
        <v>46.792963464140733</v>
      </c>
      <c r="AM747" s="168">
        <f>AVERAGE($AH$9:AH747)</f>
        <v>14474.195578811565</v>
      </c>
    </row>
    <row r="748" spans="2:39" ht="18" x14ac:dyDescent="0.55000000000000004">
      <c r="B748" s="178">
        <v>740</v>
      </c>
      <c r="C748" s="182">
        <v>35</v>
      </c>
      <c r="D748" s="182">
        <v>7</v>
      </c>
      <c r="E748" s="182">
        <v>1</v>
      </c>
      <c r="F748" s="182">
        <v>837.18618045019628</v>
      </c>
      <c r="G748" s="182">
        <v>41</v>
      </c>
      <c r="H748" s="188">
        <v>7897.8138195498041</v>
      </c>
      <c r="I748" s="182" t="s">
        <v>197</v>
      </c>
      <c r="L748" s="185">
        <f>AVERAGE($G$9:G748)</f>
        <v>46.631081081081078</v>
      </c>
      <c r="M748" s="168">
        <f>AVERAGE($H$9:H748)</f>
        <v>9777.5963452784781</v>
      </c>
      <c r="AB748" s="178">
        <v>740</v>
      </c>
      <c r="AC748" s="182">
        <v>40</v>
      </c>
      <c r="AD748" s="182">
        <v>10</v>
      </c>
      <c r="AE748" s="182">
        <v>1</v>
      </c>
      <c r="AF748" s="182">
        <v>936.79958236921493</v>
      </c>
      <c r="AG748" s="182">
        <v>49</v>
      </c>
      <c r="AH748" s="188">
        <v>14978.200417630786</v>
      </c>
      <c r="AI748" s="182" t="s">
        <v>197</v>
      </c>
      <c r="AJ748" s="3"/>
      <c r="AK748" s="3"/>
      <c r="AL748" s="185">
        <f>AVERAGE($AG$9:AG748)</f>
        <v>46.795945945945945</v>
      </c>
      <c r="AM748" s="168">
        <f>AVERAGE($AH$9:AH748)</f>
        <v>14474.87666643159</v>
      </c>
    </row>
    <row r="749" spans="2:39" ht="18" x14ac:dyDescent="0.55000000000000004">
      <c r="B749" s="178">
        <v>741</v>
      </c>
      <c r="C749" s="182">
        <v>45</v>
      </c>
      <c r="D749" s="182">
        <v>3</v>
      </c>
      <c r="E749" s="182">
        <v>4</v>
      </c>
      <c r="F749" s="182">
        <v>812.9192743760251</v>
      </c>
      <c r="G749" s="182">
        <v>44</v>
      </c>
      <c r="H749" s="188">
        <v>9527.080725623975</v>
      </c>
      <c r="I749" s="182" t="s">
        <v>197</v>
      </c>
      <c r="L749" s="185">
        <f>AVERAGE($G$9:G749)</f>
        <v>46.627530364372468</v>
      </c>
      <c r="M749" s="168">
        <f>AVERAGE($H$9:H749)</f>
        <v>9777.2582675191607</v>
      </c>
      <c r="AB749" s="178">
        <v>741</v>
      </c>
      <c r="AC749" s="182">
        <v>46</v>
      </c>
      <c r="AD749" s="182">
        <v>4</v>
      </c>
      <c r="AE749" s="182">
        <v>2</v>
      </c>
      <c r="AF749" s="182">
        <v>620.840718683874</v>
      </c>
      <c r="AG749" s="182">
        <v>48</v>
      </c>
      <c r="AH749" s="188">
        <v>15159.159281316126</v>
      </c>
      <c r="AI749" s="182" t="s">
        <v>197</v>
      </c>
      <c r="AJ749" s="3"/>
      <c r="AK749" s="3"/>
      <c r="AL749" s="185">
        <f>AVERAGE($AG$9:AG749)</f>
        <v>46.797570850202426</v>
      </c>
      <c r="AM749" s="168">
        <f>AVERAGE($AH$9:AH749)</f>
        <v>14475.800124751271</v>
      </c>
    </row>
    <row r="750" spans="2:39" ht="18" x14ac:dyDescent="0.55000000000000004">
      <c r="B750" s="178">
        <v>742</v>
      </c>
      <c r="C750" s="182">
        <v>48</v>
      </c>
      <c r="D750" s="182">
        <v>5</v>
      </c>
      <c r="E750" s="182">
        <v>8</v>
      </c>
      <c r="F750" s="182">
        <v>957.6355208859618</v>
      </c>
      <c r="G750" s="182">
        <v>45</v>
      </c>
      <c r="H750" s="188">
        <v>10667.364479114038</v>
      </c>
      <c r="I750" s="182" t="s">
        <v>197</v>
      </c>
      <c r="L750" s="185">
        <f>AVERAGE($G$9:G750)</f>
        <v>46.625336927223721</v>
      </c>
      <c r="M750" s="168">
        <f>AVERAGE($H$9:H750)</f>
        <v>9778.4578715779153</v>
      </c>
      <c r="AB750" s="178">
        <v>742</v>
      </c>
      <c r="AC750" s="182">
        <v>37</v>
      </c>
      <c r="AD750" s="182">
        <v>7</v>
      </c>
      <c r="AE750" s="182">
        <v>3</v>
      </c>
      <c r="AF750" s="182">
        <v>733.39057447114033</v>
      </c>
      <c r="AG750" s="182">
        <v>41</v>
      </c>
      <c r="AH750" s="188">
        <v>12601.609425528859</v>
      </c>
      <c r="AI750" s="182" t="s">
        <v>197</v>
      </c>
      <c r="AJ750" s="3"/>
      <c r="AK750" s="3"/>
      <c r="AL750" s="185">
        <f>AVERAGE($AG$9:AG750)</f>
        <v>46.78975741239892</v>
      </c>
      <c r="AM750" s="168">
        <f>AVERAGE($AH$9:AH750)</f>
        <v>14473.274261275228</v>
      </c>
    </row>
    <row r="751" spans="2:39" ht="18" x14ac:dyDescent="0.55000000000000004">
      <c r="B751" s="178">
        <v>743</v>
      </c>
      <c r="C751" s="182">
        <v>42</v>
      </c>
      <c r="D751" s="182">
        <v>6</v>
      </c>
      <c r="E751" s="182">
        <v>7</v>
      </c>
      <c r="F751" s="182">
        <v>768.17526172978717</v>
      </c>
      <c r="G751" s="182">
        <v>41</v>
      </c>
      <c r="H751" s="188">
        <v>9466.8247382702139</v>
      </c>
      <c r="I751" s="182" t="s">
        <v>197</v>
      </c>
      <c r="L751" s="185">
        <f>AVERAGE($G$9:G751)</f>
        <v>46.617765814266484</v>
      </c>
      <c r="M751" s="168">
        <f>AVERAGE($H$9:H751)</f>
        <v>9778.0384460956702</v>
      </c>
      <c r="AB751" s="178">
        <v>743</v>
      </c>
      <c r="AC751" s="182">
        <v>47</v>
      </c>
      <c r="AD751" s="182">
        <v>6</v>
      </c>
      <c r="AE751" s="182">
        <v>4</v>
      </c>
      <c r="AF751" s="182">
        <v>682.57211545558675</v>
      </c>
      <c r="AG751" s="182">
        <v>49</v>
      </c>
      <c r="AH751" s="188">
        <v>15982.427884544413</v>
      </c>
      <c r="AI751" s="182" t="s">
        <v>197</v>
      </c>
      <c r="AJ751" s="3"/>
      <c r="AK751" s="3"/>
      <c r="AL751" s="185">
        <f>AVERAGE($AG$9:AG751)</f>
        <v>46.792732166890985</v>
      </c>
      <c r="AM751" s="168">
        <f>AVERAGE($AH$9:AH751)</f>
        <v>14475.305423621487</v>
      </c>
    </row>
    <row r="752" spans="2:39" ht="18" x14ac:dyDescent="0.55000000000000004">
      <c r="B752" s="178">
        <v>744</v>
      </c>
      <c r="C752" s="182">
        <v>48</v>
      </c>
      <c r="D752" s="182">
        <v>6</v>
      </c>
      <c r="E752" s="182">
        <v>1</v>
      </c>
      <c r="F752" s="182">
        <v>854.51049936458094</v>
      </c>
      <c r="G752" s="182">
        <v>52</v>
      </c>
      <c r="H752" s="188">
        <v>10315.48950063542</v>
      </c>
      <c r="I752" s="182" t="s">
        <v>198</v>
      </c>
      <c r="L752" s="185">
        <f>AVERAGE($G$9:G752)</f>
        <v>46.625</v>
      </c>
      <c r="M752" s="168">
        <f>AVERAGE($H$9:H752)</f>
        <v>9778.76082654532</v>
      </c>
      <c r="AB752" s="178">
        <v>744</v>
      </c>
      <c r="AC752" s="182">
        <v>51</v>
      </c>
      <c r="AD752" s="182">
        <v>8</v>
      </c>
      <c r="AE752" s="182">
        <v>3</v>
      </c>
      <c r="AF752" s="182">
        <v>855.06879769876423</v>
      </c>
      <c r="AG752" s="182">
        <v>50</v>
      </c>
      <c r="AH752" s="188">
        <v>15944.931202301235</v>
      </c>
      <c r="AI752" s="182" t="s">
        <v>198</v>
      </c>
      <c r="AJ752" s="3"/>
      <c r="AK752" s="3"/>
      <c r="AL752" s="185">
        <f>AVERAGE($AG$9:AG752)</f>
        <v>46.797043010752688</v>
      </c>
      <c r="AM752" s="168">
        <f>AVERAGE($AH$9:AH752)</f>
        <v>14477.280727087455</v>
      </c>
    </row>
    <row r="753" spans="2:39" ht="18" x14ac:dyDescent="0.55000000000000004">
      <c r="B753" s="178">
        <v>745</v>
      </c>
      <c r="C753" s="182">
        <v>49</v>
      </c>
      <c r="D753" s="182">
        <v>4</v>
      </c>
      <c r="E753" s="182">
        <v>5</v>
      </c>
      <c r="F753" s="182">
        <v>686.59667038317662</v>
      </c>
      <c r="G753" s="182">
        <v>48</v>
      </c>
      <c r="H753" s="188">
        <v>11043.403329616824</v>
      </c>
      <c r="I753" s="182" t="s">
        <v>197</v>
      </c>
      <c r="L753" s="185">
        <f>AVERAGE($G$9:G753)</f>
        <v>46.626845637583891</v>
      </c>
      <c r="M753" s="168">
        <f>AVERAGE($H$9:H753)</f>
        <v>9780.4583332608527</v>
      </c>
      <c r="AB753" s="178">
        <v>745</v>
      </c>
      <c r="AC753" s="182">
        <v>52</v>
      </c>
      <c r="AD753" s="182">
        <v>9</v>
      </c>
      <c r="AE753" s="182">
        <v>3</v>
      </c>
      <c r="AF753" s="182">
        <v>907.12458486440732</v>
      </c>
      <c r="AG753" s="182">
        <v>50</v>
      </c>
      <c r="AH753" s="188">
        <v>15892.875415135593</v>
      </c>
      <c r="AI753" s="182" t="s">
        <v>198</v>
      </c>
      <c r="AJ753" s="3"/>
      <c r="AK753" s="3"/>
      <c r="AL753" s="185">
        <f>AVERAGE($AG$9:AG753)</f>
        <v>46.801342281879194</v>
      </c>
      <c r="AM753" s="168">
        <f>AVERAGE($AH$9:AH753)</f>
        <v>14479.180854185506</v>
      </c>
    </row>
    <row r="754" spans="2:39" ht="18" x14ac:dyDescent="0.55000000000000004">
      <c r="B754" s="178">
        <v>746</v>
      </c>
      <c r="C754" s="182">
        <v>52</v>
      </c>
      <c r="D754" s="182">
        <v>10</v>
      </c>
      <c r="E754" s="182">
        <v>3</v>
      </c>
      <c r="F754" s="182">
        <v>743.05751527007681</v>
      </c>
      <c r="G754" s="182">
        <v>50</v>
      </c>
      <c r="H754" s="188">
        <v>11056.942484729923</v>
      </c>
      <c r="I754" s="182" t="s">
        <v>198</v>
      </c>
      <c r="L754" s="185">
        <f>AVERAGE($G$9:G754)</f>
        <v>46.6313672922252</v>
      </c>
      <c r="M754" s="168">
        <f>AVERAGE($H$9:H754)</f>
        <v>9782.169438021534</v>
      </c>
      <c r="AB754" s="178">
        <v>746</v>
      </c>
      <c r="AC754" s="182">
        <v>43</v>
      </c>
      <c r="AD754" s="182">
        <v>6</v>
      </c>
      <c r="AE754" s="182">
        <v>3</v>
      </c>
      <c r="AF754" s="182">
        <v>1028.0773241926363</v>
      </c>
      <c r="AG754" s="182">
        <v>46</v>
      </c>
      <c r="AH754" s="188">
        <v>14231.922675807364</v>
      </c>
      <c r="AI754" s="182" t="s">
        <v>197</v>
      </c>
      <c r="AJ754" s="3"/>
      <c r="AK754" s="3"/>
      <c r="AL754" s="185">
        <f>AVERAGE($AG$9:AG754)</f>
        <v>46.800268096514742</v>
      </c>
      <c r="AM754" s="168">
        <f>AVERAGE($AH$9:AH754)</f>
        <v>14478.849408906179</v>
      </c>
    </row>
    <row r="755" spans="2:39" ht="18" x14ac:dyDescent="0.55000000000000004">
      <c r="B755" s="178">
        <v>747</v>
      </c>
      <c r="C755" s="182">
        <v>42</v>
      </c>
      <c r="D755" s="182">
        <v>4</v>
      </c>
      <c r="E755" s="182">
        <v>2</v>
      </c>
      <c r="F755" s="182">
        <v>802.2357402919896</v>
      </c>
      <c r="G755" s="182">
        <v>44</v>
      </c>
      <c r="H755" s="188">
        <v>9037.7642597080103</v>
      </c>
      <c r="I755" s="182" t="s">
        <v>197</v>
      </c>
      <c r="L755" s="185">
        <f>AVERAGE($G$9:G755)</f>
        <v>46.627844712182061</v>
      </c>
      <c r="M755" s="168">
        <f>AVERAGE($H$9:H755)</f>
        <v>9781.1729116784118</v>
      </c>
      <c r="AB755" s="178">
        <v>747</v>
      </c>
      <c r="AC755" s="182">
        <v>51</v>
      </c>
      <c r="AD755" s="182">
        <v>4</v>
      </c>
      <c r="AE755" s="182">
        <v>2</v>
      </c>
      <c r="AF755" s="182">
        <v>855.01378047423532</v>
      </c>
      <c r="AG755" s="182">
        <v>51</v>
      </c>
      <c r="AH755" s="188">
        <v>15629.986219525765</v>
      </c>
      <c r="AI755" s="182" t="s">
        <v>198</v>
      </c>
      <c r="AJ755" s="3"/>
      <c r="AK755" s="3"/>
      <c r="AL755" s="185">
        <f>AVERAGE($AG$9:AG755)</f>
        <v>46.805890227576974</v>
      </c>
      <c r="AM755" s="168">
        <f>AVERAGE($AH$9:AH755)</f>
        <v>14480.390422039536</v>
      </c>
    </row>
    <row r="756" spans="2:39" ht="18" x14ac:dyDescent="0.55000000000000004">
      <c r="B756" s="178">
        <v>748</v>
      </c>
      <c r="C756" s="182">
        <v>33</v>
      </c>
      <c r="D756" s="182">
        <v>10</v>
      </c>
      <c r="E756" s="182">
        <v>1</v>
      </c>
      <c r="F756" s="182">
        <v>817.44574949483365</v>
      </c>
      <c r="G756" s="182">
        <v>42</v>
      </c>
      <c r="H756" s="188">
        <v>8202.5542505051671</v>
      </c>
      <c r="I756" s="182" t="s">
        <v>197</v>
      </c>
      <c r="L756" s="185">
        <f>AVERAGE($G$9:G756)</f>
        <v>46.621657754010698</v>
      </c>
      <c r="M756" s="168">
        <f>AVERAGE($H$9:H756)</f>
        <v>9779.0624589228319</v>
      </c>
      <c r="AB756" s="178">
        <v>748</v>
      </c>
      <c r="AC756" s="182">
        <v>50</v>
      </c>
      <c r="AD756" s="182">
        <v>6</v>
      </c>
      <c r="AE756" s="182">
        <v>3</v>
      </c>
      <c r="AF756" s="182">
        <v>932.56162188007329</v>
      </c>
      <c r="AG756" s="182">
        <v>50</v>
      </c>
      <c r="AH756" s="188">
        <v>15867.438378119927</v>
      </c>
      <c r="AI756" s="182" t="s">
        <v>198</v>
      </c>
      <c r="AJ756" s="3"/>
      <c r="AK756" s="3"/>
      <c r="AL756" s="185">
        <f>AVERAGE($AG$9:AG756)</f>
        <v>46.810160427807489</v>
      </c>
      <c r="AM756" s="168">
        <f>AVERAGE($AH$9:AH756)</f>
        <v>14482.244764226811</v>
      </c>
    </row>
    <row r="757" spans="2:39" ht="18" x14ac:dyDescent="0.55000000000000004">
      <c r="B757" s="178">
        <v>749</v>
      </c>
      <c r="C757" s="182">
        <v>35</v>
      </c>
      <c r="D757" s="182">
        <v>4</v>
      </c>
      <c r="E757" s="182">
        <v>2</v>
      </c>
      <c r="F757" s="182">
        <v>989.75684892053096</v>
      </c>
      <c r="G757" s="182">
        <v>37</v>
      </c>
      <c r="H757" s="188">
        <v>6855.2431510794686</v>
      </c>
      <c r="I757" s="182" t="s">
        <v>197</v>
      </c>
      <c r="L757" s="185">
        <f>AVERAGE($G$9:G757)</f>
        <v>46.608811748998662</v>
      </c>
      <c r="M757" s="168">
        <f>AVERAGE($H$9:H757)</f>
        <v>9775.1588283382607</v>
      </c>
      <c r="AB757" s="178">
        <v>749</v>
      </c>
      <c r="AC757" s="182">
        <v>49</v>
      </c>
      <c r="AD757" s="182">
        <v>6</v>
      </c>
      <c r="AE757" s="182">
        <v>2</v>
      </c>
      <c r="AF757" s="182">
        <v>829.89224900992076</v>
      </c>
      <c r="AG757" s="182">
        <v>51</v>
      </c>
      <c r="AH757" s="188">
        <v>15655.107750990079</v>
      </c>
      <c r="AI757" s="182" t="s">
        <v>198</v>
      </c>
      <c r="AJ757" s="3"/>
      <c r="AK757" s="3"/>
      <c r="AL757" s="185">
        <f>AVERAGE($AG$9:AG757)</f>
        <v>46.815754339118826</v>
      </c>
      <c r="AM757" s="168">
        <f>AVERAGE($AH$9:AH757)</f>
        <v>14483.81066941608</v>
      </c>
    </row>
    <row r="758" spans="2:39" ht="18" x14ac:dyDescent="0.55000000000000004">
      <c r="B758" s="178">
        <v>750</v>
      </c>
      <c r="C758" s="182">
        <v>48</v>
      </c>
      <c r="D758" s="182">
        <v>6</v>
      </c>
      <c r="E758" s="182">
        <v>2</v>
      </c>
      <c r="F758" s="182">
        <v>1056.3043815522929</v>
      </c>
      <c r="G758" s="182">
        <v>51</v>
      </c>
      <c r="H758" s="188">
        <v>10428.695618447708</v>
      </c>
      <c r="I758" s="182" t="s">
        <v>198</v>
      </c>
      <c r="L758" s="185">
        <f>AVERAGE($G$9:G758)</f>
        <v>46.614666666666665</v>
      </c>
      <c r="M758" s="168">
        <f>AVERAGE($H$9:H758)</f>
        <v>9776.0302107250736</v>
      </c>
      <c r="AB758" s="178">
        <v>750</v>
      </c>
      <c r="AC758" s="182">
        <v>42</v>
      </c>
      <c r="AD758" s="182">
        <v>5</v>
      </c>
      <c r="AE758" s="182">
        <v>1</v>
      </c>
      <c r="AF758" s="182">
        <v>755.14017230685636</v>
      </c>
      <c r="AG758" s="182">
        <v>46</v>
      </c>
      <c r="AH758" s="188">
        <v>14004.859827693144</v>
      </c>
      <c r="AI758" s="182" t="s">
        <v>197</v>
      </c>
      <c r="AJ758" s="3"/>
      <c r="AK758" s="3"/>
      <c r="AL758" s="185">
        <f>AVERAGE($AG$9:AG758)</f>
        <v>46.814666666666668</v>
      </c>
      <c r="AM758" s="168">
        <f>AVERAGE($AH$9:AH758)</f>
        <v>14483.172068293783</v>
      </c>
    </row>
    <row r="759" spans="2:39" ht="18" x14ac:dyDescent="0.55000000000000004">
      <c r="B759" s="178">
        <v>751</v>
      </c>
      <c r="C759" s="182">
        <v>52</v>
      </c>
      <c r="D759" s="182">
        <v>11</v>
      </c>
      <c r="E759" s="182">
        <v>5</v>
      </c>
      <c r="F759" s="182">
        <v>747.6287454160497</v>
      </c>
      <c r="G759" s="182">
        <v>48</v>
      </c>
      <c r="H759" s="188">
        <v>10982.37125458395</v>
      </c>
      <c r="I759" s="182" t="s">
        <v>197</v>
      </c>
      <c r="L759" s="185">
        <f>AVERAGE($G$9:G759)</f>
        <v>46.616511318242345</v>
      </c>
      <c r="M759" s="168">
        <f>AVERAGE($H$9:H759)</f>
        <v>9777.6365236995862</v>
      </c>
      <c r="AB759" s="178">
        <v>751</v>
      </c>
      <c r="AC759" s="182">
        <v>39</v>
      </c>
      <c r="AD759" s="182">
        <v>3</v>
      </c>
      <c r="AE759" s="182">
        <v>4</v>
      </c>
      <c r="AF759" s="182">
        <v>1081.0565407451693</v>
      </c>
      <c r="AG759" s="182">
        <v>38</v>
      </c>
      <c r="AH759" s="188">
        <v>11348.943459254831</v>
      </c>
      <c r="AI759" s="182" t="s">
        <v>197</v>
      </c>
      <c r="AJ759" s="3"/>
      <c r="AK759" s="3"/>
      <c r="AL759" s="185">
        <f>AVERAGE($AG$9:AG759)</f>
        <v>46.802929427430094</v>
      </c>
      <c r="AM759" s="168">
        <f>AVERAGE($AH$9:AH759)</f>
        <v>14478.998661357646</v>
      </c>
    </row>
    <row r="760" spans="2:39" ht="18" x14ac:dyDescent="0.55000000000000004">
      <c r="B760" s="178">
        <v>752</v>
      </c>
      <c r="C760" s="182">
        <v>48</v>
      </c>
      <c r="D760" s="182">
        <v>5</v>
      </c>
      <c r="E760" s="182">
        <v>3</v>
      </c>
      <c r="F760" s="182">
        <v>912.75885361228165</v>
      </c>
      <c r="G760" s="182">
        <v>50</v>
      </c>
      <c r="H760" s="188">
        <v>10887.241146387718</v>
      </c>
      <c r="I760" s="182" t="s">
        <v>198</v>
      </c>
      <c r="L760" s="185">
        <f>AVERAGE($G$9:G760)</f>
        <v>46.621010638297875</v>
      </c>
      <c r="M760" s="168">
        <f>AVERAGE($H$9:H760)</f>
        <v>9779.1120617616707</v>
      </c>
      <c r="AB760" s="178">
        <v>752</v>
      </c>
      <c r="AC760" s="182">
        <v>35</v>
      </c>
      <c r="AD760" s="182">
        <v>6</v>
      </c>
      <c r="AE760" s="182">
        <v>3</v>
      </c>
      <c r="AF760" s="182">
        <v>721.95767024668373</v>
      </c>
      <c r="AG760" s="182">
        <v>38</v>
      </c>
      <c r="AH760" s="188">
        <v>11458.042329753316</v>
      </c>
      <c r="AI760" s="182" t="s">
        <v>197</v>
      </c>
      <c r="AJ760" s="3"/>
      <c r="AK760" s="3"/>
      <c r="AL760" s="185">
        <f>AVERAGE($AG$9:AG760)</f>
        <v>46.791223404255319</v>
      </c>
      <c r="AM760" s="168">
        <f>AVERAGE($AH$9:AH760)</f>
        <v>14474.981432193279</v>
      </c>
    </row>
    <row r="761" spans="2:39" ht="18" x14ac:dyDescent="0.55000000000000004">
      <c r="B761" s="178">
        <v>753</v>
      </c>
      <c r="C761" s="182">
        <v>44</v>
      </c>
      <c r="D761" s="182">
        <v>6</v>
      </c>
      <c r="E761" s="182">
        <v>5</v>
      </c>
      <c r="F761" s="182">
        <v>618.39715112755471</v>
      </c>
      <c r="G761" s="182">
        <v>45</v>
      </c>
      <c r="H761" s="188">
        <v>10256.602848872444</v>
      </c>
      <c r="I761" s="182" t="s">
        <v>197</v>
      </c>
      <c r="L761" s="185">
        <f>AVERAGE($G$9:G761)</f>
        <v>46.618857901726429</v>
      </c>
      <c r="M761" s="168">
        <f>AVERAGE($H$9:H761)</f>
        <v>9779.7461796728403</v>
      </c>
      <c r="AB761" s="178">
        <v>753</v>
      </c>
      <c r="AC761" s="182">
        <v>47</v>
      </c>
      <c r="AD761" s="182">
        <v>4</v>
      </c>
      <c r="AE761" s="182">
        <v>2</v>
      </c>
      <c r="AF761" s="182">
        <v>1054.0055081526032</v>
      </c>
      <c r="AG761" s="182">
        <v>49</v>
      </c>
      <c r="AH761" s="188">
        <v>15110.994491847396</v>
      </c>
      <c r="AI761" s="182" t="s">
        <v>197</v>
      </c>
      <c r="AJ761" s="3"/>
      <c r="AK761" s="3"/>
      <c r="AL761" s="185">
        <f>AVERAGE($AG$9:AG761)</f>
        <v>46.794156706507302</v>
      </c>
      <c r="AM761" s="168">
        <f>AVERAGE($AH$9:AH761)</f>
        <v>14475.82607105072</v>
      </c>
    </row>
    <row r="762" spans="2:39" ht="18" x14ac:dyDescent="0.55000000000000004">
      <c r="B762" s="178">
        <v>754</v>
      </c>
      <c r="C762" s="182">
        <v>46</v>
      </c>
      <c r="D762" s="182">
        <v>9</v>
      </c>
      <c r="E762" s="182">
        <v>3</v>
      </c>
      <c r="F762" s="182">
        <v>815.55451669415709</v>
      </c>
      <c r="G762" s="182">
        <v>50</v>
      </c>
      <c r="H762" s="188">
        <v>10984.445483305843</v>
      </c>
      <c r="I762" s="182" t="s">
        <v>198</v>
      </c>
      <c r="L762" s="185">
        <f>AVERAGE($G$9:G762)</f>
        <v>46.623342175066313</v>
      </c>
      <c r="M762" s="168">
        <f>AVERAGE($H$9:H762)</f>
        <v>9781.3439241073665</v>
      </c>
      <c r="AB762" s="178">
        <v>754</v>
      </c>
      <c r="AC762" s="182">
        <v>44</v>
      </c>
      <c r="AD762" s="182">
        <v>3</v>
      </c>
      <c r="AE762" s="182">
        <v>3</v>
      </c>
      <c r="AF762" s="182">
        <v>873.33864938709928</v>
      </c>
      <c r="AG762" s="182">
        <v>44</v>
      </c>
      <c r="AH762" s="188">
        <v>13616.6613506129</v>
      </c>
      <c r="AI762" s="182" t="s">
        <v>197</v>
      </c>
      <c r="AJ762" s="3"/>
      <c r="AK762" s="3"/>
      <c r="AL762" s="185">
        <f>AVERAGE($AG$9:AG762)</f>
        <v>46.790450928381965</v>
      </c>
      <c r="AM762" s="168">
        <f>AVERAGE($AH$9:AH762)</f>
        <v>14474.686595294172</v>
      </c>
    </row>
    <row r="763" spans="2:39" ht="18" x14ac:dyDescent="0.55000000000000004">
      <c r="B763" s="178">
        <v>755</v>
      </c>
      <c r="C763" s="182">
        <v>42</v>
      </c>
      <c r="D763" s="182">
        <v>4</v>
      </c>
      <c r="E763" s="182">
        <v>4</v>
      </c>
      <c r="F763" s="182">
        <v>598.02648675655996</v>
      </c>
      <c r="G763" s="182">
        <v>42</v>
      </c>
      <c r="H763" s="188">
        <v>9171.9735132434398</v>
      </c>
      <c r="I763" s="182" t="s">
        <v>197</v>
      </c>
      <c r="L763" s="185">
        <f>AVERAGE($G$9:G763)</f>
        <v>46.617218543046356</v>
      </c>
      <c r="M763" s="168">
        <f>AVERAGE($H$9:H763)</f>
        <v>9780.5368109803949</v>
      </c>
      <c r="AB763" s="178">
        <v>755</v>
      </c>
      <c r="AC763" s="182">
        <v>45</v>
      </c>
      <c r="AD763" s="182">
        <v>3</v>
      </c>
      <c r="AE763" s="182">
        <v>2</v>
      </c>
      <c r="AF763" s="182">
        <v>843.72445560298092</v>
      </c>
      <c r="AG763" s="182">
        <v>46</v>
      </c>
      <c r="AH763" s="188">
        <v>14166.27554439702</v>
      </c>
      <c r="AI763" s="182" t="s">
        <v>197</v>
      </c>
      <c r="AJ763" s="3"/>
      <c r="AK763" s="3"/>
      <c r="AL763" s="185">
        <f>AVERAGE($AG$9:AG763)</f>
        <v>46.789403973509934</v>
      </c>
      <c r="AM763" s="168">
        <f>AVERAGE($AH$9:AH763)</f>
        <v>14474.278103836032</v>
      </c>
    </row>
    <row r="764" spans="2:39" ht="18" x14ac:dyDescent="0.55000000000000004">
      <c r="B764" s="178">
        <v>756</v>
      </c>
      <c r="C764" s="182">
        <v>40</v>
      </c>
      <c r="D764" s="182">
        <v>4</v>
      </c>
      <c r="E764" s="182">
        <v>2</v>
      </c>
      <c r="F764" s="182">
        <v>1020.0204320197053</v>
      </c>
      <c r="G764" s="182">
        <v>42</v>
      </c>
      <c r="H764" s="188">
        <v>8249.9795679802955</v>
      </c>
      <c r="I764" s="182" t="s">
        <v>197</v>
      </c>
      <c r="L764" s="185">
        <f>AVERAGE($G$9:G764)</f>
        <v>46.611111111111114</v>
      </c>
      <c r="M764" s="168">
        <f>AVERAGE($H$9:H764)</f>
        <v>9778.512264362671</v>
      </c>
      <c r="AB764" s="178">
        <v>756</v>
      </c>
      <c r="AC764" s="182">
        <v>42</v>
      </c>
      <c r="AD764" s="182">
        <v>13</v>
      </c>
      <c r="AE764" s="182">
        <v>2</v>
      </c>
      <c r="AF764" s="182">
        <v>924.09353318420415</v>
      </c>
      <c r="AG764" s="182">
        <v>51</v>
      </c>
      <c r="AH764" s="188">
        <v>15560.906466815795</v>
      </c>
      <c r="AI764" s="182" t="s">
        <v>198</v>
      </c>
      <c r="AJ764" s="3"/>
      <c r="AK764" s="3"/>
      <c r="AL764" s="185">
        <f>AVERAGE($AG$9:AG764)</f>
        <v>46.794973544973544</v>
      </c>
      <c r="AM764" s="168">
        <f>AVERAGE($AH$9:AH764)</f>
        <v>14475.715442940502</v>
      </c>
    </row>
    <row r="765" spans="2:39" ht="18" x14ac:dyDescent="0.55000000000000004">
      <c r="B765" s="178">
        <v>757</v>
      </c>
      <c r="C765" s="182">
        <v>41</v>
      </c>
      <c r="D765" s="182">
        <v>4</v>
      </c>
      <c r="E765" s="182">
        <v>5</v>
      </c>
      <c r="F765" s="182">
        <v>785.37506084686277</v>
      </c>
      <c r="G765" s="182">
        <v>40</v>
      </c>
      <c r="H765" s="188">
        <v>8664.6249391531383</v>
      </c>
      <c r="I765" s="182" t="s">
        <v>197</v>
      </c>
      <c r="L765" s="185">
        <f>AVERAGE($G$9:G765)</f>
        <v>46.602377807133422</v>
      </c>
      <c r="M765" s="168">
        <f>AVERAGE($H$9:H765)</f>
        <v>9777.0408147917205</v>
      </c>
      <c r="AB765" s="178">
        <v>757</v>
      </c>
      <c r="AC765" s="182">
        <v>54</v>
      </c>
      <c r="AD765" s="182">
        <v>5</v>
      </c>
      <c r="AE765" s="182">
        <v>2</v>
      </c>
      <c r="AF765" s="182">
        <v>797.16762075086501</v>
      </c>
      <c r="AG765" s="182">
        <v>51</v>
      </c>
      <c r="AH765" s="188">
        <v>15687.832379249136</v>
      </c>
      <c r="AI765" s="182" t="s">
        <v>198</v>
      </c>
      <c r="AJ765" s="3"/>
      <c r="AK765" s="3"/>
      <c r="AL765" s="185">
        <f>AVERAGE($AG$9:AG765)</f>
        <v>46.800528401585204</v>
      </c>
      <c r="AM765" s="168">
        <f>AVERAGE($AH$9:AH765)</f>
        <v>14477.316654217</v>
      </c>
    </row>
    <row r="766" spans="2:39" ht="18" x14ac:dyDescent="0.55000000000000004">
      <c r="B766" s="178">
        <v>758</v>
      </c>
      <c r="C766" s="182">
        <v>49</v>
      </c>
      <c r="D766" s="182">
        <v>4</v>
      </c>
      <c r="E766" s="182">
        <v>3</v>
      </c>
      <c r="F766" s="182">
        <v>938.65890059834885</v>
      </c>
      <c r="G766" s="182">
        <v>50</v>
      </c>
      <c r="H766" s="188">
        <v>10861.341099401652</v>
      </c>
      <c r="I766" s="182" t="s">
        <v>198</v>
      </c>
      <c r="L766" s="185">
        <f>AVERAGE($G$9:G766)</f>
        <v>46.606860158311349</v>
      </c>
      <c r="M766" s="168">
        <f>AVERAGE($H$9:H766)</f>
        <v>9778.4712901012317</v>
      </c>
      <c r="AB766" s="178">
        <v>758</v>
      </c>
      <c r="AC766" s="182">
        <v>41</v>
      </c>
      <c r="AD766" s="182">
        <v>6</v>
      </c>
      <c r="AE766" s="182">
        <v>4</v>
      </c>
      <c r="AF766" s="182">
        <v>814.14670549495725</v>
      </c>
      <c r="AG766" s="182">
        <v>43</v>
      </c>
      <c r="AH766" s="188">
        <v>13540.853294505043</v>
      </c>
      <c r="AI766" s="182" t="s">
        <v>197</v>
      </c>
      <c r="AJ766" s="3"/>
      <c r="AK766" s="3"/>
      <c r="AL766" s="185">
        <f>AVERAGE($AG$9:AG766)</f>
        <v>46.79551451187335</v>
      </c>
      <c r="AM766" s="168">
        <f>AVERAGE($AH$9:AH766)</f>
        <v>14476.081214428461</v>
      </c>
    </row>
    <row r="767" spans="2:39" ht="18" x14ac:dyDescent="0.55000000000000004">
      <c r="B767" s="178">
        <v>759</v>
      </c>
      <c r="C767" s="182">
        <v>43</v>
      </c>
      <c r="D767" s="182">
        <v>1</v>
      </c>
      <c r="E767" s="182">
        <v>1</v>
      </c>
      <c r="F767" s="182">
        <v>673.61018756714691</v>
      </c>
      <c r="G767" s="182">
        <v>43</v>
      </c>
      <c r="H767" s="188">
        <v>8631.3898124328534</v>
      </c>
      <c r="I767" s="182" t="s">
        <v>197</v>
      </c>
      <c r="L767" s="185">
        <f>AVERAGE($G$9:G767)</f>
        <v>46.602108036890648</v>
      </c>
      <c r="M767" s="168">
        <f>AVERAGE($H$9:H767)</f>
        <v>9776.9599838065442</v>
      </c>
      <c r="AB767" s="178">
        <v>759</v>
      </c>
      <c r="AC767" s="182">
        <v>41</v>
      </c>
      <c r="AD767" s="182">
        <v>6</v>
      </c>
      <c r="AE767" s="182">
        <v>2</v>
      </c>
      <c r="AF767" s="182">
        <v>874.73374898317786</v>
      </c>
      <c r="AG767" s="182">
        <v>45</v>
      </c>
      <c r="AH767" s="188">
        <v>13750.266251016823</v>
      </c>
      <c r="AI767" s="182" t="s">
        <v>197</v>
      </c>
      <c r="AJ767" s="3"/>
      <c r="AK767" s="3"/>
      <c r="AL767" s="185">
        <f>AVERAGE($AG$9:AG767)</f>
        <v>46.793148880105399</v>
      </c>
      <c r="AM767" s="168">
        <f>AVERAGE($AH$9:AH767)</f>
        <v>14475.124936479302</v>
      </c>
    </row>
    <row r="768" spans="2:39" ht="18" x14ac:dyDescent="0.55000000000000004">
      <c r="B768" s="178">
        <v>760</v>
      </c>
      <c r="C768" s="182">
        <v>44</v>
      </c>
      <c r="D768" s="182">
        <v>4</v>
      </c>
      <c r="E768" s="182">
        <v>0</v>
      </c>
      <c r="F768" s="182">
        <v>700.32054788379548</v>
      </c>
      <c r="G768" s="182">
        <v>48</v>
      </c>
      <c r="H768" s="188">
        <v>9779.6794521162046</v>
      </c>
      <c r="I768" s="182" t="s">
        <v>197</v>
      </c>
      <c r="L768" s="185">
        <f>AVERAGE($G$9:G768)</f>
        <v>46.603947368421053</v>
      </c>
      <c r="M768" s="168">
        <f>AVERAGE($H$9:H768)</f>
        <v>9776.9635620543213</v>
      </c>
      <c r="AB768" s="178">
        <v>760</v>
      </c>
      <c r="AC768" s="182">
        <v>44</v>
      </c>
      <c r="AD768" s="182">
        <v>9</v>
      </c>
      <c r="AE768" s="182">
        <v>3</v>
      </c>
      <c r="AF768" s="182">
        <v>566.36539079415343</v>
      </c>
      <c r="AG768" s="182">
        <v>50</v>
      </c>
      <c r="AH768" s="188">
        <v>16233.634609205847</v>
      </c>
      <c r="AI768" s="182" t="s">
        <v>198</v>
      </c>
      <c r="AJ768" s="3"/>
      <c r="AK768" s="3"/>
      <c r="AL768" s="185">
        <f>AVERAGE($AG$9:AG768)</f>
        <v>46.797368421052632</v>
      </c>
      <c r="AM768" s="168">
        <f>AVERAGE($AH$9:AH768)</f>
        <v>14477.438764996048</v>
      </c>
    </row>
    <row r="769" spans="2:39" ht="18" x14ac:dyDescent="0.55000000000000004">
      <c r="B769" s="178">
        <v>761</v>
      </c>
      <c r="C769" s="182">
        <v>37</v>
      </c>
      <c r="D769" s="182">
        <v>4</v>
      </c>
      <c r="E769" s="182">
        <v>2</v>
      </c>
      <c r="F769" s="182">
        <v>754.09312948378829</v>
      </c>
      <c r="G769" s="182">
        <v>39</v>
      </c>
      <c r="H769" s="188">
        <v>7660.9068705162117</v>
      </c>
      <c r="I769" s="182" t="s">
        <v>197</v>
      </c>
      <c r="L769" s="185">
        <f>AVERAGE($G$9:G769)</f>
        <v>46.593955321944811</v>
      </c>
      <c r="M769" s="168">
        <f>AVERAGE($H$9:H769)</f>
        <v>9774.1829356528251</v>
      </c>
      <c r="AB769" s="178">
        <v>761</v>
      </c>
      <c r="AC769" s="182">
        <v>42</v>
      </c>
      <c r="AD769" s="182">
        <v>12</v>
      </c>
      <c r="AE769" s="182">
        <v>2</v>
      </c>
      <c r="AF769" s="182">
        <v>756.70993018440072</v>
      </c>
      <c r="AG769" s="182">
        <v>51</v>
      </c>
      <c r="AH769" s="188">
        <v>15728.290069815599</v>
      </c>
      <c r="AI769" s="182" t="s">
        <v>198</v>
      </c>
      <c r="AJ769" s="3"/>
      <c r="AK769" s="3"/>
      <c r="AL769" s="185">
        <f>AVERAGE($AG$9:AG769)</f>
        <v>46.802890932982919</v>
      </c>
      <c r="AM769" s="168">
        <f>AVERAGE($AH$9:AH769)</f>
        <v>14479.082459220514</v>
      </c>
    </row>
    <row r="770" spans="2:39" ht="18" x14ac:dyDescent="0.55000000000000004">
      <c r="B770" s="178">
        <v>762</v>
      </c>
      <c r="C770" s="182">
        <v>56</v>
      </c>
      <c r="D770" s="182">
        <v>13</v>
      </c>
      <c r="E770" s="182">
        <v>3</v>
      </c>
      <c r="F770" s="182">
        <v>668.10456485536531</v>
      </c>
      <c r="G770" s="182">
        <v>50</v>
      </c>
      <c r="H770" s="188">
        <v>11131.895435144634</v>
      </c>
      <c r="I770" s="182" t="s">
        <v>198</v>
      </c>
      <c r="L770" s="185">
        <f>AVERAGE($G$9:G770)</f>
        <v>46.598425196850393</v>
      </c>
      <c r="M770" s="168">
        <f>AVERAGE($H$9:H770)</f>
        <v>9775.9647105865406</v>
      </c>
      <c r="AB770" s="178">
        <v>762</v>
      </c>
      <c r="AC770" s="182">
        <v>31</v>
      </c>
      <c r="AD770" s="182">
        <v>10</v>
      </c>
      <c r="AE770" s="182">
        <v>1</v>
      </c>
      <c r="AF770" s="182">
        <v>1061.0175985798744</v>
      </c>
      <c r="AG770" s="182">
        <v>40</v>
      </c>
      <c r="AH770" s="188">
        <v>11388.982401420126</v>
      </c>
      <c r="AI770" s="182" t="s">
        <v>197</v>
      </c>
      <c r="AJ770" s="3"/>
      <c r="AK770" s="3"/>
      <c r="AL770" s="185">
        <f>AVERAGE($AG$9:AG770)</f>
        <v>46.793963254593173</v>
      </c>
      <c r="AM770" s="168">
        <f>AVERAGE($AH$9:AH770)</f>
        <v>14475.027209800826</v>
      </c>
    </row>
    <row r="771" spans="2:39" ht="18" x14ac:dyDescent="0.55000000000000004">
      <c r="B771" s="178">
        <v>763</v>
      </c>
      <c r="C771" s="182">
        <v>50</v>
      </c>
      <c r="D771" s="182">
        <v>3</v>
      </c>
      <c r="E771" s="182">
        <v>3</v>
      </c>
      <c r="F771" s="182">
        <v>1049.4826814993787</v>
      </c>
      <c r="G771" s="182">
        <v>50</v>
      </c>
      <c r="H771" s="188">
        <v>10750.517318500621</v>
      </c>
      <c r="I771" s="182" t="s">
        <v>198</v>
      </c>
      <c r="L771" s="185">
        <f>AVERAGE($G$9:G771)</f>
        <v>46.602883355176935</v>
      </c>
      <c r="M771" s="168">
        <f>AVERAGE($H$9:H771)</f>
        <v>9777.241974817096</v>
      </c>
      <c r="AB771" s="178">
        <v>763</v>
      </c>
      <c r="AC771" s="182">
        <v>45</v>
      </c>
      <c r="AD771" s="182">
        <v>4</v>
      </c>
      <c r="AE771" s="182">
        <v>0</v>
      </c>
      <c r="AF771" s="182">
        <v>523.97621077965732</v>
      </c>
      <c r="AG771" s="182">
        <v>49</v>
      </c>
      <c r="AH771" s="188">
        <v>15141.023789220342</v>
      </c>
      <c r="AI771" s="182" t="s">
        <v>197</v>
      </c>
      <c r="AJ771" s="3"/>
      <c r="AK771" s="3"/>
      <c r="AL771" s="185">
        <f>AVERAGE($AG$9:AG771)</f>
        <v>46.796854521625164</v>
      </c>
      <c r="AM771" s="168">
        <f>AVERAGE($AH$9:AH771)</f>
        <v>14475.900075566775</v>
      </c>
    </row>
    <row r="772" spans="2:39" ht="18" x14ac:dyDescent="0.55000000000000004">
      <c r="B772" s="178">
        <v>764</v>
      </c>
      <c r="C772" s="182">
        <v>49</v>
      </c>
      <c r="D772" s="182">
        <v>6</v>
      </c>
      <c r="E772" s="182">
        <v>2</v>
      </c>
      <c r="F772" s="182">
        <v>786.31479397889052</v>
      </c>
      <c r="G772" s="182">
        <v>51</v>
      </c>
      <c r="H772" s="188">
        <v>10698.685206021109</v>
      </c>
      <c r="I772" s="182" t="s">
        <v>198</v>
      </c>
      <c r="L772" s="185">
        <f>AVERAGE($G$9:G772)</f>
        <v>46.608638743455501</v>
      </c>
      <c r="M772" s="168">
        <f>AVERAGE($H$9:H772)</f>
        <v>9778.4480523448492</v>
      </c>
      <c r="AB772" s="178">
        <v>764</v>
      </c>
      <c r="AC772" s="182">
        <v>43</v>
      </c>
      <c r="AD772" s="182">
        <v>7</v>
      </c>
      <c r="AE772" s="182">
        <v>2</v>
      </c>
      <c r="AF772" s="182">
        <v>800.99348132184491</v>
      </c>
      <c r="AG772" s="182">
        <v>48</v>
      </c>
      <c r="AH772" s="188">
        <v>14979.006518678154</v>
      </c>
      <c r="AI772" s="182" t="s">
        <v>197</v>
      </c>
      <c r="AJ772" s="3"/>
      <c r="AK772" s="3"/>
      <c r="AL772" s="185">
        <f>AVERAGE($AG$9:AG772)</f>
        <v>46.798429319371728</v>
      </c>
      <c r="AM772" s="168">
        <f>AVERAGE($AH$9:AH772)</f>
        <v>14476.558591853571</v>
      </c>
    </row>
    <row r="773" spans="2:39" ht="18" x14ac:dyDescent="0.55000000000000004">
      <c r="B773" s="178">
        <v>765</v>
      </c>
      <c r="C773" s="182">
        <v>43</v>
      </c>
      <c r="D773" s="182">
        <v>8</v>
      </c>
      <c r="E773" s="182">
        <v>3</v>
      </c>
      <c r="F773" s="182">
        <v>541.69404820635987</v>
      </c>
      <c r="G773" s="182">
        <v>48</v>
      </c>
      <c r="H773" s="188">
        <v>10688.30595179364</v>
      </c>
      <c r="I773" s="182" t="s">
        <v>197</v>
      </c>
      <c r="L773" s="185">
        <f>AVERAGE($G$9:G773)</f>
        <v>46.610457516339871</v>
      </c>
      <c r="M773" s="168">
        <f>AVERAGE($H$9:H773)</f>
        <v>9779.6374090761547</v>
      </c>
      <c r="AB773" s="178">
        <v>765</v>
      </c>
      <c r="AC773" s="182">
        <v>72</v>
      </c>
      <c r="AD773" s="182">
        <v>6</v>
      </c>
      <c r="AE773" s="182">
        <v>1</v>
      </c>
      <c r="AF773" s="182">
        <v>699.52256433845707</v>
      </c>
      <c r="AG773" s="182">
        <v>52</v>
      </c>
      <c r="AH773" s="188">
        <v>15470.477435661542</v>
      </c>
      <c r="AI773" s="182" t="s">
        <v>198</v>
      </c>
      <c r="AJ773" s="3"/>
      <c r="AK773" s="3"/>
      <c r="AL773" s="185">
        <f>AVERAGE($AG$9:AG773)</f>
        <v>46.805228758169932</v>
      </c>
      <c r="AM773" s="168">
        <f>AVERAGE($AH$9:AH773)</f>
        <v>14477.857832172274</v>
      </c>
    </row>
    <row r="774" spans="2:39" ht="18" x14ac:dyDescent="0.55000000000000004">
      <c r="B774" s="178">
        <v>766</v>
      </c>
      <c r="C774" s="182">
        <v>46</v>
      </c>
      <c r="D774" s="182">
        <v>3</v>
      </c>
      <c r="E774" s="182">
        <v>1</v>
      </c>
      <c r="F774" s="182">
        <v>1093.6844934917983</v>
      </c>
      <c r="G774" s="182">
        <v>48</v>
      </c>
      <c r="H774" s="188">
        <v>9636.3155065082028</v>
      </c>
      <c r="I774" s="182" t="s">
        <v>197</v>
      </c>
      <c r="L774" s="185">
        <f>AVERAGE($G$9:G774)</f>
        <v>46.612271540469976</v>
      </c>
      <c r="M774" s="168">
        <f>AVERAGE($H$9:H774)</f>
        <v>9779.4503047647104</v>
      </c>
      <c r="AB774" s="178">
        <v>766</v>
      </c>
      <c r="AC774" s="182">
        <v>45</v>
      </c>
      <c r="AD774" s="182">
        <v>2</v>
      </c>
      <c r="AE774" s="182">
        <v>4</v>
      </c>
      <c r="AF774" s="182">
        <v>659.97521812851096</v>
      </c>
      <c r="AG774" s="182">
        <v>43</v>
      </c>
      <c r="AH774" s="188">
        <v>13695.024781871489</v>
      </c>
      <c r="AI774" s="182" t="s">
        <v>197</v>
      </c>
      <c r="AJ774" s="3"/>
      <c r="AK774" s="3"/>
      <c r="AL774" s="185">
        <f>AVERAGE($AG$9:AG774)</f>
        <v>46.800261096605745</v>
      </c>
      <c r="AM774" s="168">
        <f>AVERAGE($AH$9:AH774)</f>
        <v>14476.835856910786</v>
      </c>
    </row>
    <row r="775" spans="2:39" ht="18" x14ac:dyDescent="0.55000000000000004">
      <c r="B775" s="178">
        <v>767</v>
      </c>
      <c r="C775" s="182">
        <v>43</v>
      </c>
      <c r="D775" s="182">
        <v>10</v>
      </c>
      <c r="E775" s="182">
        <v>2</v>
      </c>
      <c r="F775" s="182">
        <v>583.25156798539103</v>
      </c>
      <c r="G775" s="182">
        <v>51</v>
      </c>
      <c r="H775" s="188">
        <v>10901.748432014609</v>
      </c>
      <c r="I775" s="182" t="s">
        <v>198</v>
      </c>
      <c r="L775" s="185">
        <f>AVERAGE($G$9:G775)</f>
        <v>46.617992177314214</v>
      </c>
      <c r="M775" s="168">
        <f>AVERAGE($H$9:H775)</f>
        <v>9780.9135356998468</v>
      </c>
      <c r="AB775" s="178">
        <v>767</v>
      </c>
      <c r="AC775" s="182">
        <v>36</v>
      </c>
      <c r="AD775" s="182">
        <v>6</v>
      </c>
      <c r="AE775" s="182">
        <v>4</v>
      </c>
      <c r="AF775" s="182">
        <v>854.35032724608823</v>
      </c>
      <c r="AG775" s="182">
        <v>38</v>
      </c>
      <c r="AH775" s="188">
        <v>11575.649672753912</v>
      </c>
      <c r="AI775" s="182" t="s">
        <v>197</v>
      </c>
      <c r="AJ775" s="3"/>
      <c r="AK775" s="3"/>
      <c r="AL775" s="185">
        <f>AVERAGE($AG$9:AG775)</f>
        <v>46.788787483702741</v>
      </c>
      <c r="AM775" s="168">
        <f>AVERAGE($AH$9:AH775)</f>
        <v>14473.053345588547</v>
      </c>
    </row>
    <row r="776" spans="2:39" ht="18" x14ac:dyDescent="0.55000000000000004">
      <c r="B776" s="178">
        <v>768</v>
      </c>
      <c r="C776" s="182">
        <v>39</v>
      </c>
      <c r="D776" s="182">
        <v>4</v>
      </c>
      <c r="E776" s="182">
        <v>3</v>
      </c>
      <c r="F776" s="182">
        <v>257.04065814860655</v>
      </c>
      <c r="G776" s="182">
        <v>40</v>
      </c>
      <c r="H776" s="188">
        <v>8692.9593418513941</v>
      </c>
      <c r="I776" s="182" t="s">
        <v>197</v>
      </c>
      <c r="L776" s="185">
        <f>AVERAGE($G$9:G776)</f>
        <v>46.609375</v>
      </c>
      <c r="M776" s="168">
        <f>AVERAGE($H$9:H776)</f>
        <v>9779.4969286766063</v>
      </c>
      <c r="AB776" s="178">
        <v>768</v>
      </c>
      <c r="AC776" s="182">
        <v>39</v>
      </c>
      <c r="AD776" s="182">
        <v>6</v>
      </c>
      <c r="AE776" s="182">
        <v>1</v>
      </c>
      <c r="AF776" s="182">
        <v>677.71910919490972</v>
      </c>
      <c r="AG776" s="182">
        <v>44</v>
      </c>
      <c r="AH776" s="188">
        <v>13312.28089080509</v>
      </c>
      <c r="AI776" s="182" t="s">
        <v>197</v>
      </c>
      <c r="AJ776" s="3"/>
      <c r="AK776" s="3"/>
      <c r="AL776" s="185">
        <f>AVERAGE($AG$9:AG776)</f>
        <v>46.78515625</v>
      </c>
      <c r="AM776" s="168">
        <f>AVERAGE($AH$9:AH776)</f>
        <v>14471.541923121382</v>
      </c>
    </row>
    <row r="777" spans="2:39" ht="18" x14ac:dyDescent="0.55000000000000004">
      <c r="B777" s="178">
        <v>769</v>
      </c>
      <c r="C777" s="182">
        <v>44</v>
      </c>
      <c r="D777" s="182">
        <v>9</v>
      </c>
      <c r="E777" s="182">
        <v>4</v>
      </c>
      <c r="F777" s="182">
        <v>749.91839934855943</v>
      </c>
      <c r="G777" s="182">
        <v>49</v>
      </c>
      <c r="H777" s="188">
        <v>11015.08160065144</v>
      </c>
      <c r="I777" s="182" t="s">
        <v>197</v>
      </c>
      <c r="L777" s="185">
        <f>AVERAGE($G$9:G777)</f>
        <v>46.612483745123534</v>
      </c>
      <c r="M777" s="168">
        <f>AVERAGE($H$9:H777)</f>
        <v>9781.1036707728017</v>
      </c>
      <c r="AB777" s="178">
        <v>769</v>
      </c>
      <c r="AC777" s="182">
        <v>45</v>
      </c>
      <c r="AD777" s="182">
        <v>6</v>
      </c>
      <c r="AE777" s="182">
        <v>4</v>
      </c>
      <c r="AF777" s="182">
        <v>683.97262067862539</v>
      </c>
      <c r="AG777" s="182">
        <v>47</v>
      </c>
      <c r="AH777" s="188">
        <v>15211.027379321375</v>
      </c>
      <c r="AI777" s="182" t="s">
        <v>197</v>
      </c>
      <c r="AJ777" s="3"/>
      <c r="AK777" s="3"/>
      <c r="AL777" s="185">
        <f>AVERAGE($AG$9:AG777)</f>
        <v>46.785435630689207</v>
      </c>
      <c r="AM777" s="168">
        <f>AVERAGE($AH$9:AH777)</f>
        <v>14472.503542700315</v>
      </c>
    </row>
    <row r="778" spans="2:39" ht="18" x14ac:dyDescent="0.55000000000000004">
      <c r="B778" s="178">
        <v>770</v>
      </c>
      <c r="C778" s="182">
        <v>44</v>
      </c>
      <c r="D778" s="182">
        <v>5</v>
      </c>
      <c r="E778" s="182">
        <v>2</v>
      </c>
      <c r="F778" s="182">
        <v>654.88375296780578</v>
      </c>
      <c r="G778" s="182">
        <v>47</v>
      </c>
      <c r="H778" s="188">
        <v>10040.116247032194</v>
      </c>
      <c r="I778" s="182" t="s">
        <v>197</v>
      </c>
      <c r="L778" s="185">
        <f>AVERAGE($G$9:G778)</f>
        <v>46.612987012987013</v>
      </c>
      <c r="M778" s="168">
        <f>AVERAGE($H$9:H778)</f>
        <v>9781.4400507419705</v>
      </c>
      <c r="AB778" s="178">
        <v>770</v>
      </c>
      <c r="AC778" s="182">
        <v>48</v>
      </c>
      <c r="AD778" s="182">
        <v>3</v>
      </c>
      <c r="AE778" s="182">
        <v>3</v>
      </c>
      <c r="AF778" s="182">
        <v>955.08873876643031</v>
      </c>
      <c r="AG778" s="182">
        <v>48</v>
      </c>
      <c r="AH778" s="188">
        <v>15074.91126123357</v>
      </c>
      <c r="AI778" s="182" t="s">
        <v>197</v>
      </c>
      <c r="AJ778" s="3"/>
      <c r="AK778" s="3"/>
      <c r="AL778" s="185">
        <f>AVERAGE($AG$9:AG778)</f>
        <v>46.787012987012986</v>
      </c>
      <c r="AM778" s="168">
        <f>AVERAGE($AH$9:AH778)</f>
        <v>14473.285890386724</v>
      </c>
    </row>
    <row r="779" spans="2:39" ht="18" x14ac:dyDescent="0.55000000000000004">
      <c r="B779" s="178">
        <v>771</v>
      </c>
      <c r="C779" s="182">
        <v>56</v>
      </c>
      <c r="D779" s="182">
        <v>3</v>
      </c>
      <c r="E779" s="182">
        <v>2</v>
      </c>
      <c r="F779" s="182">
        <v>519.33597245866417</v>
      </c>
      <c r="G779" s="182">
        <v>51</v>
      </c>
      <c r="H779" s="188">
        <v>10965.664027541336</v>
      </c>
      <c r="I779" s="182" t="s">
        <v>198</v>
      </c>
      <c r="L779" s="185">
        <f>AVERAGE($G$9:G779)</f>
        <v>46.618677042801558</v>
      </c>
      <c r="M779" s="168">
        <f>AVERAGE($H$9:H779)</f>
        <v>9782.9760092073375</v>
      </c>
      <c r="AB779" s="178">
        <v>771</v>
      </c>
      <c r="AC779" s="182">
        <v>50</v>
      </c>
      <c r="AD779" s="182">
        <v>8</v>
      </c>
      <c r="AE779" s="182">
        <v>2</v>
      </c>
      <c r="AF779" s="182">
        <v>848.64399105939219</v>
      </c>
      <c r="AG779" s="182">
        <v>51</v>
      </c>
      <c r="AH779" s="188">
        <v>15636.356008940607</v>
      </c>
      <c r="AI779" s="182" t="s">
        <v>198</v>
      </c>
      <c r="AJ779" s="3"/>
      <c r="AK779" s="3"/>
      <c r="AL779" s="185">
        <f>AVERAGE($AG$9:AG779)</f>
        <v>46.792477302204929</v>
      </c>
      <c r="AM779" s="168">
        <f>AVERAGE($AH$9:AH779)</f>
        <v>14474.794411941268</v>
      </c>
    </row>
    <row r="780" spans="2:39" ht="18" x14ac:dyDescent="0.55000000000000004">
      <c r="B780" s="178">
        <v>772</v>
      </c>
      <c r="C780" s="182">
        <v>51</v>
      </c>
      <c r="D780" s="182">
        <v>6</v>
      </c>
      <c r="E780" s="182">
        <v>3</v>
      </c>
      <c r="F780" s="182">
        <v>802.7646754129936</v>
      </c>
      <c r="G780" s="182">
        <v>50</v>
      </c>
      <c r="H780" s="188">
        <v>10997.235324587007</v>
      </c>
      <c r="I780" s="182" t="s">
        <v>198</v>
      </c>
      <c r="L780" s="185">
        <f>AVERAGE($G$9:G780)</f>
        <v>46.623056994818654</v>
      </c>
      <c r="M780" s="168">
        <f>AVERAGE($H$9:H780)</f>
        <v>9784.548883968193</v>
      </c>
      <c r="AB780" s="178">
        <v>772</v>
      </c>
      <c r="AC780" s="182">
        <v>47</v>
      </c>
      <c r="AD780" s="182">
        <v>9</v>
      </c>
      <c r="AE780" s="182">
        <v>4</v>
      </c>
      <c r="AF780" s="182">
        <v>1024.9869290106983</v>
      </c>
      <c r="AG780" s="182">
        <v>49</v>
      </c>
      <c r="AH780" s="188">
        <v>15640.013070989302</v>
      </c>
      <c r="AI780" s="182" t="s">
        <v>197</v>
      </c>
      <c r="AJ780" s="3"/>
      <c r="AK780" s="3"/>
      <c r="AL780" s="185">
        <f>AVERAGE($AG$9:AG780)</f>
        <v>46.795336787564764</v>
      </c>
      <c r="AM780" s="168">
        <f>AVERAGE($AH$9:AH780)</f>
        <v>14476.30376253589</v>
      </c>
    </row>
    <row r="781" spans="2:39" ht="18" x14ac:dyDescent="0.55000000000000004">
      <c r="B781" s="178">
        <v>773</v>
      </c>
      <c r="C781" s="182">
        <v>53</v>
      </c>
      <c r="D781" s="182">
        <v>3</v>
      </c>
      <c r="E781" s="182">
        <v>1</v>
      </c>
      <c r="F781" s="182">
        <v>929.03058784072221</v>
      </c>
      <c r="G781" s="182">
        <v>52</v>
      </c>
      <c r="H781" s="188">
        <v>10240.969412159277</v>
      </c>
      <c r="I781" s="182" t="s">
        <v>198</v>
      </c>
      <c r="L781" s="185">
        <f>AVERAGE($G$9:G781)</f>
        <v>46.630012936610605</v>
      </c>
      <c r="M781" s="168">
        <f>AVERAGE($H$9:H781)</f>
        <v>9785.1393374328636</v>
      </c>
      <c r="AB781" s="178">
        <v>773</v>
      </c>
      <c r="AC781" s="182">
        <v>44</v>
      </c>
      <c r="AD781" s="182">
        <v>4</v>
      </c>
      <c r="AE781" s="182">
        <v>1</v>
      </c>
      <c r="AF781" s="182">
        <v>814.07660243048213</v>
      </c>
      <c r="AG781" s="182">
        <v>47</v>
      </c>
      <c r="AH781" s="188">
        <v>14330.923397569517</v>
      </c>
      <c r="AI781" s="182" t="s">
        <v>197</v>
      </c>
      <c r="AJ781" s="3"/>
      <c r="AK781" s="3"/>
      <c r="AL781" s="185">
        <f>AVERAGE($AG$9:AG781)</f>
        <v>46.795601552393272</v>
      </c>
      <c r="AM781" s="168">
        <f>AVERAGE($AH$9:AH781)</f>
        <v>14476.115689618728</v>
      </c>
    </row>
    <row r="782" spans="2:39" ht="18" x14ac:dyDescent="0.55000000000000004">
      <c r="B782" s="178">
        <v>774</v>
      </c>
      <c r="C782" s="182">
        <v>49</v>
      </c>
      <c r="D782" s="182">
        <v>3</v>
      </c>
      <c r="E782" s="182">
        <v>4</v>
      </c>
      <c r="F782" s="182">
        <v>878.14515829297852</v>
      </c>
      <c r="G782" s="182">
        <v>48</v>
      </c>
      <c r="H782" s="188">
        <v>10601.854841707021</v>
      </c>
      <c r="I782" s="182" t="s">
        <v>197</v>
      </c>
      <c r="L782" s="185">
        <f>AVERAGE($G$9:G782)</f>
        <v>46.631782945736433</v>
      </c>
      <c r="M782" s="168">
        <f>AVERAGE($H$9:H782)</f>
        <v>9786.1945254228813</v>
      </c>
      <c r="AB782" s="178">
        <v>774</v>
      </c>
      <c r="AC782" s="182">
        <v>42</v>
      </c>
      <c r="AD782" s="182">
        <v>5</v>
      </c>
      <c r="AE782" s="182">
        <v>3</v>
      </c>
      <c r="AF782" s="182">
        <v>718.93128050540349</v>
      </c>
      <c r="AG782" s="182">
        <v>44</v>
      </c>
      <c r="AH782" s="188">
        <v>13771.068719494597</v>
      </c>
      <c r="AI782" s="182" t="s">
        <v>197</v>
      </c>
      <c r="AJ782" s="3"/>
      <c r="AK782" s="3"/>
      <c r="AL782" s="185">
        <f>AVERAGE($AG$9:AG782)</f>
        <v>46.791989664082685</v>
      </c>
      <c r="AM782" s="168">
        <f>AVERAGE($AH$9:AH782)</f>
        <v>14475.204776220635</v>
      </c>
    </row>
    <row r="783" spans="2:39" ht="18" x14ac:dyDescent="0.55000000000000004">
      <c r="B783" s="178">
        <v>775</v>
      </c>
      <c r="C783" s="182">
        <v>58</v>
      </c>
      <c r="D783" s="182">
        <v>6</v>
      </c>
      <c r="E783" s="182">
        <v>2</v>
      </c>
      <c r="F783" s="182">
        <v>749.06977703506243</v>
      </c>
      <c r="G783" s="182">
        <v>51</v>
      </c>
      <c r="H783" s="188">
        <v>10735.930222964937</v>
      </c>
      <c r="I783" s="182" t="s">
        <v>198</v>
      </c>
      <c r="L783" s="185">
        <f>AVERAGE($G$9:G783)</f>
        <v>46.637419354838713</v>
      </c>
      <c r="M783" s="168">
        <f>AVERAGE($H$9:H783)</f>
        <v>9787.4199908390656</v>
      </c>
      <c r="AB783" s="178">
        <v>775</v>
      </c>
      <c r="AC783" s="182">
        <v>33</v>
      </c>
      <c r="AD783" s="182">
        <v>6</v>
      </c>
      <c r="AE783" s="182">
        <v>3</v>
      </c>
      <c r="AF783" s="182">
        <v>907.15799692853102</v>
      </c>
      <c r="AG783" s="182">
        <v>36</v>
      </c>
      <c r="AH783" s="188">
        <v>10502.84200307147</v>
      </c>
      <c r="AI783" s="182" t="s">
        <v>197</v>
      </c>
      <c r="AJ783" s="3"/>
      <c r="AK783" s="3"/>
      <c r="AL783" s="185">
        <f>AVERAGE($AG$9:AG783)</f>
        <v>46.778064516129035</v>
      </c>
      <c r="AM783" s="168">
        <f>AVERAGE($AH$9:AH783)</f>
        <v>14470.079146835926</v>
      </c>
    </row>
    <row r="784" spans="2:39" ht="18" x14ac:dyDescent="0.55000000000000004">
      <c r="B784" s="178">
        <v>776</v>
      </c>
      <c r="C784" s="182">
        <v>53</v>
      </c>
      <c r="D784" s="182">
        <v>3</v>
      </c>
      <c r="E784" s="182">
        <v>3</v>
      </c>
      <c r="F784" s="182">
        <v>757.25471901065441</v>
      </c>
      <c r="G784" s="182">
        <v>50</v>
      </c>
      <c r="H784" s="188">
        <v>11042.745280989346</v>
      </c>
      <c r="I784" s="182" t="s">
        <v>198</v>
      </c>
      <c r="L784" s="185">
        <f>AVERAGE($G$9:G784)</f>
        <v>46.641752577319586</v>
      </c>
      <c r="M784" s="168">
        <f>AVERAGE($H$9:H784)</f>
        <v>9789.0376780686402</v>
      </c>
      <c r="AB784" s="178">
        <v>776</v>
      </c>
      <c r="AC784" s="182">
        <v>53</v>
      </c>
      <c r="AD784" s="182">
        <v>8</v>
      </c>
      <c r="AE784" s="182">
        <v>2</v>
      </c>
      <c r="AF784" s="182">
        <v>1026.2224214728262</v>
      </c>
      <c r="AG784" s="182">
        <v>51</v>
      </c>
      <c r="AH784" s="188">
        <v>15458.777578527173</v>
      </c>
      <c r="AI784" s="182" t="s">
        <v>198</v>
      </c>
      <c r="AJ784" s="3"/>
      <c r="AK784" s="3"/>
      <c r="AL784" s="185">
        <f>AVERAGE($AG$9:AG784)</f>
        <v>46.783505154639172</v>
      </c>
      <c r="AM784" s="168">
        <f>AVERAGE($AH$9:AH784)</f>
        <v>14471.353242753054</v>
      </c>
    </row>
    <row r="785" spans="2:39" ht="18" x14ac:dyDescent="0.55000000000000004">
      <c r="B785" s="178">
        <v>777</v>
      </c>
      <c r="C785" s="182">
        <v>45</v>
      </c>
      <c r="D785" s="182">
        <v>5</v>
      </c>
      <c r="E785" s="182">
        <v>2</v>
      </c>
      <c r="F785" s="182">
        <v>676.20584736076671</v>
      </c>
      <c r="G785" s="182">
        <v>48</v>
      </c>
      <c r="H785" s="188">
        <v>10303.794152639233</v>
      </c>
      <c r="I785" s="182" t="s">
        <v>197</v>
      </c>
      <c r="L785" s="185">
        <f>AVERAGE($G$9:G785)</f>
        <v>46.643500643500644</v>
      </c>
      <c r="M785" s="168">
        <f>AVERAGE($H$9:H785)</f>
        <v>9789.7001703139049</v>
      </c>
      <c r="AB785" s="178">
        <v>777</v>
      </c>
      <c r="AC785" s="182">
        <v>39</v>
      </c>
      <c r="AD785" s="182">
        <v>6</v>
      </c>
      <c r="AE785" s="182">
        <v>2</v>
      </c>
      <c r="AF785" s="182">
        <v>539.03272800813579</v>
      </c>
      <c r="AG785" s="182">
        <v>43</v>
      </c>
      <c r="AH785" s="188">
        <v>13315.967271991864</v>
      </c>
      <c r="AI785" s="182" t="s">
        <v>197</v>
      </c>
      <c r="AJ785" s="3"/>
      <c r="AK785" s="3"/>
      <c r="AL785" s="185">
        <f>AVERAGE($AG$9:AG785)</f>
        <v>46.778635778635781</v>
      </c>
      <c r="AM785" s="168">
        <f>AVERAGE($AH$9:AH785)</f>
        <v>14469.866259521701</v>
      </c>
    </row>
    <row r="786" spans="2:39" ht="18" x14ac:dyDescent="0.55000000000000004">
      <c r="B786" s="178">
        <v>778</v>
      </c>
      <c r="C786" s="182">
        <v>38</v>
      </c>
      <c r="D786" s="182">
        <v>4</v>
      </c>
      <c r="E786" s="182">
        <v>2</v>
      </c>
      <c r="F786" s="182">
        <v>1046.5705863826067</v>
      </c>
      <c r="G786" s="182">
        <v>40</v>
      </c>
      <c r="H786" s="188">
        <v>7653.429413617393</v>
      </c>
      <c r="I786" s="182" t="s">
        <v>197</v>
      </c>
      <c r="L786" s="185">
        <f>AVERAGE($G$9:G786)</f>
        <v>46.634961439588686</v>
      </c>
      <c r="M786" s="168">
        <f>AVERAGE($H$9:H786)</f>
        <v>9786.9543210122392</v>
      </c>
      <c r="AB786" s="178">
        <v>778</v>
      </c>
      <c r="AC786" s="182">
        <v>38</v>
      </c>
      <c r="AD786" s="182">
        <v>7</v>
      </c>
      <c r="AE786" s="182">
        <v>7</v>
      </c>
      <c r="AF786" s="182">
        <v>591.76076188173647</v>
      </c>
      <c r="AG786" s="182">
        <v>38</v>
      </c>
      <c r="AH786" s="188">
        <v>12588.239238118264</v>
      </c>
      <c r="AI786" s="182" t="s">
        <v>197</v>
      </c>
      <c r="AJ786" s="3"/>
      <c r="AK786" s="3"/>
      <c r="AL786" s="185">
        <f>AVERAGE($AG$9:AG786)</f>
        <v>46.767352185089976</v>
      </c>
      <c r="AM786" s="168">
        <f>AVERAGE($AH$9:AH786)</f>
        <v>14467.44771579239</v>
      </c>
    </row>
    <row r="787" spans="2:39" ht="18" x14ac:dyDescent="0.55000000000000004">
      <c r="B787" s="178">
        <v>779</v>
      </c>
      <c r="C787" s="182">
        <v>49</v>
      </c>
      <c r="D787" s="182">
        <v>9</v>
      </c>
      <c r="E787" s="182">
        <v>3</v>
      </c>
      <c r="F787" s="182">
        <v>948.74722543353846</v>
      </c>
      <c r="G787" s="182">
        <v>50</v>
      </c>
      <c r="H787" s="188">
        <v>10851.252774566461</v>
      </c>
      <c r="I787" s="182" t="s">
        <v>198</v>
      </c>
      <c r="L787" s="185">
        <f>AVERAGE($G$9:G787)</f>
        <v>46.639281129653405</v>
      </c>
      <c r="M787" s="168">
        <f>AVERAGE($H$9:H787)</f>
        <v>9788.320557794721</v>
      </c>
      <c r="AB787" s="178">
        <v>779</v>
      </c>
      <c r="AC787" s="182">
        <v>41</v>
      </c>
      <c r="AD787" s="182">
        <v>3</v>
      </c>
      <c r="AE787" s="182">
        <v>3</v>
      </c>
      <c r="AF787" s="182">
        <v>815.51635179852974</v>
      </c>
      <c r="AG787" s="182">
        <v>41</v>
      </c>
      <c r="AH787" s="188">
        <v>12519.483648201471</v>
      </c>
      <c r="AI787" s="182" t="s">
        <v>197</v>
      </c>
      <c r="AJ787" s="3"/>
      <c r="AK787" s="3"/>
      <c r="AL787" s="185">
        <f>AVERAGE($AG$9:AG787)</f>
        <v>46.759948652118098</v>
      </c>
      <c r="AM787" s="168">
        <f>AVERAGE($AH$9:AH787)</f>
        <v>14464.947120070194</v>
      </c>
    </row>
    <row r="788" spans="2:39" ht="18" x14ac:dyDescent="0.55000000000000004">
      <c r="B788" s="178">
        <v>780</v>
      </c>
      <c r="C788" s="182">
        <v>43</v>
      </c>
      <c r="D788" s="182">
        <v>6</v>
      </c>
      <c r="E788" s="182">
        <v>1</v>
      </c>
      <c r="F788" s="182">
        <v>715.53084719164315</v>
      </c>
      <c r="G788" s="182">
        <v>48</v>
      </c>
      <c r="H788" s="188">
        <v>10014.469152808357</v>
      </c>
      <c r="I788" s="182" t="s">
        <v>197</v>
      </c>
      <c r="L788" s="185">
        <f>AVERAGE($G$9:G788)</f>
        <v>46.641025641025642</v>
      </c>
      <c r="M788" s="168">
        <f>AVERAGE($H$9:H788)</f>
        <v>9788.6104918908932</v>
      </c>
      <c r="AB788" s="178">
        <v>780</v>
      </c>
      <c r="AC788" s="182">
        <v>54</v>
      </c>
      <c r="AD788" s="182">
        <v>7</v>
      </c>
      <c r="AE788" s="182">
        <v>4</v>
      </c>
      <c r="AF788" s="182">
        <v>876.81978290301345</v>
      </c>
      <c r="AG788" s="182">
        <v>49</v>
      </c>
      <c r="AH788" s="188">
        <v>15788.180217096986</v>
      </c>
      <c r="AI788" s="182" t="s">
        <v>197</v>
      </c>
      <c r="AJ788" s="3"/>
      <c r="AK788" s="3"/>
      <c r="AL788" s="185">
        <f>AVERAGE($AG$9:AG788)</f>
        <v>46.762820512820511</v>
      </c>
      <c r="AM788" s="168">
        <f>AVERAGE($AH$9:AH788)</f>
        <v>14466.64357275869</v>
      </c>
    </row>
    <row r="789" spans="2:39" ht="18" x14ac:dyDescent="0.55000000000000004">
      <c r="B789" s="178">
        <v>781</v>
      </c>
      <c r="C789" s="182">
        <v>29</v>
      </c>
      <c r="D789" s="182">
        <v>4</v>
      </c>
      <c r="E789" s="182">
        <v>3</v>
      </c>
      <c r="F789" s="182">
        <v>745.05333024763206</v>
      </c>
      <c r="G789" s="182">
        <v>30</v>
      </c>
      <c r="H789" s="188">
        <v>5354.9466697523676</v>
      </c>
      <c r="I789" s="182" t="s">
        <v>197</v>
      </c>
      <c r="L789" s="185">
        <f>AVERAGE($G$9:G789)</f>
        <v>46.619718309859152</v>
      </c>
      <c r="M789" s="168">
        <f>AVERAGE($H$9:H789)</f>
        <v>9782.9335855885383</v>
      </c>
      <c r="AB789" s="178">
        <v>781</v>
      </c>
      <c r="AC789" s="182">
        <v>48</v>
      </c>
      <c r="AD789" s="182">
        <v>8</v>
      </c>
      <c r="AE789" s="182">
        <v>3</v>
      </c>
      <c r="AF789" s="182">
        <v>646.59617293545466</v>
      </c>
      <c r="AG789" s="182">
        <v>50</v>
      </c>
      <c r="AH789" s="188">
        <v>16153.403827064545</v>
      </c>
      <c r="AI789" s="182" t="s">
        <v>198</v>
      </c>
      <c r="AJ789" s="3"/>
      <c r="AK789" s="3"/>
      <c r="AL789" s="185">
        <f>AVERAGE($AG$9:AG789)</f>
        <v>46.766965428937262</v>
      </c>
      <c r="AM789" s="168">
        <f>AVERAGE($AH$9:AH789)</f>
        <v>14468.803317002359</v>
      </c>
    </row>
    <row r="790" spans="2:39" ht="18" x14ac:dyDescent="0.55000000000000004">
      <c r="B790" s="178">
        <v>782</v>
      </c>
      <c r="C790" s="182">
        <v>45</v>
      </c>
      <c r="D790" s="182">
        <v>4</v>
      </c>
      <c r="E790" s="182">
        <v>0</v>
      </c>
      <c r="F790" s="182">
        <v>902.09054082502314</v>
      </c>
      <c r="G790" s="182">
        <v>49</v>
      </c>
      <c r="H790" s="188">
        <v>9862.9094591749781</v>
      </c>
      <c r="I790" s="182" t="s">
        <v>197</v>
      </c>
      <c r="L790" s="185">
        <f>AVERAGE($G$9:G790)</f>
        <v>46.622762148337593</v>
      </c>
      <c r="M790" s="168">
        <f>AVERAGE($H$9:H790)</f>
        <v>9783.0358565266288</v>
      </c>
      <c r="AB790" s="178">
        <v>782</v>
      </c>
      <c r="AC790" s="182">
        <v>43</v>
      </c>
      <c r="AD790" s="182">
        <v>4</v>
      </c>
      <c r="AE790" s="182">
        <v>2</v>
      </c>
      <c r="AF790" s="182">
        <v>785.23011118199292</v>
      </c>
      <c r="AG790" s="182">
        <v>45</v>
      </c>
      <c r="AH790" s="188">
        <v>13839.769888818008</v>
      </c>
      <c r="AI790" s="182" t="s">
        <v>197</v>
      </c>
      <c r="AJ790" s="3"/>
      <c r="AK790" s="3"/>
      <c r="AL790" s="185">
        <f>AVERAGE($AG$9:AG790)</f>
        <v>46.764705882352942</v>
      </c>
      <c r="AM790" s="168">
        <f>AVERAGE($AH$9:AH790)</f>
        <v>14467.998926429233</v>
      </c>
    </row>
    <row r="791" spans="2:39" ht="18" x14ac:dyDescent="0.55000000000000004">
      <c r="B791" s="178">
        <v>783</v>
      </c>
      <c r="C791" s="182">
        <v>49</v>
      </c>
      <c r="D791" s="182">
        <v>5</v>
      </c>
      <c r="E791" s="182">
        <v>2</v>
      </c>
      <c r="F791" s="182">
        <v>705.67223404367769</v>
      </c>
      <c r="G791" s="182">
        <v>51</v>
      </c>
      <c r="H791" s="188">
        <v>10779.327765956323</v>
      </c>
      <c r="I791" s="182" t="s">
        <v>198</v>
      </c>
      <c r="L791" s="185">
        <f>AVERAGE($G$9:G791)</f>
        <v>46.628352490421456</v>
      </c>
      <c r="M791" s="168">
        <f>AVERAGE($H$9:H791)</f>
        <v>9784.3082599869467</v>
      </c>
      <c r="AB791" s="178">
        <v>783</v>
      </c>
      <c r="AC791" s="182">
        <v>50</v>
      </c>
      <c r="AD791" s="182">
        <v>3</v>
      </c>
      <c r="AE791" s="182">
        <v>1</v>
      </c>
      <c r="AF791" s="182">
        <v>798.77808392105317</v>
      </c>
      <c r="AG791" s="182">
        <v>52</v>
      </c>
      <c r="AH791" s="188">
        <v>15371.221916078946</v>
      </c>
      <c r="AI791" s="182" t="s">
        <v>198</v>
      </c>
      <c r="AJ791" s="3"/>
      <c r="AK791" s="3"/>
      <c r="AL791" s="185">
        <f>AVERAGE($AG$9:AG791)</f>
        <v>46.771392081736913</v>
      </c>
      <c r="AM791" s="168">
        <f>AVERAGE($AH$9:AH791)</f>
        <v>14469.152467923039</v>
      </c>
    </row>
    <row r="792" spans="2:39" ht="18" x14ac:dyDescent="0.55000000000000004">
      <c r="B792" s="178">
        <v>784</v>
      </c>
      <c r="C792" s="182">
        <v>46</v>
      </c>
      <c r="D792" s="182">
        <v>5</v>
      </c>
      <c r="E792" s="182">
        <v>4</v>
      </c>
      <c r="F792" s="182">
        <v>588.0245306513882</v>
      </c>
      <c r="G792" s="182">
        <v>47</v>
      </c>
      <c r="H792" s="188">
        <v>10606.975469348612</v>
      </c>
      <c r="I792" s="182" t="s">
        <v>197</v>
      </c>
      <c r="L792" s="185">
        <f>AVERAGE($G$9:G792)</f>
        <v>46.628826530612244</v>
      </c>
      <c r="M792" s="168">
        <f>AVERAGE($H$9:H792)</f>
        <v>9785.3575804070515</v>
      </c>
      <c r="AB792" s="178">
        <v>784</v>
      </c>
      <c r="AC792" s="182">
        <v>42</v>
      </c>
      <c r="AD792" s="182">
        <v>4</v>
      </c>
      <c r="AE792" s="182">
        <v>3</v>
      </c>
      <c r="AF792" s="182">
        <v>860.02983127427569</v>
      </c>
      <c r="AG792" s="182">
        <v>43</v>
      </c>
      <c r="AH792" s="188">
        <v>13244.970168725724</v>
      </c>
      <c r="AI792" s="182" t="s">
        <v>197</v>
      </c>
      <c r="AJ792" s="3"/>
      <c r="AK792" s="3"/>
      <c r="AL792" s="185">
        <f>AVERAGE($AG$9:AG792)</f>
        <v>46.766581632653065</v>
      </c>
      <c r="AM792" s="168">
        <f>AVERAGE($AH$9:AH792)</f>
        <v>14467.591010908758</v>
      </c>
    </row>
    <row r="793" spans="2:39" ht="18" x14ac:dyDescent="0.55000000000000004">
      <c r="B793" s="178">
        <v>785</v>
      </c>
      <c r="C793" s="182">
        <v>54</v>
      </c>
      <c r="D793" s="182">
        <v>2</v>
      </c>
      <c r="E793" s="182">
        <v>2</v>
      </c>
      <c r="F793" s="182">
        <v>905.09945079782733</v>
      </c>
      <c r="G793" s="182">
        <v>51</v>
      </c>
      <c r="H793" s="188">
        <v>10579.900549202172</v>
      </c>
      <c r="I793" s="182" t="s">
        <v>198</v>
      </c>
      <c r="L793" s="185">
        <f>AVERAGE($G$9:G793)</f>
        <v>46.634394904458595</v>
      </c>
      <c r="M793" s="168">
        <f>AVERAGE($H$9:H793)</f>
        <v>9786.3697370551981</v>
      </c>
      <c r="AB793" s="178">
        <v>785</v>
      </c>
      <c r="AC793" s="182">
        <v>47</v>
      </c>
      <c r="AD793" s="182">
        <v>5</v>
      </c>
      <c r="AE793" s="182">
        <v>2</v>
      </c>
      <c r="AF793" s="182">
        <v>928.92503303696117</v>
      </c>
      <c r="AG793" s="182">
        <v>50</v>
      </c>
      <c r="AH793" s="188">
        <v>15621.074966963039</v>
      </c>
      <c r="AI793" s="182" t="s">
        <v>198</v>
      </c>
      <c r="AJ793" s="3"/>
      <c r="AK793" s="3"/>
      <c r="AL793" s="185">
        <f>AVERAGE($AG$9:AG793)</f>
        <v>46.770700636942678</v>
      </c>
      <c r="AM793" s="168">
        <f>AVERAGE($AH$9:AH793)</f>
        <v>14469.060417222203</v>
      </c>
    </row>
    <row r="794" spans="2:39" ht="18" x14ac:dyDescent="0.55000000000000004">
      <c r="B794" s="178">
        <v>786</v>
      </c>
      <c r="C794" s="182">
        <v>42</v>
      </c>
      <c r="D794" s="182">
        <v>2</v>
      </c>
      <c r="E794" s="182">
        <v>4</v>
      </c>
      <c r="F794" s="182">
        <v>571.45525737518255</v>
      </c>
      <c r="G794" s="182">
        <v>40</v>
      </c>
      <c r="H794" s="188">
        <v>8628.5447426248174</v>
      </c>
      <c r="I794" s="182" t="s">
        <v>197</v>
      </c>
      <c r="L794" s="185">
        <f>AVERAGE($G$9:G794)</f>
        <v>46.625954198473281</v>
      </c>
      <c r="M794" s="168">
        <f>AVERAGE($H$9:H794)</f>
        <v>9784.8966772658478</v>
      </c>
      <c r="AB794" s="178">
        <v>786</v>
      </c>
      <c r="AC794" s="182">
        <v>48</v>
      </c>
      <c r="AD794" s="182">
        <v>3</v>
      </c>
      <c r="AE794" s="182">
        <v>3</v>
      </c>
      <c r="AF794" s="182">
        <v>860.06741330367936</v>
      </c>
      <c r="AG794" s="182">
        <v>48</v>
      </c>
      <c r="AH794" s="188">
        <v>15169.932586696321</v>
      </c>
      <c r="AI794" s="182" t="s">
        <v>197</v>
      </c>
      <c r="AJ794" s="3"/>
      <c r="AK794" s="3"/>
      <c r="AL794" s="185">
        <f>AVERAGE($AG$9:AG794)</f>
        <v>46.772264631043257</v>
      </c>
      <c r="AM794" s="168">
        <f>AVERAGE($AH$9:AH794)</f>
        <v>14469.952112094306</v>
      </c>
    </row>
    <row r="795" spans="2:39" ht="18" x14ac:dyDescent="0.55000000000000004">
      <c r="B795" s="178">
        <v>787</v>
      </c>
      <c r="C795" s="182">
        <v>57</v>
      </c>
      <c r="D795" s="182">
        <v>1</v>
      </c>
      <c r="E795" s="182">
        <v>3</v>
      </c>
      <c r="F795" s="182">
        <v>587.367797418245</v>
      </c>
      <c r="G795" s="182">
        <v>50</v>
      </c>
      <c r="H795" s="188">
        <v>11212.632202581755</v>
      </c>
      <c r="I795" s="182" t="s">
        <v>198</v>
      </c>
      <c r="L795" s="185">
        <f>AVERAGE($G$9:G795)</f>
        <v>46.630241423125796</v>
      </c>
      <c r="M795" s="168">
        <f>AVERAGE($H$9:H795)</f>
        <v>9786.7108265991592</v>
      </c>
      <c r="AB795" s="178">
        <v>787</v>
      </c>
      <c r="AC795" s="182">
        <v>45</v>
      </c>
      <c r="AD795" s="182">
        <v>6</v>
      </c>
      <c r="AE795" s="182">
        <v>1</v>
      </c>
      <c r="AF795" s="182">
        <v>597.49760309398084</v>
      </c>
      <c r="AG795" s="182">
        <v>50</v>
      </c>
      <c r="AH795" s="188">
        <v>15702.50239690602</v>
      </c>
      <c r="AI795" s="182" t="s">
        <v>198</v>
      </c>
      <c r="AJ795" s="3"/>
      <c r="AK795" s="3"/>
      <c r="AL795" s="185">
        <f>AVERAGE($AG$9:AG795)</f>
        <v>46.776365946632779</v>
      </c>
      <c r="AM795" s="168">
        <f>AVERAGE($AH$9:AH795)</f>
        <v>14471.518249686189</v>
      </c>
    </row>
    <row r="796" spans="2:39" ht="18" x14ac:dyDescent="0.55000000000000004">
      <c r="B796" s="178">
        <v>788</v>
      </c>
      <c r="C796" s="182">
        <v>40</v>
      </c>
      <c r="D796" s="182">
        <v>5</v>
      </c>
      <c r="E796" s="182">
        <v>2</v>
      </c>
      <c r="F796" s="182">
        <v>766.73726409451967</v>
      </c>
      <c r="G796" s="182">
        <v>43</v>
      </c>
      <c r="H796" s="188">
        <v>8788.2627359054804</v>
      </c>
      <c r="I796" s="182" t="s">
        <v>197</v>
      </c>
      <c r="L796" s="185">
        <f>AVERAGE($G$9:G796)</f>
        <v>46.6256345177665</v>
      </c>
      <c r="M796" s="168">
        <f>AVERAGE($H$9:H796)</f>
        <v>9785.4437604942177</v>
      </c>
      <c r="AB796" s="178">
        <v>788</v>
      </c>
      <c r="AC796" s="182">
        <v>46</v>
      </c>
      <c r="AD796" s="182">
        <v>6</v>
      </c>
      <c r="AE796" s="182">
        <v>2</v>
      </c>
      <c r="AF796" s="182">
        <v>1059.8444861596959</v>
      </c>
      <c r="AG796" s="182">
        <v>50</v>
      </c>
      <c r="AH796" s="188">
        <v>15490.155513840304</v>
      </c>
      <c r="AI796" s="182" t="s">
        <v>198</v>
      </c>
      <c r="AJ796" s="3"/>
      <c r="AK796" s="3"/>
      <c r="AL796" s="185">
        <f>AVERAGE($AG$9:AG796)</f>
        <v>46.780456852791879</v>
      </c>
      <c r="AM796" s="168">
        <f>AVERAGE($AH$9:AH796)</f>
        <v>14472.810936569633</v>
      </c>
    </row>
    <row r="797" spans="2:39" ht="18" x14ac:dyDescent="0.55000000000000004">
      <c r="B797" s="178">
        <v>789</v>
      </c>
      <c r="C797" s="182">
        <v>39</v>
      </c>
      <c r="D797" s="182">
        <v>5</v>
      </c>
      <c r="E797" s="182">
        <v>2</v>
      </c>
      <c r="F797" s="182">
        <v>803.14521550143195</v>
      </c>
      <c r="G797" s="182">
        <v>42</v>
      </c>
      <c r="H797" s="188">
        <v>8466.8547844985678</v>
      </c>
      <c r="I797" s="182" t="s">
        <v>197</v>
      </c>
      <c r="L797" s="185">
        <f>AVERAGE($G$9:G797)</f>
        <v>46.619771863117869</v>
      </c>
      <c r="M797" s="168">
        <f>AVERAGE($H$9:H797)</f>
        <v>9783.772545062031</v>
      </c>
      <c r="AB797" s="178">
        <v>789</v>
      </c>
      <c r="AC797" s="182">
        <v>40</v>
      </c>
      <c r="AD797" s="182">
        <v>7</v>
      </c>
      <c r="AE797" s="182">
        <v>1</v>
      </c>
      <c r="AF797" s="182">
        <v>809.50560509907677</v>
      </c>
      <c r="AG797" s="182">
        <v>46</v>
      </c>
      <c r="AH797" s="188">
        <v>13950.494394900923</v>
      </c>
      <c r="AI797" s="182" t="s">
        <v>197</v>
      </c>
      <c r="AJ797" s="3"/>
      <c r="AK797" s="3"/>
      <c r="AL797" s="185">
        <f>AVERAGE($AG$9:AG797)</f>
        <v>46.779467680608363</v>
      </c>
      <c r="AM797" s="168">
        <f>AVERAGE($AH$9:AH797)</f>
        <v>14472.14893841796</v>
      </c>
    </row>
    <row r="798" spans="2:39" ht="18" x14ac:dyDescent="0.55000000000000004">
      <c r="B798" s="178">
        <v>790</v>
      </c>
      <c r="C798" s="182">
        <v>43</v>
      </c>
      <c r="D798" s="182">
        <v>5</v>
      </c>
      <c r="E798" s="182">
        <v>1</v>
      </c>
      <c r="F798" s="182">
        <v>419.36092961848726</v>
      </c>
      <c r="G798" s="182">
        <v>47</v>
      </c>
      <c r="H798" s="188">
        <v>10025.639070381512</v>
      </c>
      <c r="I798" s="182" t="s">
        <v>197</v>
      </c>
      <c r="L798" s="185">
        <f>AVERAGE($G$9:G798)</f>
        <v>46.620253164556964</v>
      </c>
      <c r="M798" s="168">
        <f>AVERAGE($H$9:H798)</f>
        <v>9784.0787052206633</v>
      </c>
      <c r="AB798" s="178">
        <v>790</v>
      </c>
      <c r="AC798" s="182">
        <v>43</v>
      </c>
      <c r="AD798" s="182">
        <v>6</v>
      </c>
      <c r="AE798" s="182">
        <v>1</v>
      </c>
      <c r="AF798" s="182">
        <v>878.65416007558247</v>
      </c>
      <c r="AG798" s="182">
        <v>48</v>
      </c>
      <c r="AH798" s="188">
        <v>14651.345839924417</v>
      </c>
      <c r="AI798" s="182" t="s">
        <v>197</v>
      </c>
      <c r="AJ798" s="3"/>
      <c r="AK798" s="3"/>
      <c r="AL798" s="185">
        <f>AVERAGE($AG$9:AG798)</f>
        <v>46.781012658227851</v>
      </c>
      <c r="AM798" s="168">
        <f>AVERAGE($AH$9:AH798)</f>
        <v>14472.375769938857</v>
      </c>
    </row>
    <row r="799" spans="2:39" ht="18" x14ac:dyDescent="0.55000000000000004">
      <c r="B799" s="178">
        <v>791</v>
      </c>
      <c r="C799" s="182">
        <v>39</v>
      </c>
      <c r="D799" s="182">
        <v>3</v>
      </c>
      <c r="E799" s="182">
        <v>2</v>
      </c>
      <c r="F799" s="182">
        <v>740.59061714128495</v>
      </c>
      <c r="G799" s="182">
        <v>40</v>
      </c>
      <c r="H799" s="188">
        <v>7959.4093828587147</v>
      </c>
      <c r="I799" s="182" t="s">
        <v>197</v>
      </c>
      <c r="L799" s="185">
        <f>AVERAGE($G$9:G799)</f>
        <v>46.611883691529712</v>
      </c>
      <c r="M799" s="168">
        <f>AVERAGE($H$9:H799)</f>
        <v>9781.7719172025045</v>
      </c>
      <c r="AB799" s="178">
        <v>791</v>
      </c>
      <c r="AC799" s="182">
        <v>55</v>
      </c>
      <c r="AD799" s="182">
        <v>10</v>
      </c>
      <c r="AE799" s="182">
        <v>2</v>
      </c>
      <c r="AF799" s="182">
        <v>433.05806621096332</v>
      </c>
      <c r="AG799" s="182">
        <v>51</v>
      </c>
      <c r="AH799" s="188">
        <v>16051.941933789036</v>
      </c>
      <c r="AI799" s="182" t="s">
        <v>198</v>
      </c>
      <c r="AJ799" s="3"/>
      <c r="AK799" s="3"/>
      <c r="AL799" s="185">
        <f>AVERAGE($AG$9:AG799)</f>
        <v>46.786346396965868</v>
      </c>
      <c r="AM799" s="168">
        <f>AVERAGE($AH$9:AH799)</f>
        <v>14474.372693028427</v>
      </c>
    </row>
    <row r="800" spans="2:39" ht="18" x14ac:dyDescent="0.55000000000000004">
      <c r="B800" s="178">
        <v>792</v>
      </c>
      <c r="C800" s="182">
        <v>42</v>
      </c>
      <c r="D800" s="182">
        <v>9</v>
      </c>
      <c r="E800" s="182">
        <v>2</v>
      </c>
      <c r="F800" s="182">
        <v>997.21948374189208</v>
      </c>
      <c r="G800" s="182">
        <v>49</v>
      </c>
      <c r="H800" s="188">
        <v>10267.780516258108</v>
      </c>
      <c r="I800" s="182" t="s">
        <v>197</v>
      </c>
      <c r="L800" s="185">
        <f>AVERAGE($G$9:G800)</f>
        <v>46.61489898989899</v>
      </c>
      <c r="M800" s="168">
        <f>AVERAGE($H$9:H800)</f>
        <v>9782.3855644235355</v>
      </c>
      <c r="AB800" s="178">
        <v>792</v>
      </c>
      <c r="AC800" s="182">
        <v>48</v>
      </c>
      <c r="AD800" s="182">
        <v>8</v>
      </c>
      <c r="AE800" s="182">
        <v>4</v>
      </c>
      <c r="AF800" s="182">
        <v>1150.2071306880136</v>
      </c>
      <c r="AG800" s="182">
        <v>49</v>
      </c>
      <c r="AH800" s="188">
        <v>15514.792869311987</v>
      </c>
      <c r="AI800" s="182" t="s">
        <v>197</v>
      </c>
      <c r="AJ800" s="3"/>
      <c r="AK800" s="3"/>
      <c r="AL800" s="185">
        <f>AVERAGE($AG$9:AG800)</f>
        <v>46.789141414141412</v>
      </c>
      <c r="AM800" s="168">
        <f>AVERAGE($AH$9:AH800)</f>
        <v>14475.686354867168</v>
      </c>
    </row>
    <row r="801" spans="2:39" ht="18" x14ac:dyDescent="0.55000000000000004">
      <c r="B801" s="178">
        <v>793</v>
      </c>
      <c r="C801" s="182">
        <v>51</v>
      </c>
      <c r="D801" s="182">
        <v>6</v>
      </c>
      <c r="E801" s="182">
        <v>4</v>
      </c>
      <c r="F801" s="182">
        <v>724.30203758538175</v>
      </c>
      <c r="G801" s="182">
        <v>49</v>
      </c>
      <c r="H801" s="188">
        <v>11040.697962414619</v>
      </c>
      <c r="I801" s="182" t="s">
        <v>197</v>
      </c>
      <c r="L801" s="185">
        <f>AVERAGE($G$9:G801)</f>
        <v>46.617906683480456</v>
      </c>
      <c r="M801" s="168">
        <f>AVERAGE($H$9:H801)</f>
        <v>9783.9723392003216</v>
      </c>
      <c r="AB801" s="178">
        <v>793</v>
      </c>
      <c r="AC801" s="182">
        <v>52</v>
      </c>
      <c r="AD801" s="182">
        <v>11</v>
      </c>
      <c r="AE801" s="182">
        <v>4</v>
      </c>
      <c r="AF801" s="182">
        <v>913.38044908613733</v>
      </c>
      <c r="AG801" s="182">
        <v>49</v>
      </c>
      <c r="AH801" s="188">
        <v>15751.619550913863</v>
      </c>
      <c r="AI801" s="182" t="s">
        <v>197</v>
      </c>
      <c r="AJ801" s="3"/>
      <c r="AK801" s="3"/>
      <c r="AL801" s="185">
        <f>AVERAGE($AG$9:AG801)</f>
        <v>46.791929382093315</v>
      </c>
      <c r="AM801" s="168">
        <f>AVERAGE($AH$9:AH801)</f>
        <v>14477.295350070253</v>
      </c>
    </row>
    <row r="802" spans="2:39" ht="18" x14ac:dyDescent="0.55000000000000004">
      <c r="B802" s="178">
        <v>794</v>
      </c>
      <c r="C802" s="182">
        <v>53</v>
      </c>
      <c r="D802" s="182">
        <v>11</v>
      </c>
      <c r="E802" s="182">
        <v>2</v>
      </c>
      <c r="F802" s="182">
        <v>807.87505190978106</v>
      </c>
      <c r="G802" s="182">
        <v>51</v>
      </c>
      <c r="H802" s="188">
        <v>10677.124948090219</v>
      </c>
      <c r="I802" s="182" t="s">
        <v>198</v>
      </c>
      <c r="L802" s="185">
        <f>AVERAGE($G$9:G802)</f>
        <v>46.623425692695214</v>
      </c>
      <c r="M802" s="168">
        <f>AVERAGE($H$9:H802)</f>
        <v>9785.0972165414914</v>
      </c>
      <c r="AB802" s="178">
        <v>794</v>
      </c>
      <c r="AC802" s="182">
        <v>46</v>
      </c>
      <c r="AD802" s="182">
        <v>8</v>
      </c>
      <c r="AE802" s="182">
        <v>4</v>
      </c>
      <c r="AF802" s="182">
        <v>887.28485998003703</v>
      </c>
      <c r="AG802" s="182">
        <v>49</v>
      </c>
      <c r="AH802" s="188">
        <v>15777.715140019962</v>
      </c>
      <c r="AI802" s="182" t="s">
        <v>197</v>
      </c>
      <c r="AJ802" s="3"/>
      <c r="AK802" s="3"/>
      <c r="AL802" s="185">
        <f>AVERAGE($AG$9:AG802)</f>
        <v>46.794710327455917</v>
      </c>
      <c r="AM802" s="168">
        <f>AVERAGE($AH$9:AH802)</f>
        <v>14478.933158369939</v>
      </c>
    </row>
    <row r="803" spans="2:39" ht="18" x14ac:dyDescent="0.55000000000000004">
      <c r="B803" s="178">
        <v>795</v>
      </c>
      <c r="C803" s="182">
        <v>38</v>
      </c>
      <c r="D803" s="182">
        <v>4</v>
      </c>
      <c r="E803" s="182">
        <v>1</v>
      </c>
      <c r="F803" s="182">
        <v>871.8178400748676</v>
      </c>
      <c r="G803" s="182">
        <v>41</v>
      </c>
      <c r="H803" s="188">
        <v>7863.1821599251325</v>
      </c>
      <c r="I803" s="182" t="s">
        <v>197</v>
      </c>
      <c r="L803" s="185">
        <f>AVERAGE($G$9:G803)</f>
        <v>46.616352201257861</v>
      </c>
      <c r="M803" s="168">
        <f>AVERAGE($H$9:H803)</f>
        <v>9782.6797133256223</v>
      </c>
      <c r="AB803" s="178">
        <v>795</v>
      </c>
      <c r="AC803" s="182">
        <v>41</v>
      </c>
      <c r="AD803" s="182">
        <v>7</v>
      </c>
      <c r="AE803" s="182">
        <v>3</v>
      </c>
      <c r="AF803" s="182">
        <v>636.92246788103353</v>
      </c>
      <c r="AG803" s="182">
        <v>45</v>
      </c>
      <c r="AH803" s="188">
        <v>14238.077532118967</v>
      </c>
      <c r="AI803" s="182" t="s">
        <v>197</v>
      </c>
      <c r="AJ803" s="3"/>
      <c r="AK803" s="3"/>
      <c r="AL803" s="185">
        <f>AVERAGE($AG$9:AG803)</f>
        <v>46.79245283018868</v>
      </c>
      <c r="AM803" s="168">
        <f>AVERAGE($AH$9:AH803)</f>
        <v>14478.63019531805</v>
      </c>
    </row>
    <row r="804" spans="2:39" ht="18" x14ac:dyDescent="0.55000000000000004">
      <c r="B804" s="178">
        <v>796</v>
      </c>
      <c r="C804" s="182">
        <v>44</v>
      </c>
      <c r="D804" s="182">
        <v>7</v>
      </c>
      <c r="E804" s="182">
        <v>1</v>
      </c>
      <c r="F804" s="182">
        <v>1054.0941149776543</v>
      </c>
      <c r="G804" s="182">
        <v>50</v>
      </c>
      <c r="H804" s="188">
        <v>10245.905885022345</v>
      </c>
      <c r="I804" s="182" t="s">
        <v>198</v>
      </c>
      <c r="L804" s="185">
        <f>AVERAGE($G$9:G804)</f>
        <v>46.620603015075375</v>
      </c>
      <c r="M804" s="168">
        <f>AVERAGE($H$9:H804)</f>
        <v>9783.2616557523761</v>
      </c>
      <c r="AB804" s="178">
        <v>796</v>
      </c>
      <c r="AC804" s="182">
        <v>31</v>
      </c>
      <c r="AD804" s="182">
        <v>4</v>
      </c>
      <c r="AE804" s="182">
        <v>1</v>
      </c>
      <c r="AF804" s="182">
        <v>869.55324698034156</v>
      </c>
      <c r="AG804" s="182">
        <v>34</v>
      </c>
      <c r="AH804" s="188">
        <v>9270.446753019658</v>
      </c>
      <c r="AI804" s="182" t="s">
        <v>197</v>
      </c>
      <c r="AJ804" s="3"/>
      <c r="AK804" s="3"/>
      <c r="AL804" s="185">
        <f>AVERAGE($AG$9:AG804)</f>
        <v>46.776381909547737</v>
      </c>
      <c r="AM804" s="168">
        <f>AVERAGE($AH$9:AH804)</f>
        <v>14472.087251295061</v>
      </c>
    </row>
    <row r="805" spans="2:39" ht="18" x14ac:dyDescent="0.55000000000000004">
      <c r="B805" s="178">
        <v>797</v>
      </c>
      <c r="C805" s="182">
        <v>45</v>
      </c>
      <c r="D805" s="182">
        <v>4</v>
      </c>
      <c r="E805" s="182">
        <v>3</v>
      </c>
      <c r="F805" s="182">
        <v>776.59223140131189</v>
      </c>
      <c r="G805" s="182">
        <v>46</v>
      </c>
      <c r="H805" s="188">
        <v>9883.4077685986886</v>
      </c>
      <c r="I805" s="182" t="s">
        <v>197</v>
      </c>
      <c r="L805" s="185">
        <f>AVERAGE($G$9:G805)</f>
        <v>46.619824341279802</v>
      </c>
      <c r="M805" s="168">
        <f>AVERAGE($H$9:H805)</f>
        <v>9783.3873095953459</v>
      </c>
      <c r="AB805" s="178">
        <v>797</v>
      </c>
      <c r="AC805" s="182">
        <v>47</v>
      </c>
      <c r="AD805" s="182">
        <v>3</v>
      </c>
      <c r="AE805" s="182">
        <v>2</v>
      </c>
      <c r="AF805" s="182">
        <v>659.09866878934577</v>
      </c>
      <c r="AG805" s="182">
        <v>48</v>
      </c>
      <c r="AH805" s="188">
        <v>15120.901331210654</v>
      </c>
      <c r="AI805" s="182" t="s">
        <v>197</v>
      </c>
      <c r="AJ805" s="3"/>
      <c r="AK805" s="3"/>
      <c r="AL805" s="185">
        <f>AVERAGE($AG$9:AG805)</f>
        <v>46.777917189460474</v>
      </c>
      <c r="AM805" s="168">
        <f>AVERAGE($AH$9:AH805)</f>
        <v>14472.901321658821</v>
      </c>
    </row>
    <row r="806" spans="2:39" ht="18" x14ac:dyDescent="0.55000000000000004">
      <c r="B806" s="178">
        <v>798</v>
      </c>
      <c r="C806" s="182">
        <v>51</v>
      </c>
      <c r="D806" s="182">
        <v>3</v>
      </c>
      <c r="E806" s="182">
        <v>1</v>
      </c>
      <c r="F806" s="182">
        <v>642.26006718233077</v>
      </c>
      <c r="G806" s="182">
        <v>52</v>
      </c>
      <c r="H806" s="188">
        <v>10527.739932817669</v>
      </c>
      <c r="I806" s="182" t="s">
        <v>198</v>
      </c>
      <c r="L806" s="185">
        <f>AVERAGE($G$9:G806)</f>
        <v>46.626566416040099</v>
      </c>
      <c r="M806" s="168">
        <f>AVERAGE($H$9:H806)</f>
        <v>9784.3200823061507</v>
      </c>
      <c r="AB806" s="178">
        <v>798</v>
      </c>
      <c r="AC806" s="182">
        <v>46</v>
      </c>
      <c r="AD806" s="182">
        <v>6</v>
      </c>
      <c r="AE806" s="182">
        <v>4</v>
      </c>
      <c r="AF806" s="182">
        <v>803.07581266259422</v>
      </c>
      <c r="AG806" s="182">
        <v>48</v>
      </c>
      <c r="AH806" s="188">
        <v>15476.924187337405</v>
      </c>
      <c r="AI806" s="182" t="s">
        <v>197</v>
      </c>
      <c r="AJ806" s="3"/>
      <c r="AK806" s="3"/>
      <c r="AL806" s="185">
        <f>AVERAGE($AG$9:AG806)</f>
        <v>46.779448621553883</v>
      </c>
      <c r="AM806" s="168">
        <f>AVERAGE($AH$9:AH806)</f>
        <v>14474.159495675962</v>
      </c>
    </row>
    <row r="807" spans="2:39" ht="18" x14ac:dyDescent="0.55000000000000004">
      <c r="B807" s="178">
        <v>799</v>
      </c>
      <c r="C807" s="182">
        <v>35</v>
      </c>
      <c r="D807" s="182">
        <v>7</v>
      </c>
      <c r="E807" s="182">
        <v>2</v>
      </c>
      <c r="F807" s="182">
        <v>1103.6643477929617</v>
      </c>
      <c r="G807" s="182">
        <v>40</v>
      </c>
      <c r="H807" s="188">
        <v>7596.335652207038</v>
      </c>
      <c r="I807" s="182" t="s">
        <v>197</v>
      </c>
      <c r="L807" s="185">
        <f>AVERAGE($G$9:G807)</f>
        <v>46.618272841051315</v>
      </c>
      <c r="M807" s="168">
        <f>AVERAGE($H$9:H807)</f>
        <v>9781.5816787640979</v>
      </c>
      <c r="AB807" s="178">
        <v>799</v>
      </c>
      <c r="AC807" s="182">
        <v>55</v>
      </c>
      <c r="AD807" s="182">
        <v>2</v>
      </c>
      <c r="AE807" s="182">
        <v>5</v>
      </c>
      <c r="AF807" s="182">
        <v>790.46487207484688</v>
      </c>
      <c r="AG807" s="182">
        <v>48</v>
      </c>
      <c r="AH807" s="188">
        <v>15739.535127925154</v>
      </c>
      <c r="AI807" s="182" t="s">
        <v>197</v>
      </c>
      <c r="AJ807" s="3"/>
      <c r="AK807" s="3"/>
      <c r="AL807" s="185">
        <f>AVERAGE($AG$9:AG807)</f>
        <v>46.780976220275342</v>
      </c>
      <c r="AM807" s="168">
        <f>AVERAGE($AH$9:AH807)</f>
        <v>14475.743194840228</v>
      </c>
    </row>
    <row r="808" spans="2:39" ht="18" x14ac:dyDescent="0.55000000000000004">
      <c r="B808" s="178">
        <v>800</v>
      </c>
      <c r="C808" s="182">
        <v>39</v>
      </c>
      <c r="D808" s="182">
        <v>9</v>
      </c>
      <c r="E808" s="182">
        <v>4</v>
      </c>
      <c r="F808" s="182">
        <v>841.28998154958367</v>
      </c>
      <c r="G808" s="182">
        <v>44</v>
      </c>
      <c r="H808" s="188">
        <v>9498.7100184504161</v>
      </c>
      <c r="I808" s="182" t="s">
        <v>197</v>
      </c>
      <c r="L808" s="185">
        <f>AVERAGE($G$9:G808)</f>
        <v>46.615000000000002</v>
      </c>
      <c r="M808" s="168">
        <f>AVERAGE($H$9:H808)</f>
        <v>9781.2280891887058</v>
      </c>
      <c r="AB808" s="178">
        <v>800</v>
      </c>
      <c r="AC808" s="182">
        <v>50</v>
      </c>
      <c r="AD808" s="182">
        <v>5</v>
      </c>
      <c r="AE808" s="182">
        <v>5</v>
      </c>
      <c r="AF808" s="182">
        <v>814.4019225092203</v>
      </c>
      <c r="AG808" s="182">
        <v>48</v>
      </c>
      <c r="AH808" s="188">
        <v>15715.59807749078</v>
      </c>
      <c r="AI808" s="182" t="s">
        <v>197</v>
      </c>
      <c r="AJ808" s="3"/>
      <c r="AK808" s="3"/>
      <c r="AL808" s="185">
        <f>AVERAGE($AG$9:AG808)</f>
        <v>46.782499999999999</v>
      </c>
      <c r="AM808" s="168">
        <f>AVERAGE($AH$9:AH808)</f>
        <v>14477.293013443541</v>
      </c>
    </row>
    <row r="809" spans="2:39" ht="18" x14ac:dyDescent="0.55000000000000004">
      <c r="B809" s="178">
        <v>801</v>
      </c>
      <c r="C809" s="182">
        <v>40</v>
      </c>
      <c r="D809" s="182">
        <v>4</v>
      </c>
      <c r="E809" s="182">
        <v>4</v>
      </c>
      <c r="F809" s="182">
        <v>812.81798537760756</v>
      </c>
      <c r="G809" s="182">
        <v>40</v>
      </c>
      <c r="H809" s="188">
        <v>8387.1820146223927</v>
      </c>
      <c r="I809" s="182" t="s">
        <v>197</v>
      </c>
      <c r="L809" s="185">
        <f>AVERAGE($G$9:G809)</f>
        <v>46.606741573033709</v>
      </c>
      <c r="M809" s="168">
        <f>AVERAGE($H$9:H809)</f>
        <v>9779.4877070731436</v>
      </c>
      <c r="AB809" s="178">
        <v>801</v>
      </c>
      <c r="AC809" s="182">
        <v>47</v>
      </c>
      <c r="AD809" s="182">
        <v>5</v>
      </c>
      <c r="AE809" s="182">
        <v>6</v>
      </c>
      <c r="AF809" s="182">
        <v>669.0446186767208</v>
      </c>
      <c r="AG809" s="182">
        <v>46</v>
      </c>
      <c r="AH809" s="188">
        <v>15340.95538132328</v>
      </c>
      <c r="AI809" s="182" t="s">
        <v>197</v>
      </c>
      <c r="AJ809" s="3"/>
      <c r="AK809" s="3"/>
      <c r="AL809" s="185">
        <f>AVERAGE($AG$9:AG809)</f>
        <v>46.781523096129838</v>
      </c>
      <c r="AM809" s="168">
        <f>AVERAGE($AH$9:AH809)</f>
        <v>14478.371243615675</v>
      </c>
    </row>
    <row r="810" spans="2:39" ht="18" x14ac:dyDescent="0.55000000000000004">
      <c r="B810" s="178">
        <v>802</v>
      </c>
      <c r="C810" s="182">
        <v>43</v>
      </c>
      <c r="D810" s="182">
        <v>9</v>
      </c>
      <c r="E810" s="182">
        <v>2</v>
      </c>
      <c r="F810" s="182">
        <v>824.62021287756204</v>
      </c>
      <c r="G810" s="182">
        <v>50</v>
      </c>
      <c r="H810" s="188">
        <v>10725.379787122438</v>
      </c>
      <c r="I810" s="182" t="s">
        <v>198</v>
      </c>
      <c r="L810" s="185">
        <f>AVERAGE($G$9:G810)</f>
        <v>46.610972568578553</v>
      </c>
      <c r="M810" s="168">
        <f>AVERAGE($H$9:H810)</f>
        <v>9780.6671236318089</v>
      </c>
      <c r="AB810" s="178">
        <v>802</v>
      </c>
      <c r="AC810" s="182">
        <v>45</v>
      </c>
      <c r="AD810" s="182">
        <v>4</v>
      </c>
      <c r="AE810" s="182">
        <v>4</v>
      </c>
      <c r="AF810" s="182">
        <v>739.37923223270172</v>
      </c>
      <c r="AG810" s="182">
        <v>45</v>
      </c>
      <c r="AH810" s="188">
        <v>14385.620767767297</v>
      </c>
      <c r="AI810" s="182" t="s">
        <v>197</v>
      </c>
      <c r="AJ810" s="3"/>
      <c r="AK810" s="3"/>
      <c r="AL810" s="185">
        <f>AVERAGE($AG$9:AG810)</f>
        <v>46.779301745635912</v>
      </c>
      <c r="AM810" s="168">
        <f>AVERAGE($AH$9:AH810)</f>
        <v>14478.255594643295</v>
      </c>
    </row>
    <row r="811" spans="2:39" ht="18" x14ac:dyDescent="0.55000000000000004">
      <c r="B811" s="178">
        <v>803</v>
      </c>
      <c r="C811" s="182">
        <v>45</v>
      </c>
      <c r="D811" s="182">
        <v>4</v>
      </c>
      <c r="E811" s="182">
        <v>2</v>
      </c>
      <c r="F811" s="182">
        <v>472.62302172799815</v>
      </c>
      <c r="G811" s="182">
        <v>47</v>
      </c>
      <c r="H811" s="188">
        <v>10222.376978272001</v>
      </c>
      <c r="I811" s="182" t="s">
        <v>197</v>
      </c>
      <c r="L811" s="185">
        <f>AVERAGE($G$9:G811)</f>
        <v>46.611457036114572</v>
      </c>
      <c r="M811" s="168">
        <f>AVERAGE($H$9:H811)</f>
        <v>9781.2171981705887</v>
      </c>
      <c r="AB811" s="178">
        <v>803</v>
      </c>
      <c r="AC811" s="182">
        <v>34</v>
      </c>
      <c r="AD811" s="182">
        <v>8</v>
      </c>
      <c r="AE811" s="182">
        <v>2</v>
      </c>
      <c r="AF811" s="182">
        <v>814.15738195609981</v>
      </c>
      <c r="AG811" s="182">
        <v>40</v>
      </c>
      <c r="AH811" s="188">
        <v>11885.8426180439</v>
      </c>
      <c r="AI811" s="182" t="s">
        <v>197</v>
      </c>
      <c r="AJ811" s="3"/>
      <c r="AK811" s="3"/>
      <c r="AL811" s="185">
        <f>AVERAGE($AG$9:AG811)</f>
        <v>46.770859277708595</v>
      </c>
      <c r="AM811" s="168">
        <f>AVERAGE($AH$9:AH811)</f>
        <v>14475.027184958863</v>
      </c>
    </row>
    <row r="812" spans="2:39" ht="18" x14ac:dyDescent="0.55000000000000004">
      <c r="B812" s="178">
        <v>804</v>
      </c>
      <c r="C812" s="182">
        <v>56</v>
      </c>
      <c r="D812" s="182">
        <v>7</v>
      </c>
      <c r="E812" s="182">
        <v>1</v>
      </c>
      <c r="F812" s="182">
        <v>529.07491121428836</v>
      </c>
      <c r="G812" s="182">
        <v>52</v>
      </c>
      <c r="H812" s="188">
        <v>10640.925088785712</v>
      </c>
      <c r="I812" s="182" t="s">
        <v>198</v>
      </c>
      <c r="L812" s="185">
        <f>AVERAGE($G$9:G812)</f>
        <v>46.618159203980099</v>
      </c>
      <c r="M812" s="168">
        <f>AVERAGE($H$9:H812)</f>
        <v>9782.2864865917509</v>
      </c>
      <c r="AB812" s="178">
        <v>804</v>
      </c>
      <c r="AC812" s="182">
        <v>27</v>
      </c>
      <c r="AD812" s="182">
        <v>4</v>
      </c>
      <c r="AE812" s="182">
        <v>3</v>
      </c>
      <c r="AF812" s="182">
        <v>752.70070494645461</v>
      </c>
      <c r="AG812" s="182">
        <v>28</v>
      </c>
      <c r="AH812" s="188">
        <v>7577.2992950535454</v>
      </c>
      <c r="AI812" s="182" t="s">
        <v>197</v>
      </c>
      <c r="AJ812" s="3"/>
      <c r="AK812" s="3"/>
      <c r="AL812" s="185">
        <f>AVERAGE($AG$9:AG812)</f>
        <v>46.747512437810947</v>
      </c>
      <c r="AM812" s="168">
        <f>AVERAGE($AH$9:AH812)</f>
        <v>14466.447921414205</v>
      </c>
    </row>
    <row r="813" spans="2:39" ht="18" x14ac:dyDescent="0.55000000000000004">
      <c r="B813" s="178">
        <v>805</v>
      </c>
      <c r="C813" s="182">
        <v>41</v>
      </c>
      <c r="D813" s="182">
        <v>4</v>
      </c>
      <c r="E813" s="182">
        <v>5</v>
      </c>
      <c r="F813" s="182">
        <v>881.3149584423569</v>
      </c>
      <c r="G813" s="182">
        <v>40</v>
      </c>
      <c r="H813" s="188">
        <v>8568.6850415576428</v>
      </c>
      <c r="I813" s="182" t="s">
        <v>197</v>
      </c>
      <c r="L813" s="185">
        <f>AVERAGE($G$9:G813)</f>
        <v>46.609937888198758</v>
      </c>
      <c r="M813" s="168">
        <f>AVERAGE($H$9:H813)</f>
        <v>9780.7789071569259</v>
      </c>
      <c r="AB813" s="178">
        <v>805</v>
      </c>
      <c r="AC813" s="182">
        <v>47</v>
      </c>
      <c r="AD813" s="182">
        <v>5</v>
      </c>
      <c r="AE813" s="182">
        <v>2</v>
      </c>
      <c r="AF813" s="182">
        <v>997.03154607521242</v>
      </c>
      <c r="AG813" s="182">
        <v>50</v>
      </c>
      <c r="AH813" s="188">
        <v>15552.968453924786</v>
      </c>
      <c r="AI813" s="182" t="s">
        <v>198</v>
      </c>
      <c r="AJ813" s="3"/>
      <c r="AK813" s="3"/>
      <c r="AL813" s="185">
        <f>AVERAGE($AG$9:AG813)</f>
        <v>46.751552795031053</v>
      </c>
      <c r="AM813" s="168">
        <f>AVERAGE($AH$9:AH813)</f>
        <v>14467.797636361422</v>
      </c>
    </row>
    <row r="814" spans="2:39" ht="18" x14ac:dyDescent="0.55000000000000004">
      <c r="B814" s="178">
        <v>806</v>
      </c>
      <c r="C814" s="182">
        <v>32</v>
      </c>
      <c r="D814" s="182">
        <v>8</v>
      </c>
      <c r="E814" s="182">
        <v>3</v>
      </c>
      <c r="F814" s="182">
        <v>825.05065255321369</v>
      </c>
      <c r="G814" s="182">
        <v>37</v>
      </c>
      <c r="H814" s="188">
        <v>7269.9493474467863</v>
      </c>
      <c r="I814" s="182" t="s">
        <v>197</v>
      </c>
      <c r="L814" s="185">
        <f>AVERAGE($G$9:G814)</f>
        <v>46.598014888337467</v>
      </c>
      <c r="M814" s="168">
        <f>AVERAGE($H$9:H814)</f>
        <v>9777.6637340059206</v>
      </c>
      <c r="AB814" s="178">
        <v>806</v>
      </c>
      <c r="AC814" s="182">
        <v>42</v>
      </c>
      <c r="AD814" s="182">
        <v>8</v>
      </c>
      <c r="AE814" s="182">
        <v>1</v>
      </c>
      <c r="AF814" s="182">
        <v>771.20266162246048</v>
      </c>
      <c r="AG814" s="182">
        <v>49</v>
      </c>
      <c r="AH814" s="188">
        <v>15143.797338377539</v>
      </c>
      <c r="AI814" s="182" t="s">
        <v>197</v>
      </c>
      <c r="AJ814" s="3"/>
      <c r="AK814" s="3"/>
      <c r="AL814" s="185">
        <f>AVERAGE($AG$9:AG814)</f>
        <v>46.754342431761785</v>
      </c>
      <c r="AM814" s="168">
        <f>AVERAGE($AH$9:AH814)</f>
        <v>14468.636345669134</v>
      </c>
    </row>
    <row r="815" spans="2:39" ht="18" x14ac:dyDescent="0.55000000000000004">
      <c r="B815" s="178">
        <v>807</v>
      </c>
      <c r="C815" s="182">
        <v>48</v>
      </c>
      <c r="D815" s="182">
        <v>6</v>
      </c>
      <c r="E815" s="182">
        <v>3</v>
      </c>
      <c r="F815" s="182">
        <v>970.61896789175569</v>
      </c>
      <c r="G815" s="182">
        <v>50</v>
      </c>
      <c r="H815" s="188">
        <v>10829.381032108246</v>
      </c>
      <c r="I815" s="182" t="s">
        <v>198</v>
      </c>
      <c r="L815" s="185">
        <f>AVERAGE($G$9:G815)</f>
        <v>46.602230483271377</v>
      </c>
      <c r="M815" s="168">
        <f>AVERAGE($H$9:H815)</f>
        <v>9778.966977250162</v>
      </c>
      <c r="AB815" s="178">
        <v>807</v>
      </c>
      <c r="AC815" s="182">
        <v>48</v>
      </c>
      <c r="AD815" s="182">
        <v>7</v>
      </c>
      <c r="AE815" s="182">
        <v>1</v>
      </c>
      <c r="AF815" s="182">
        <v>1031.179035438761</v>
      </c>
      <c r="AG815" s="182">
        <v>52</v>
      </c>
      <c r="AH815" s="188">
        <v>15138.820964561239</v>
      </c>
      <c r="AI815" s="182" t="s">
        <v>198</v>
      </c>
      <c r="AJ815" s="3"/>
      <c r="AK815" s="3"/>
      <c r="AL815" s="185">
        <f>AVERAGE($AG$9:AG815)</f>
        <v>46.760842627013631</v>
      </c>
      <c r="AM815" s="168">
        <f>AVERAGE($AH$9:AH815)</f>
        <v>14469.466809880898</v>
      </c>
    </row>
    <row r="816" spans="2:39" ht="18" x14ac:dyDescent="0.55000000000000004">
      <c r="B816" s="178">
        <v>808</v>
      </c>
      <c r="C816" s="182">
        <v>49</v>
      </c>
      <c r="D816" s="182">
        <v>3</v>
      </c>
      <c r="E816" s="182">
        <v>2</v>
      </c>
      <c r="F816" s="182">
        <v>989.14286390538462</v>
      </c>
      <c r="G816" s="182">
        <v>50</v>
      </c>
      <c r="H816" s="188">
        <v>10560.857136094615</v>
      </c>
      <c r="I816" s="182" t="s">
        <v>198</v>
      </c>
      <c r="L816" s="185">
        <f>AVERAGE($G$9:G816)</f>
        <v>46.606435643564353</v>
      </c>
      <c r="M816" s="168">
        <f>AVERAGE($H$9:H816)</f>
        <v>9779.9346630903165</v>
      </c>
      <c r="AB816" s="178">
        <v>808</v>
      </c>
      <c r="AC816" s="182">
        <v>42</v>
      </c>
      <c r="AD816" s="182">
        <v>6</v>
      </c>
      <c r="AE816" s="182">
        <v>1</v>
      </c>
      <c r="AF816" s="182">
        <v>757.41004389901104</v>
      </c>
      <c r="AG816" s="182">
        <v>47</v>
      </c>
      <c r="AH816" s="188">
        <v>14387.58995610099</v>
      </c>
      <c r="AI816" s="182" t="s">
        <v>197</v>
      </c>
      <c r="AJ816" s="3"/>
      <c r="AK816" s="3"/>
      <c r="AL816" s="185">
        <f>AVERAGE($AG$9:AG816)</f>
        <v>46.761138613861384</v>
      </c>
      <c r="AM816" s="168">
        <f>AVERAGE($AH$9:AH816)</f>
        <v>14469.365477141071</v>
      </c>
    </row>
    <row r="817" spans="2:39" ht="18" x14ac:dyDescent="0.55000000000000004">
      <c r="B817" s="178">
        <v>809</v>
      </c>
      <c r="C817" s="182">
        <v>47</v>
      </c>
      <c r="D817" s="182">
        <v>4</v>
      </c>
      <c r="E817" s="182">
        <v>2</v>
      </c>
      <c r="F817" s="182">
        <v>978.90948461796461</v>
      </c>
      <c r="G817" s="182">
        <v>49</v>
      </c>
      <c r="H817" s="188">
        <v>10286.090515382035</v>
      </c>
      <c r="I817" s="182" t="s">
        <v>197</v>
      </c>
      <c r="L817" s="185">
        <f>AVERAGE($G$9:G817)</f>
        <v>46.609394313967861</v>
      </c>
      <c r="M817" s="168">
        <f>AVERAGE($H$9:H817)</f>
        <v>9780.560319273618</v>
      </c>
      <c r="AB817" s="178">
        <v>809</v>
      </c>
      <c r="AC817" s="182">
        <v>36</v>
      </c>
      <c r="AD817" s="182">
        <v>4</v>
      </c>
      <c r="AE817" s="182">
        <v>1</v>
      </c>
      <c r="AF817" s="182">
        <v>810.73187436230558</v>
      </c>
      <c r="AG817" s="182">
        <v>39</v>
      </c>
      <c r="AH817" s="188">
        <v>11254.268125637695</v>
      </c>
      <c r="AI817" s="182" t="s">
        <v>197</v>
      </c>
      <c r="AJ817" s="3"/>
      <c r="AK817" s="3"/>
      <c r="AL817" s="185">
        <f>AVERAGE($AG$9:AG817)</f>
        <v>46.751545117428925</v>
      </c>
      <c r="AM817" s="168">
        <f>AVERAGE($AH$9:AH817)</f>
        <v>14465.391314778275</v>
      </c>
    </row>
    <row r="818" spans="2:39" ht="18" x14ac:dyDescent="0.55000000000000004">
      <c r="B818" s="178">
        <v>810</v>
      </c>
      <c r="C818" s="182">
        <v>41</v>
      </c>
      <c r="D818" s="182">
        <v>3</v>
      </c>
      <c r="E818" s="182">
        <v>2</v>
      </c>
      <c r="F818" s="182">
        <v>777.77578564795022</v>
      </c>
      <c r="G818" s="182">
        <v>42</v>
      </c>
      <c r="H818" s="188">
        <v>8492.2242143520489</v>
      </c>
      <c r="I818" s="182" t="s">
        <v>197</v>
      </c>
      <c r="L818" s="185">
        <f>AVERAGE($G$9:G818)</f>
        <v>46.603703703703701</v>
      </c>
      <c r="M818" s="168">
        <f>AVERAGE($H$9:H818)</f>
        <v>9778.9697808724814</v>
      </c>
      <c r="AB818" s="178">
        <v>810</v>
      </c>
      <c r="AC818" s="182">
        <v>52</v>
      </c>
      <c r="AD818" s="182">
        <v>6</v>
      </c>
      <c r="AE818" s="182">
        <v>3</v>
      </c>
      <c r="AF818" s="182">
        <v>599.45162685853575</v>
      </c>
      <c r="AG818" s="182">
        <v>50</v>
      </c>
      <c r="AH818" s="188">
        <v>16200.548373141464</v>
      </c>
      <c r="AI818" s="182" t="s">
        <v>198</v>
      </c>
      <c r="AJ818" s="3"/>
      <c r="AK818" s="3"/>
      <c r="AL818" s="185">
        <f>AVERAGE($AG$9:AG818)</f>
        <v>46.755555555555553</v>
      </c>
      <c r="AM818" s="168">
        <f>AVERAGE($AH$9:AH818)</f>
        <v>14467.533483986132</v>
      </c>
    </row>
    <row r="819" spans="2:39" ht="18" x14ac:dyDescent="0.55000000000000004">
      <c r="B819" s="178">
        <v>811</v>
      </c>
      <c r="C819" s="182">
        <v>61</v>
      </c>
      <c r="D819" s="182">
        <v>3</v>
      </c>
      <c r="E819" s="182">
        <v>2</v>
      </c>
      <c r="F819" s="182">
        <v>409.02827693968169</v>
      </c>
      <c r="G819" s="182">
        <v>51</v>
      </c>
      <c r="H819" s="188">
        <v>11075.971723060318</v>
      </c>
      <c r="I819" s="182" t="s">
        <v>198</v>
      </c>
      <c r="L819" s="185">
        <f>AVERAGE($G$9:G819)</f>
        <v>46.60912453760789</v>
      </c>
      <c r="M819" s="168">
        <f>AVERAGE($H$9:H819)</f>
        <v>9780.569043439913</v>
      </c>
      <c r="AB819" s="178">
        <v>811</v>
      </c>
      <c r="AC819" s="182">
        <v>42</v>
      </c>
      <c r="AD819" s="182">
        <v>10</v>
      </c>
      <c r="AE819" s="182">
        <v>5</v>
      </c>
      <c r="AF819" s="182">
        <v>851.83941971867705</v>
      </c>
      <c r="AG819" s="182">
        <v>47</v>
      </c>
      <c r="AH819" s="188">
        <v>15293.160580281323</v>
      </c>
      <c r="AI819" s="182" t="s">
        <v>197</v>
      </c>
      <c r="AJ819" s="3"/>
      <c r="AK819" s="3"/>
      <c r="AL819" s="185">
        <f>AVERAGE($AG$9:AG819)</f>
        <v>46.755856966707768</v>
      </c>
      <c r="AM819" s="168">
        <f>AVERAGE($AH$9:AH819)</f>
        <v>14468.551519863191</v>
      </c>
    </row>
    <row r="820" spans="2:39" ht="18" x14ac:dyDescent="0.55000000000000004">
      <c r="B820" s="178">
        <v>812</v>
      </c>
      <c r="C820" s="182">
        <v>41</v>
      </c>
      <c r="D820" s="182">
        <v>3</v>
      </c>
      <c r="E820" s="182">
        <v>4</v>
      </c>
      <c r="F820" s="182">
        <v>769.20605351572715</v>
      </c>
      <c r="G820" s="182">
        <v>40</v>
      </c>
      <c r="H820" s="188">
        <v>8430.793946484273</v>
      </c>
      <c r="I820" s="182" t="s">
        <v>197</v>
      </c>
      <c r="L820" s="185">
        <f>AVERAGE($G$9:G820)</f>
        <v>46.600985221674875</v>
      </c>
      <c r="M820" s="168">
        <f>AVERAGE($H$9:H820)</f>
        <v>9778.9067588377511</v>
      </c>
      <c r="AB820" s="178">
        <v>812</v>
      </c>
      <c r="AC820" s="182">
        <v>49</v>
      </c>
      <c r="AD820" s="182">
        <v>8</v>
      </c>
      <c r="AE820" s="182">
        <v>1</v>
      </c>
      <c r="AF820" s="182">
        <v>837.16550712454216</v>
      </c>
      <c r="AG820" s="182">
        <v>52</v>
      </c>
      <c r="AH820" s="188">
        <v>15332.834492875458</v>
      </c>
      <c r="AI820" s="182" t="s">
        <v>198</v>
      </c>
      <c r="AJ820" s="3"/>
      <c r="AK820" s="3"/>
      <c r="AL820" s="185">
        <f>AVERAGE($AG$9:AG820)</f>
        <v>46.762315270935957</v>
      </c>
      <c r="AM820" s="168">
        <f>AVERAGE($AH$9:AH820)</f>
        <v>14469.615907760988</v>
      </c>
    </row>
    <row r="821" spans="2:39" ht="18" x14ac:dyDescent="0.55000000000000004">
      <c r="B821" s="178">
        <v>813</v>
      </c>
      <c r="C821" s="182">
        <v>42</v>
      </c>
      <c r="D821" s="182">
        <v>7</v>
      </c>
      <c r="E821" s="182">
        <v>2</v>
      </c>
      <c r="F821" s="182">
        <v>892.5799540960752</v>
      </c>
      <c r="G821" s="182">
        <v>47</v>
      </c>
      <c r="H821" s="188">
        <v>9802.4200459039239</v>
      </c>
      <c r="I821" s="182" t="s">
        <v>197</v>
      </c>
      <c r="L821" s="185">
        <f>AVERAGE($G$9:G821)</f>
        <v>46.601476014760145</v>
      </c>
      <c r="M821" s="168">
        <f>AVERAGE($H$9:H821)</f>
        <v>9778.9356804700583</v>
      </c>
      <c r="AB821" s="178">
        <v>813</v>
      </c>
      <c r="AC821" s="182">
        <v>38</v>
      </c>
      <c r="AD821" s="182">
        <v>6</v>
      </c>
      <c r="AE821" s="182">
        <v>4</v>
      </c>
      <c r="AF821" s="182">
        <v>807.33425978984951</v>
      </c>
      <c r="AG821" s="182">
        <v>40</v>
      </c>
      <c r="AH821" s="188">
        <v>12392.66574021015</v>
      </c>
      <c r="AI821" s="182" t="s">
        <v>197</v>
      </c>
      <c r="AJ821" s="3"/>
      <c r="AK821" s="3"/>
      <c r="AL821" s="185">
        <f>AVERAGE($AG$9:AG821)</f>
        <v>46.753997539975401</v>
      </c>
      <c r="AM821" s="168">
        <f>AVERAGE($AH$9:AH821)</f>
        <v>14467.061233508159</v>
      </c>
    </row>
    <row r="822" spans="2:39" ht="18" x14ac:dyDescent="0.55000000000000004">
      <c r="B822" s="178">
        <v>814</v>
      </c>
      <c r="C822" s="182">
        <v>40</v>
      </c>
      <c r="D822" s="182">
        <v>13</v>
      </c>
      <c r="E822" s="182">
        <v>2</v>
      </c>
      <c r="F822" s="182">
        <v>670.6280094797479</v>
      </c>
      <c r="G822" s="182">
        <v>51</v>
      </c>
      <c r="H822" s="188">
        <v>10814.371990520252</v>
      </c>
      <c r="I822" s="182" t="s">
        <v>198</v>
      </c>
      <c r="L822" s="185">
        <f>AVERAGE($G$9:G822)</f>
        <v>46.606879606879609</v>
      </c>
      <c r="M822" s="168">
        <f>AVERAGE($H$9:H822)</f>
        <v>9780.2077152489892</v>
      </c>
      <c r="AB822" s="178">
        <v>814</v>
      </c>
      <c r="AC822" s="182">
        <v>42</v>
      </c>
      <c r="AD822" s="182">
        <v>3</v>
      </c>
      <c r="AE822" s="182">
        <v>2</v>
      </c>
      <c r="AF822" s="182">
        <v>953.89901316734506</v>
      </c>
      <c r="AG822" s="182">
        <v>43</v>
      </c>
      <c r="AH822" s="188">
        <v>12901.100986832655</v>
      </c>
      <c r="AI822" s="182" t="s">
        <v>197</v>
      </c>
      <c r="AJ822" s="3"/>
      <c r="AK822" s="3"/>
      <c r="AL822" s="185">
        <f>AVERAGE($AG$9:AG822)</f>
        <v>46.749385749385752</v>
      </c>
      <c r="AM822" s="168">
        <f>AVERAGE($AH$9:AH822)</f>
        <v>14465.137449421334</v>
      </c>
    </row>
    <row r="823" spans="2:39" ht="18" x14ac:dyDescent="0.55000000000000004">
      <c r="B823" s="178">
        <v>815</v>
      </c>
      <c r="C823" s="182">
        <v>52</v>
      </c>
      <c r="D823" s="182">
        <v>3</v>
      </c>
      <c r="E823" s="182">
        <v>1</v>
      </c>
      <c r="F823" s="182">
        <v>702.64302840677124</v>
      </c>
      <c r="G823" s="182">
        <v>52</v>
      </c>
      <c r="H823" s="188">
        <v>10467.356971593228</v>
      </c>
      <c r="I823" s="182" t="s">
        <v>198</v>
      </c>
      <c r="L823" s="185">
        <f>AVERAGE($G$9:G823)</f>
        <v>46.613496932515339</v>
      </c>
      <c r="M823" s="168">
        <f>AVERAGE($H$9:H823)</f>
        <v>9781.0508431708859</v>
      </c>
      <c r="AB823" s="178">
        <v>815</v>
      </c>
      <c r="AC823" s="182">
        <v>38</v>
      </c>
      <c r="AD823" s="182">
        <v>9</v>
      </c>
      <c r="AE823" s="182">
        <v>6</v>
      </c>
      <c r="AF823" s="182">
        <v>466.76491741135544</v>
      </c>
      <c r="AG823" s="182">
        <v>41</v>
      </c>
      <c r="AH823" s="188">
        <v>13618.235082588644</v>
      </c>
      <c r="AI823" s="182" t="s">
        <v>197</v>
      </c>
      <c r="AJ823" s="3"/>
      <c r="AK823" s="3"/>
      <c r="AL823" s="185">
        <f>AVERAGE($AG$9:AG823)</f>
        <v>46.742331288343557</v>
      </c>
      <c r="AM823" s="168">
        <f>AVERAGE($AH$9:AH823)</f>
        <v>14464.09830541295</v>
      </c>
    </row>
    <row r="824" spans="2:39" ht="18" x14ac:dyDescent="0.55000000000000004">
      <c r="B824" s="178">
        <v>816</v>
      </c>
      <c r="C824" s="182">
        <v>33</v>
      </c>
      <c r="D824" s="182">
        <v>4</v>
      </c>
      <c r="E824" s="182">
        <v>0</v>
      </c>
      <c r="F824" s="182">
        <v>886.88825772659322</v>
      </c>
      <c r="G824" s="182">
        <v>37</v>
      </c>
      <c r="H824" s="188">
        <v>6458.1117422734069</v>
      </c>
      <c r="I824" s="182" t="s">
        <v>197</v>
      </c>
      <c r="L824" s="185">
        <f>AVERAGE($G$9:G824)</f>
        <v>46.60171568627451</v>
      </c>
      <c r="M824" s="168">
        <f>AVERAGE($H$9:H824)</f>
        <v>9776.9786138805684</v>
      </c>
      <c r="AB824" s="178">
        <v>816</v>
      </c>
      <c r="AC824" s="182">
        <v>38</v>
      </c>
      <c r="AD824" s="182">
        <v>6</v>
      </c>
      <c r="AE824" s="182">
        <v>3</v>
      </c>
      <c r="AF824" s="182">
        <v>818.54880566803502</v>
      </c>
      <c r="AG824" s="182">
        <v>41</v>
      </c>
      <c r="AH824" s="188">
        <v>12516.451194331965</v>
      </c>
      <c r="AI824" s="182" t="s">
        <v>197</v>
      </c>
      <c r="AJ824" s="3"/>
      <c r="AK824" s="3"/>
      <c r="AL824" s="185">
        <f>AVERAGE($AG$9:AG824)</f>
        <v>46.735294117647058</v>
      </c>
      <c r="AM824" s="168">
        <f>AVERAGE($AH$9:AH824)</f>
        <v>14461.7114829729</v>
      </c>
    </row>
    <row r="825" spans="2:39" ht="18" x14ac:dyDescent="0.55000000000000004">
      <c r="B825" s="178">
        <v>817</v>
      </c>
      <c r="C825" s="182">
        <v>48</v>
      </c>
      <c r="D825" s="182">
        <v>6</v>
      </c>
      <c r="E825" s="182">
        <v>2</v>
      </c>
      <c r="F825" s="182">
        <v>815.60177416019644</v>
      </c>
      <c r="G825" s="182">
        <v>51</v>
      </c>
      <c r="H825" s="188">
        <v>10669.398225839803</v>
      </c>
      <c r="I825" s="182" t="s">
        <v>198</v>
      </c>
      <c r="L825" s="185">
        <f>AVERAGE($G$9:G825)</f>
        <v>46.607099143206852</v>
      </c>
      <c r="M825" s="168">
        <f>AVERAGE($H$9:H825)</f>
        <v>9778.0709267471047</v>
      </c>
      <c r="AB825" s="178">
        <v>817</v>
      </c>
      <c r="AC825" s="182">
        <v>49</v>
      </c>
      <c r="AD825" s="182">
        <v>2</v>
      </c>
      <c r="AE825" s="182">
        <v>4</v>
      </c>
      <c r="AF825" s="182">
        <v>787.77506876128007</v>
      </c>
      <c r="AG825" s="182">
        <v>47</v>
      </c>
      <c r="AH825" s="188">
        <v>15107.224931238721</v>
      </c>
      <c r="AI825" s="182" t="s">
        <v>197</v>
      </c>
      <c r="AJ825" s="3"/>
      <c r="AK825" s="3"/>
      <c r="AL825" s="185">
        <f>AVERAGE($AG$9:AG825)</f>
        <v>46.735618115055082</v>
      </c>
      <c r="AM825" s="168">
        <f>AVERAGE($AH$9:AH825)</f>
        <v>14462.501585112759</v>
      </c>
    </row>
    <row r="826" spans="2:39" ht="18" x14ac:dyDescent="0.55000000000000004">
      <c r="B826" s="178">
        <v>818</v>
      </c>
      <c r="C826" s="182">
        <v>51</v>
      </c>
      <c r="D826" s="182">
        <v>6</v>
      </c>
      <c r="E826" s="182">
        <v>3</v>
      </c>
      <c r="F826" s="182">
        <v>740.26530663132235</v>
      </c>
      <c r="G826" s="182">
        <v>50</v>
      </c>
      <c r="H826" s="188">
        <v>11059.734693368679</v>
      </c>
      <c r="I826" s="182" t="s">
        <v>198</v>
      </c>
      <c r="L826" s="185">
        <f>AVERAGE($G$9:G826)</f>
        <v>46.611246943765281</v>
      </c>
      <c r="M826" s="168">
        <f>AVERAGE($H$9:H826)</f>
        <v>9779.6377528676694</v>
      </c>
      <c r="AB826" s="178">
        <v>818</v>
      </c>
      <c r="AC826" s="182">
        <v>46</v>
      </c>
      <c r="AD826" s="182">
        <v>3</v>
      </c>
      <c r="AE826" s="182">
        <v>2</v>
      </c>
      <c r="AF826" s="182">
        <v>846.16690141368952</v>
      </c>
      <c r="AG826" s="182">
        <v>47</v>
      </c>
      <c r="AH826" s="188">
        <v>14548.83309858631</v>
      </c>
      <c r="AI826" s="182" t="s">
        <v>197</v>
      </c>
      <c r="AJ826" s="3"/>
      <c r="AK826" s="3"/>
      <c r="AL826" s="185">
        <f>AVERAGE($AG$9:AG826)</f>
        <v>46.735941320293399</v>
      </c>
      <c r="AM826" s="168">
        <f>AVERAGE($AH$9:AH826)</f>
        <v>14462.607124860282</v>
      </c>
    </row>
    <row r="827" spans="2:39" ht="18" x14ac:dyDescent="0.55000000000000004">
      <c r="B827" s="178">
        <v>819</v>
      </c>
      <c r="C827" s="182">
        <v>50</v>
      </c>
      <c r="D827" s="182">
        <v>2</v>
      </c>
      <c r="E827" s="182">
        <v>2</v>
      </c>
      <c r="F827" s="182">
        <v>635.4130058733316</v>
      </c>
      <c r="G827" s="182">
        <v>50</v>
      </c>
      <c r="H827" s="188">
        <v>10914.586994126668</v>
      </c>
      <c r="I827" s="182" t="s">
        <v>198</v>
      </c>
      <c r="L827" s="185">
        <f>AVERAGE($G$9:G827)</f>
        <v>46.615384615384613</v>
      </c>
      <c r="M827" s="168">
        <f>AVERAGE($H$9:H827)</f>
        <v>9781.0235272770205</v>
      </c>
      <c r="AB827" s="178">
        <v>819</v>
      </c>
      <c r="AC827" s="182">
        <v>57</v>
      </c>
      <c r="AD827" s="182">
        <v>5</v>
      </c>
      <c r="AE827" s="182">
        <v>1</v>
      </c>
      <c r="AF827" s="182">
        <v>967.49558982069925</v>
      </c>
      <c r="AG827" s="182">
        <v>52</v>
      </c>
      <c r="AH827" s="188">
        <v>15202.504410179301</v>
      </c>
      <c r="AI827" s="182" t="s">
        <v>198</v>
      </c>
      <c r="AJ827" s="3"/>
      <c r="AK827" s="3"/>
      <c r="AL827" s="185">
        <f>AVERAGE($AG$9:AG827)</f>
        <v>46.74236874236874</v>
      </c>
      <c r="AM827" s="168">
        <f>AVERAGE($AH$9:AH827)</f>
        <v>14463.510540349072</v>
      </c>
    </row>
    <row r="828" spans="2:39" ht="18" x14ac:dyDescent="0.55000000000000004">
      <c r="B828" s="178">
        <v>820</v>
      </c>
      <c r="C828" s="182">
        <v>55</v>
      </c>
      <c r="D828" s="182">
        <v>9</v>
      </c>
      <c r="E828" s="182">
        <v>1</v>
      </c>
      <c r="F828" s="182">
        <v>941.86026540178113</v>
      </c>
      <c r="G828" s="182">
        <v>52</v>
      </c>
      <c r="H828" s="188">
        <v>10228.139734598219</v>
      </c>
      <c r="I828" s="182" t="s">
        <v>198</v>
      </c>
      <c r="L828" s="185">
        <f>AVERAGE($G$9:G828)</f>
        <v>46.621951219512198</v>
      </c>
      <c r="M828" s="168">
        <f>AVERAGE($H$9:H828)</f>
        <v>9781.568790944486</v>
      </c>
      <c r="AB828" s="178">
        <v>820</v>
      </c>
      <c r="AC828" s="182">
        <v>45</v>
      </c>
      <c r="AD828" s="182">
        <v>6</v>
      </c>
      <c r="AE828" s="182">
        <v>4</v>
      </c>
      <c r="AF828" s="182">
        <v>852.04819179660547</v>
      </c>
      <c r="AG828" s="182">
        <v>47</v>
      </c>
      <c r="AH828" s="188">
        <v>15042.951808203394</v>
      </c>
      <c r="AI828" s="182" t="s">
        <v>197</v>
      </c>
      <c r="AJ828" s="3"/>
      <c r="AK828" s="3"/>
      <c r="AL828" s="185">
        <f>AVERAGE($AG$9:AG828)</f>
        <v>46.742682926829268</v>
      </c>
      <c r="AM828" s="168">
        <f>AVERAGE($AH$9:AH828)</f>
        <v>14464.217176041577</v>
      </c>
    </row>
    <row r="829" spans="2:39" ht="18" x14ac:dyDescent="0.55000000000000004">
      <c r="B829" s="178">
        <v>821</v>
      </c>
      <c r="C829" s="182">
        <v>48</v>
      </c>
      <c r="D829" s="182">
        <v>4</v>
      </c>
      <c r="E829" s="182">
        <v>1</v>
      </c>
      <c r="F829" s="182">
        <v>896.05744450488123</v>
      </c>
      <c r="G829" s="182">
        <v>51</v>
      </c>
      <c r="H829" s="188">
        <v>10338.942555495119</v>
      </c>
      <c r="I829" s="182" t="s">
        <v>198</v>
      </c>
      <c r="L829" s="185">
        <f>AVERAGE($G$9:G829)</f>
        <v>46.627283800243603</v>
      </c>
      <c r="M829" s="168">
        <f>AVERAGE($H$9:H829)</f>
        <v>9782.2476871254239</v>
      </c>
      <c r="AB829" s="178">
        <v>821</v>
      </c>
      <c r="AC829" s="182">
        <v>52</v>
      </c>
      <c r="AD829" s="182">
        <v>5</v>
      </c>
      <c r="AE829" s="182">
        <v>0</v>
      </c>
      <c r="AF829" s="182">
        <v>745.26603205212393</v>
      </c>
      <c r="AG829" s="182">
        <v>53</v>
      </c>
      <c r="AH829" s="188">
        <v>15109.733967947875</v>
      </c>
      <c r="AI829" s="182" t="s">
        <v>198</v>
      </c>
      <c r="AJ829" s="3"/>
      <c r="AK829" s="3"/>
      <c r="AL829" s="185">
        <f>AVERAGE($AG$9:AG829)</f>
        <v>46.750304506699145</v>
      </c>
      <c r="AM829" s="168">
        <f>AVERAGE($AH$9:AH829)</f>
        <v>14465.003432791769</v>
      </c>
    </row>
    <row r="830" spans="2:39" ht="18" x14ac:dyDescent="0.55000000000000004">
      <c r="B830" s="178">
        <v>822</v>
      </c>
      <c r="C830" s="182">
        <v>50</v>
      </c>
      <c r="D830" s="182">
        <v>10</v>
      </c>
      <c r="E830" s="182">
        <v>3</v>
      </c>
      <c r="F830" s="182">
        <v>942.10699479840616</v>
      </c>
      <c r="G830" s="182">
        <v>50</v>
      </c>
      <c r="H830" s="188">
        <v>10857.893005201593</v>
      </c>
      <c r="I830" s="182" t="s">
        <v>198</v>
      </c>
      <c r="L830" s="185">
        <f>AVERAGE($G$9:G830)</f>
        <v>46.631386861313871</v>
      </c>
      <c r="M830" s="168">
        <f>AVERAGE($H$9:H830)</f>
        <v>9783.5562580719889</v>
      </c>
      <c r="AB830" s="178">
        <v>822</v>
      </c>
      <c r="AC830" s="182">
        <v>49</v>
      </c>
      <c r="AD830" s="182">
        <v>5</v>
      </c>
      <c r="AE830" s="182">
        <v>6</v>
      </c>
      <c r="AF830" s="182">
        <v>906.7441209232253</v>
      </c>
      <c r="AG830" s="182">
        <v>47</v>
      </c>
      <c r="AH830" s="188">
        <v>15488.255879076774</v>
      </c>
      <c r="AI830" s="182" t="s">
        <v>197</v>
      </c>
      <c r="AJ830" s="3"/>
      <c r="AK830" s="3"/>
      <c r="AL830" s="185">
        <f>AVERAGE($AG$9:AG830)</f>
        <v>46.750608272506085</v>
      </c>
      <c r="AM830" s="168">
        <f>AVERAGE($AH$9:AH830)</f>
        <v>14466.248265451482</v>
      </c>
    </row>
    <row r="831" spans="2:39" ht="18" x14ac:dyDescent="0.55000000000000004">
      <c r="B831" s="178">
        <v>823</v>
      </c>
      <c r="C831" s="182">
        <v>56</v>
      </c>
      <c r="D831" s="182">
        <v>6</v>
      </c>
      <c r="E831" s="182">
        <v>2</v>
      </c>
      <c r="F831" s="182">
        <v>745.54194688946211</v>
      </c>
      <c r="G831" s="182">
        <v>51</v>
      </c>
      <c r="H831" s="188">
        <v>10739.458053110538</v>
      </c>
      <c r="I831" s="182" t="s">
        <v>198</v>
      </c>
      <c r="L831" s="185">
        <f>AVERAGE($G$9:G831)</f>
        <v>46.636695018226</v>
      </c>
      <c r="M831" s="168">
        <f>AVERAGE($H$9:H831)</f>
        <v>9784.7177426346116</v>
      </c>
      <c r="AB831" s="178">
        <v>823</v>
      </c>
      <c r="AC831" s="182">
        <v>39</v>
      </c>
      <c r="AD831" s="182">
        <v>7</v>
      </c>
      <c r="AE831" s="182">
        <v>3</v>
      </c>
      <c r="AF831" s="182">
        <v>837.05665615586975</v>
      </c>
      <c r="AG831" s="182">
        <v>43</v>
      </c>
      <c r="AH831" s="188">
        <v>13267.94334384413</v>
      </c>
      <c r="AI831" s="182" t="s">
        <v>197</v>
      </c>
      <c r="AJ831" s="3"/>
      <c r="AK831" s="3"/>
      <c r="AL831" s="185">
        <f>AVERAGE($AG$9:AG831)</f>
        <v>46.746051032806804</v>
      </c>
      <c r="AM831" s="168">
        <f>AVERAGE($AH$9:AH831)</f>
        <v>14464.792244890599</v>
      </c>
    </row>
    <row r="832" spans="2:39" ht="18" x14ac:dyDescent="0.55000000000000004">
      <c r="B832" s="178">
        <v>824</v>
      </c>
      <c r="C832" s="182">
        <v>45</v>
      </c>
      <c r="D832" s="182">
        <v>6</v>
      </c>
      <c r="E832" s="182">
        <v>4</v>
      </c>
      <c r="F832" s="182">
        <v>748.69670972118467</v>
      </c>
      <c r="G832" s="182">
        <v>47</v>
      </c>
      <c r="H832" s="188">
        <v>10446.303290278815</v>
      </c>
      <c r="I832" s="182" t="s">
        <v>197</v>
      </c>
      <c r="L832" s="185">
        <f>AVERAGE($G$9:G832)</f>
        <v>46.637135922330096</v>
      </c>
      <c r="M832" s="168">
        <f>AVERAGE($H$9:H832)</f>
        <v>9785.5206377167033</v>
      </c>
      <c r="AB832" s="178">
        <v>824</v>
      </c>
      <c r="AC832" s="182">
        <v>50</v>
      </c>
      <c r="AD832" s="182">
        <v>7</v>
      </c>
      <c r="AE832" s="182">
        <v>1</v>
      </c>
      <c r="AF832" s="182">
        <v>923.49714335854787</v>
      </c>
      <c r="AG832" s="182">
        <v>52</v>
      </c>
      <c r="AH832" s="188">
        <v>15246.502856641451</v>
      </c>
      <c r="AI832" s="182" t="s">
        <v>198</v>
      </c>
      <c r="AJ832" s="3"/>
      <c r="AK832" s="3"/>
      <c r="AL832" s="185">
        <f>AVERAGE($AG$9:AG832)</f>
        <v>46.752427184466022</v>
      </c>
      <c r="AM832" s="168">
        <f>AVERAGE($AH$9:AH832)</f>
        <v>14465.740922817482</v>
      </c>
    </row>
    <row r="833" spans="2:39" ht="18" x14ac:dyDescent="0.55000000000000004">
      <c r="B833" s="178">
        <v>825</v>
      </c>
      <c r="C833" s="182">
        <v>37</v>
      </c>
      <c r="D833" s="182">
        <v>9</v>
      </c>
      <c r="E833" s="182">
        <v>3</v>
      </c>
      <c r="F833" s="182">
        <v>856.77806558208431</v>
      </c>
      <c r="G833" s="182">
        <v>43</v>
      </c>
      <c r="H833" s="188">
        <v>8948.2219344179157</v>
      </c>
      <c r="I833" s="182" t="s">
        <v>197</v>
      </c>
      <c r="L833" s="185">
        <f>AVERAGE($G$9:G833)</f>
        <v>46.632727272727273</v>
      </c>
      <c r="M833" s="168">
        <f>AVERAGE($H$9:H833)</f>
        <v>9784.5057301975539</v>
      </c>
      <c r="AB833" s="178">
        <v>825</v>
      </c>
      <c r="AC833" s="182">
        <v>40</v>
      </c>
      <c r="AD833" s="182">
        <v>8</v>
      </c>
      <c r="AE833" s="182">
        <v>2</v>
      </c>
      <c r="AF833" s="182">
        <v>708.81660857823078</v>
      </c>
      <c r="AG833" s="182">
        <v>46</v>
      </c>
      <c r="AH833" s="188">
        <v>14301.18339142177</v>
      </c>
      <c r="AI833" s="182" t="s">
        <v>197</v>
      </c>
      <c r="AJ833" s="3"/>
      <c r="AK833" s="3"/>
      <c r="AL833" s="185">
        <f>AVERAGE($AG$9:AG833)</f>
        <v>46.75151515151515</v>
      </c>
      <c r="AM833" s="168">
        <f>AVERAGE($AH$9:AH833)</f>
        <v>14465.541459143062</v>
      </c>
    </row>
    <row r="834" spans="2:39" ht="18" x14ac:dyDescent="0.55000000000000004">
      <c r="B834" s="178">
        <v>826</v>
      </c>
      <c r="C834" s="182">
        <v>47</v>
      </c>
      <c r="D834" s="182">
        <v>4</v>
      </c>
      <c r="E834" s="182">
        <v>3</v>
      </c>
      <c r="F834" s="182">
        <v>845.4016905546664</v>
      </c>
      <c r="G834" s="182">
        <v>48</v>
      </c>
      <c r="H834" s="188">
        <v>10384.598309445333</v>
      </c>
      <c r="I834" s="182" t="s">
        <v>197</v>
      </c>
      <c r="L834" s="185">
        <f>AVERAGE($G$9:G834)</f>
        <v>46.634382566585955</v>
      </c>
      <c r="M834" s="168">
        <f>AVERAGE($H$9:H834)</f>
        <v>9785.2322345307839</v>
      </c>
      <c r="AB834" s="178">
        <v>826</v>
      </c>
      <c r="AC834" s="182">
        <v>33</v>
      </c>
      <c r="AD834" s="182">
        <v>6</v>
      </c>
      <c r="AE834" s="182">
        <v>3</v>
      </c>
      <c r="AF834" s="182">
        <v>935.88752753654148</v>
      </c>
      <c r="AG834" s="182">
        <v>36</v>
      </c>
      <c r="AH834" s="188">
        <v>10474.112472463457</v>
      </c>
      <c r="AI834" s="182" t="s">
        <v>197</v>
      </c>
      <c r="AJ834" s="3"/>
      <c r="AK834" s="3"/>
      <c r="AL834" s="185">
        <f>AVERAGE($AG$9:AG834)</f>
        <v>46.738498789346245</v>
      </c>
      <c r="AM834" s="168">
        <f>AVERAGE($AH$9:AH834)</f>
        <v>14460.709220660399</v>
      </c>
    </row>
    <row r="835" spans="2:39" ht="18" x14ac:dyDescent="0.55000000000000004">
      <c r="B835" s="178">
        <v>827</v>
      </c>
      <c r="C835" s="182">
        <v>41</v>
      </c>
      <c r="D835" s="182">
        <v>6</v>
      </c>
      <c r="E835" s="182">
        <v>2</v>
      </c>
      <c r="F835" s="182">
        <v>965.94074536742426</v>
      </c>
      <c r="G835" s="182">
        <v>45</v>
      </c>
      <c r="H835" s="188">
        <v>9159.0592546325752</v>
      </c>
      <c r="I835" s="182" t="s">
        <v>197</v>
      </c>
      <c r="L835" s="185">
        <f>AVERAGE($G$9:G835)</f>
        <v>46.632406287787184</v>
      </c>
      <c r="M835" s="168">
        <f>AVERAGE($H$9:H835)</f>
        <v>9784.4750725236518</v>
      </c>
      <c r="AB835" s="178">
        <v>827</v>
      </c>
      <c r="AC835" s="182">
        <v>37</v>
      </c>
      <c r="AD835" s="182">
        <v>5</v>
      </c>
      <c r="AE835" s="182">
        <v>1</v>
      </c>
      <c r="AF835" s="182">
        <v>890.83452104389482</v>
      </c>
      <c r="AG835" s="182">
        <v>41</v>
      </c>
      <c r="AH835" s="188">
        <v>11944.165478956105</v>
      </c>
      <c r="AI835" s="182" t="s">
        <v>197</v>
      </c>
      <c r="AJ835" s="3"/>
      <c r="AK835" s="3"/>
      <c r="AL835" s="185">
        <f>AVERAGE($AG$9:AG835)</f>
        <v>46.73155985489722</v>
      </c>
      <c r="AM835" s="168">
        <f>AVERAGE($AH$9:AH835)</f>
        <v>14457.666241528956</v>
      </c>
    </row>
    <row r="836" spans="2:39" ht="18" x14ac:dyDescent="0.55000000000000004">
      <c r="B836" s="178">
        <v>828</v>
      </c>
      <c r="C836" s="182">
        <v>39</v>
      </c>
      <c r="D836" s="182">
        <v>10</v>
      </c>
      <c r="E836" s="182">
        <v>3</v>
      </c>
      <c r="F836" s="182">
        <v>765.09126053228931</v>
      </c>
      <c r="G836" s="182">
        <v>46</v>
      </c>
      <c r="H836" s="188">
        <v>9894.9087394677117</v>
      </c>
      <c r="I836" s="182" t="s">
        <v>197</v>
      </c>
      <c r="L836" s="185">
        <f>AVERAGE($G$9:G836)</f>
        <v>46.631642512077292</v>
      </c>
      <c r="M836" s="168">
        <f>AVERAGE($H$9:H836)</f>
        <v>9784.6084465175445</v>
      </c>
      <c r="AB836" s="178">
        <v>828</v>
      </c>
      <c r="AC836" s="182">
        <v>52</v>
      </c>
      <c r="AD836" s="182">
        <v>5</v>
      </c>
      <c r="AE836" s="182">
        <v>2</v>
      </c>
      <c r="AF836" s="182">
        <v>678.68084998996267</v>
      </c>
      <c r="AG836" s="182">
        <v>51</v>
      </c>
      <c r="AH836" s="188">
        <v>15806.319150010037</v>
      </c>
      <c r="AI836" s="182" t="s">
        <v>198</v>
      </c>
      <c r="AJ836" s="3"/>
      <c r="AK836" s="3"/>
      <c r="AL836" s="185">
        <f>AVERAGE($AG$9:AG836)</f>
        <v>46.736714975845409</v>
      </c>
      <c r="AM836" s="168">
        <f>AVERAGE($AH$9:AH836)</f>
        <v>14459.29504938944</v>
      </c>
    </row>
    <row r="837" spans="2:39" ht="18" x14ac:dyDescent="0.55000000000000004">
      <c r="B837" s="178">
        <v>829</v>
      </c>
      <c r="C837" s="182">
        <v>47</v>
      </c>
      <c r="D837" s="182">
        <v>9</v>
      </c>
      <c r="E837" s="182">
        <v>4</v>
      </c>
      <c r="F837" s="182">
        <v>929.82380799374221</v>
      </c>
      <c r="G837" s="182">
        <v>49</v>
      </c>
      <c r="H837" s="188">
        <v>10835.176192006258</v>
      </c>
      <c r="I837" s="182" t="s">
        <v>197</v>
      </c>
      <c r="L837" s="185">
        <f>AVERAGE($G$9:G837)</f>
        <v>46.634499396863689</v>
      </c>
      <c r="M837" s="168">
        <f>AVERAGE($H$9:H837)</f>
        <v>9785.8757176218733</v>
      </c>
      <c r="AB837" s="178">
        <v>829</v>
      </c>
      <c r="AC837" s="182">
        <v>52</v>
      </c>
      <c r="AD837" s="182">
        <v>5</v>
      </c>
      <c r="AE837" s="182">
        <v>4</v>
      </c>
      <c r="AF837" s="182">
        <v>722.49765761202525</v>
      </c>
      <c r="AG837" s="182">
        <v>49</v>
      </c>
      <c r="AH837" s="188">
        <v>15942.502342387976</v>
      </c>
      <c r="AI837" s="182" t="s">
        <v>197</v>
      </c>
      <c r="AJ837" s="3"/>
      <c r="AK837" s="3"/>
      <c r="AL837" s="185">
        <f>AVERAGE($AG$9:AG837)</f>
        <v>46.739445114595895</v>
      </c>
      <c r="AM837" s="168">
        <f>AVERAGE($AH$9:AH837)</f>
        <v>14461.084201733225</v>
      </c>
    </row>
    <row r="838" spans="2:39" ht="18" x14ac:dyDescent="0.55000000000000004">
      <c r="B838" s="178">
        <v>830</v>
      </c>
      <c r="C838" s="182">
        <v>35</v>
      </c>
      <c r="D838" s="182">
        <v>5</v>
      </c>
      <c r="E838" s="182">
        <v>0</v>
      </c>
      <c r="F838" s="182">
        <v>733.15052366938812</v>
      </c>
      <c r="G838" s="182">
        <v>40</v>
      </c>
      <c r="H838" s="188">
        <v>7466.8494763306117</v>
      </c>
      <c r="I838" s="182" t="s">
        <v>197</v>
      </c>
      <c r="L838" s="185">
        <f>AVERAGE($G$9:G838)</f>
        <v>46.626506024096386</v>
      </c>
      <c r="M838" s="168">
        <f>AVERAGE($H$9:H838)</f>
        <v>9783.0817101022458</v>
      </c>
      <c r="AB838" s="178">
        <v>830</v>
      </c>
      <c r="AC838" s="182">
        <v>47</v>
      </c>
      <c r="AD838" s="182">
        <v>6</v>
      </c>
      <c r="AE838" s="182">
        <v>2</v>
      </c>
      <c r="AF838" s="182">
        <v>649.88587328137942</v>
      </c>
      <c r="AG838" s="182">
        <v>51</v>
      </c>
      <c r="AH838" s="188">
        <v>15835.114126718621</v>
      </c>
      <c r="AI838" s="182" t="s">
        <v>198</v>
      </c>
      <c r="AJ838" s="3"/>
      <c r="AK838" s="3"/>
      <c r="AL838" s="185">
        <f>AVERAGE($AG$9:AG838)</f>
        <v>46.744578313253015</v>
      </c>
      <c r="AM838" s="168">
        <f>AVERAGE($AH$9:AH838)</f>
        <v>14462.739659474173</v>
      </c>
    </row>
    <row r="839" spans="2:39" ht="18" x14ac:dyDescent="0.55000000000000004">
      <c r="B839" s="178">
        <v>831</v>
      </c>
      <c r="C839" s="182">
        <v>55</v>
      </c>
      <c r="D839" s="182">
        <v>7</v>
      </c>
      <c r="E839" s="182">
        <v>1</v>
      </c>
      <c r="F839" s="182">
        <v>948.79131443635515</v>
      </c>
      <c r="G839" s="182">
        <v>52</v>
      </c>
      <c r="H839" s="188">
        <v>10221.208685563644</v>
      </c>
      <c r="I839" s="182" t="s">
        <v>198</v>
      </c>
      <c r="L839" s="185">
        <f>AVERAGE($G$9:G839)</f>
        <v>46.632972322503008</v>
      </c>
      <c r="M839" s="168">
        <f>AVERAGE($H$9:H839)</f>
        <v>9783.6089387129105</v>
      </c>
      <c r="AB839" s="178">
        <v>831</v>
      </c>
      <c r="AC839" s="182">
        <v>55</v>
      </c>
      <c r="AD839" s="182">
        <v>6</v>
      </c>
      <c r="AE839" s="182">
        <v>3</v>
      </c>
      <c r="AF839" s="182">
        <v>689.50171124426959</v>
      </c>
      <c r="AG839" s="182">
        <v>50</v>
      </c>
      <c r="AH839" s="188">
        <v>16110.498288755731</v>
      </c>
      <c r="AI839" s="182" t="s">
        <v>198</v>
      </c>
      <c r="AJ839" s="3"/>
      <c r="AK839" s="3"/>
      <c r="AL839" s="185">
        <f>AVERAGE($AG$9:AG839)</f>
        <v>46.748495788206981</v>
      </c>
      <c r="AM839" s="168">
        <f>AVERAGE($AH$9:AH839)</f>
        <v>14464.722521843947</v>
      </c>
    </row>
    <row r="840" spans="2:39" ht="18" x14ac:dyDescent="0.55000000000000004">
      <c r="B840" s="178">
        <v>832</v>
      </c>
      <c r="C840" s="182">
        <v>47</v>
      </c>
      <c r="D840" s="182">
        <v>6</v>
      </c>
      <c r="E840" s="182">
        <v>1</v>
      </c>
      <c r="F840" s="182">
        <v>780.33122779313999</v>
      </c>
      <c r="G840" s="182">
        <v>52</v>
      </c>
      <c r="H840" s="188">
        <v>10389.66877220686</v>
      </c>
      <c r="I840" s="182" t="s">
        <v>198</v>
      </c>
      <c r="L840" s="185">
        <f>AVERAGE($G$9:G840)</f>
        <v>46.63942307692308</v>
      </c>
      <c r="M840" s="168">
        <f>AVERAGE($H$9:H840)</f>
        <v>9784.3373760127834</v>
      </c>
      <c r="AB840" s="178">
        <v>832</v>
      </c>
      <c r="AC840" s="182">
        <v>55</v>
      </c>
      <c r="AD840" s="182">
        <v>3</v>
      </c>
      <c r="AE840" s="182">
        <v>1</v>
      </c>
      <c r="AF840" s="182">
        <v>799.53652283068425</v>
      </c>
      <c r="AG840" s="182">
        <v>52</v>
      </c>
      <c r="AH840" s="188">
        <v>15370.463477169316</v>
      </c>
      <c r="AI840" s="182" t="s">
        <v>198</v>
      </c>
      <c r="AJ840" s="3"/>
      <c r="AK840" s="3"/>
      <c r="AL840" s="185">
        <f>AVERAGE($AG$9:AG840)</f>
        <v>46.754807692307693</v>
      </c>
      <c r="AM840" s="168">
        <f>AVERAGE($AH$9:AH840)</f>
        <v>14465.811152799868</v>
      </c>
    </row>
    <row r="841" spans="2:39" ht="18" x14ac:dyDescent="0.55000000000000004">
      <c r="B841" s="178">
        <v>833</v>
      </c>
      <c r="C841" s="182">
        <v>39</v>
      </c>
      <c r="D841" s="182">
        <v>9</v>
      </c>
      <c r="E841" s="182">
        <v>2</v>
      </c>
      <c r="F841" s="182">
        <v>824.29157967758954</v>
      </c>
      <c r="G841" s="182">
        <v>46</v>
      </c>
      <c r="H841" s="188">
        <v>9585.7084203224113</v>
      </c>
      <c r="I841" s="182" t="s">
        <v>197</v>
      </c>
      <c r="L841" s="185">
        <f>AVERAGE($G$9:G841)</f>
        <v>46.638655462184872</v>
      </c>
      <c r="M841" s="168">
        <f>AVERAGE($H$9:H841)</f>
        <v>9784.0989258859026</v>
      </c>
      <c r="AB841" s="178">
        <v>833</v>
      </c>
      <c r="AC841" s="182">
        <v>36</v>
      </c>
      <c r="AD841" s="182">
        <v>10</v>
      </c>
      <c r="AE841" s="182">
        <v>1</v>
      </c>
      <c r="AF841" s="182">
        <v>1035.4288965260191</v>
      </c>
      <c r="AG841" s="182">
        <v>45</v>
      </c>
      <c r="AH841" s="188">
        <v>13339.57110347398</v>
      </c>
      <c r="AI841" s="182" t="s">
        <v>197</v>
      </c>
      <c r="AJ841" s="3"/>
      <c r="AK841" s="3"/>
      <c r="AL841" s="185">
        <f>AVERAGE($AG$9:AG841)</f>
        <v>46.752701080432175</v>
      </c>
      <c r="AM841" s="168">
        <f>AVERAGE($AH$9:AH841)</f>
        <v>14464.459123929128</v>
      </c>
    </row>
    <row r="842" spans="2:39" ht="18" x14ac:dyDescent="0.55000000000000004">
      <c r="B842" s="178">
        <v>834</v>
      </c>
      <c r="C842" s="182">
        <v>41</v>
      </c>
      <c r="D842" s="182">
        <v>5</v>
      </c>
      <c r="E842" s="182">
        <v>1</v>
      </c>
      <c r="F842" s="182">
        <v>804.39258924229</v>
      </c>
      <c r="G842" s="182">
        <v>45</v>
      </c>
      <c r="H842" s="188">
        <v>9070.6074107577097</v>
      </c>
      <c r="I842" s="182" t="s">
        <v>197</v>
      </c>
      <c r="L842" s="185">
        <f>AVERAGE($G$9:G842)</f>
        <v>46.636690647482013</v>
      </c>
      <c r="M842" s="168">
        <f>AVERAGE($H$9:H842)</f>
        <v>9783.2434204720812</v>
      </c>
      <c r="AB842" s="178">
        <v>834</v>
      </c>
      <c r="AC842" s="182">
        <v>41</v>
      </c>
      <c r="AD842" s="182">
        <v>7</v>
      </c>
      <c r="AE842" s="182">
        <v>2</v>
      </c>
      <c r="AF842" s="182">
        <v>655.90007519401365</v>
      </c>
      <c r="AG842" s="182">
        <v>46</v>
      </c>
      <c r="AH842" s="188">
        <v>14354.099924805985</v>
      </c>
      <c r="AI842" s="182" t="s">
        <v>197</v>
      </c>
      <c r="AJ842" s="3"/>
      <c r="AK842" s="3"/>
      <c r="AL842" s="185">
        <f>AVERAGE($AG$9:AG842)</f>
        <v>46.751798561151077</v>
      </c>
      <c r="AM842" s="168">
        <f>AVERAGE($AH$9:AH842)</f>
        <v>14464.326798750324</v>
      </c>
    </row>
    <row r="843" spans="2:39" ht="18" x14ac:dyDescent="0.55000000000000004">
      <c r="B843" s="178">
        <v>835</v>
      </c>
      <c r="C843" s="182">
        <v>33</v>
      </c>
      <c r="D843" s="182">
        <v>8</v>
      </c>
      <c r="E843" s="182">
        <v>5</v>
      </c>
      <c r="F843" s="182">
        <v>775.44501256834144</v>
      </c>
      <c r="G843" s="182">
        <v>36</v>
      </c>
      <c r="H843" s="188">
        <v>7534.5549874316584</v>
      </c>
      <c r="I843" s="182" t="s">
        <v>197</v>
      </c>
      <c r="L843" s="185">
        <f>AVERAGE($G$9:G843)</f>
        <v>46.623952095808384</v>
      </c>
      <c r="M843" s="168">
        <f>AVERAGE($H$9:H843)</f>
        <v>9780.5503804325108</v>
      </c>
      <c r="AB843" s="178">
        <v>835</v>
      </c>
      <c r="AC843" s="182">
        <v>58</v>
      </c>
      <c r="AD843" s="182">
        <v>5</v>
      </c>
      <c r="AE843" s="182">
        <v>2</v>
      </c>
      <c r="AF843" s="182">
        <v>717.49950992499851</v>
      </c>
      <c r="AG843" s="182">
        <v>51</v>
      </c>
      <c r="AH843" s="188">
        <v>15767.500490075003</v>
      </c>
      <c r="AI843" s="182" t="s">
        <v>198</v>
      </c>
      <c r="AJ843" s="3"/>
      <c r="AK843" s="3"/>
      <c r="AL843" s="185">
        <f>AVERAGE($AG$9:AG843)</f>
        <v>46.756886227544911</v>
      </c>
      <c r="AM843" s="168">
        <f>AVERAGE($AH$9:AH843)</f>
        <v>14465.887485805802</v>
      </c>
    </row>
    <row r="844" spans="2:39" ht="18" x14ac:dyDescent="0.55000000000000004">
      <c r="B844" s="178">
        <v>836</v>
      </c>
      <c r="C844" s="182">
        <v>37</v>
      </c>
      <c r="D844" s="182">
        <v>5</v>
      </c>
      <c r="E844" s="182">
        <v>2</v>
      </c>
      <c r="F844" s="182">
        <v>771.86667596152245</v>
      </c>
      <c r="G844" s="182">
        <v>40</v>
      </c>
      <c r="H844" s="188">
        <v>7928.1333240384774</v>
      </c>
      <c r="I844" s="182" t="s">
        <v>197</v>
      </c>
      <c r="L844" s="185">
        <f>AVERAGE($G$9:G844)</f>
        <v>46.616028708133975</v>
      </c>
      <c r="M844" s="168">
        <f>AVERAGE($H$9:H844)</f>
        <v>9778.3345705564407</v>
      </c>
      <c r="AB844" s="178">
        <v>836</v>
      </c>
      <c r="AC844" s="182">
        <v>42</v>
      </c>
      <c r="AD844" s="182">
        <v>6</v>
      </c>
      <c r="AE844" s="182">
        <v>3</v>
      </c>
      <c r="AF844" s="182">
        <v>794.90009983598247</v>
      </c>
      <c r="AG844" s="182">
        <v>45</v>
      </c>
      <c r="AH844" s="188">
        <v>14080.099900164018</v>
      </c>
      <c r="AI844" s="182" t="s">
        <v>197</v>
      </c>
      <c r="AJ844" s="3"/>
      <c r="AK844" s="3"/>
      <c r="AL844" s="185">
        <f>AVERAGE($AG$9:AG844)</f>
        <v>46.754784688995215</v>
      </c>
      <c r="AM844" s="168">
        <f>AVERAGE($AH$9:AH844)</f>
        <v>14465.426017401925</v>
      </c>
    </row>
    <row r="845" spans="2:39" ht="18" x14ac:dyDescent="0.55000000000000004">
      <c r="B845" s="178">
        <v>837</v>
      </c>
      <c r="C845" s="182">
        <v>43</v>
      </c>
      <c r="D845" s="182">
        <v>9</v>
      </c>
      <c r="E845" s="182">
        <v>2</v>
      </c>
      <c r="F845" s="182">
        <v>848.18663577385075</v>
      </c>
      <c r="G845" s="182">
        <v>50</v>
      </c>
      <c r="H845" s="188">
        <v>10701.813364226149</v>
      </c>
      <c r="I845" s="182" t="s">
        <v>198</v>
      </c>
      <c r="L845" s="185">
        <f>AVERAGE($G$9:G845)</f>
        <v>46.620071684587813</v>
      </c>
      <c r="M845" s="168">
        <f>AVERAGE($H$9:H845)</f>
        <v>9779.437890501089</v>
      </c>
      <c r="AB845" s="178">
        <v>837</v>
      </c>
      <c r="AC845" s="182">
        <v>48</v>
      </c>
      <c r="AD845" s="182">
        <v>9</v>
      </c>
      <c r="AE845" s="182">
        <v>1</v>
      </c>
      <c r="AF845" s="182">
        <v>775.81675237369154</v>
      </c>
      <c r="AG845" s="182">
        <v>52</v>
      </c>
      <c r="AH845" s="188">
        <v>15394.183247626308</v>
      </c>
      <c r="AI845" s="182" t="s">
        <v>198</v>
      </c>
      <c r="AJ845" s="3"/>
      <c r="AK845" s="3"/>
      <c r="AL845" s="185">
        <f>AVERAGE($AG$9:AG845)</f>
        <v>46.761051373954601</v>
      </c>
      <c r="AM845" s="168">
        <f>AVERAGE($AH$9:AH845)</f>
        <v>14466.535643722384</v>
      </c>
    </row>
    <row r="846" spans="2:39" ht="18" x14ac:dyDescent="0.55000000000000004">
      <c r="B846" s="178">
        <v>838</v>
      </c>
      <c r="C846" s="182">
        <v>56</v>
      </c>
      <c r="D846" s="182">
        <v>6</v>
      </c>
      <c r="E846" s="182">
        <v>4</v>
      </c>
      <c r="F846" s="182">
        <v>775.39876302938467</v>
      </c>
      <c r="G846" s="182">
        <v>49</v>
      </c>
      <c r="H846" s="188">
        <v>10989.601236970615</v>
      </c>
      <c r="I846" s="182" t="s">
        <v>197</v>
      </c>
      <c r="L846" s="185">
        <f>AVERAGE($G$9:G846)</f>
        <v>46.622911694510741</v>
      </c>
      <c r="M846" s="168">
        <f>AVERAGE($H$9:H846)</f>
        <v>9780.8819995064223</v>
      </c>
      <c r="AB846" s="178">
        <v>838</v>
      </c>
      <c r="AC846" s="182">
        <v>50</v>
      </c>
      <c r="AD846" s="182">
        <v>4</v>
      </c>
      <c r="AE846" s="182">
        <v>1</v>
      </c>
      <c r="AF846" s="182">
        <v>874.34362411656616</v>
      </c>
      <c r="AG846" s="182">
        <v>52</v>
      </c>
      <c r="AH846" s="188">
        <v>15295.656375883435</v>
      </c>
      <c r="AI846" s="182" t="s">
        <v>198</v>
      </c>
      <c r="AJ846" s="3"/>
      <c r="AK846" s="3"/>
      <c r="AL846" s="185">
        <f>AVERAGE($AG$9:AG846)</f>
        <v>46.767303102625299</v>
      </c>
      <c r="AM846" s="168">
        <f>AVERAGE($AH$9:AH846)</f>
        <v>14467.525047937372</v>
      </c>
    </row>
    <row r="847" spans="2:39" ht="18" x14ac:dyDescent="0.55000000000000004">
      <c r="B847" s="178">
        <v>839</v>
      </c>
      <c r="C847" s="182">
        <v>44</v>
      </c>
      <c r="D847" s="182">
        <v>4</v>
      </c>
      <c r="E847" s="182">
        <v>2</v>
      </c>
      <c r="F847" s="182">
        <v>505.81922882724024</v>
      </c>
      <c r="G847" s="182">
        <v>46</v>
      </c>
      <c r="H847" s="188">
        <v>9904.1807711727597</v>
      </c>
      <c r="I847" s="182" t="s">
        <v>197</v>
      </c>
      <c r="L847" s="185">
        <f>AVERAGE($G$9:G847)</f>
        <v>46.622169249106079</v>
      </c>
      <c r="M847" s="168">
        <f>AVERAGE($H$9:H847)</f>
        <v>9781.0289587098378</v>
      </c>
      <c r="AB847" s="178">
        <v>839</v>
      </c>
      <c r="AC847" s="182">
        <v>52</v>
      </c>
      <c r="AD847" s="182">
        <v>5</v>
      </c>
      <c r="AE847" s="182">
        <v>4</v>
      </c>
      <c r="AF847" s="182">
        <v>315.14726008510337</v>
      </c>
      <c r="AG847" s="182">
        <v>49</v>
      </c>
      <c r="AH847" s="188">
        <v>16349.852739914897</v>
      </c>
      <c r="AI847" s="182" t="s">
        <v>197</v>
      </c>
      <c r="AJ847" s="3"/>
      <c r="AK847" s="3"/>
      <c r="AL847" s="185">
        <f>AVERAGE($AG$9:AG847)</f>
        <v>46.769964243146603</v>
      </c>
      <c r="AM847" s="168">
        <f>AVERAGE($AH$9:AH847)</f>
        <v>14469.768585114938</v>
      </c>
    </row>
    <row r="848" spans="2:39" ht="18" x14ac:dyDescent="0.55000000000000004">
      <c r="B848" s="178">
        <v>840</v>
      </c>
      <c r="C848" s="182">
        <v>36</v>
      </c>
      <c r="D848" s="182">
        <v>9</v>
      </c>
      <c r="E848" s="182">
        <v>2</v>
      </c>
      <c r="F848" s="182">
        <v>867.90695220831094</v>
      </c>
      <c r="G848" s="182">
        <v>43</v>
      </c>
      <c r="H848" s="188">
        <v>8687.0930477916882</v>
      </c>
      <c r="I848" s="182" t="s">
        <v>197</v>
      </c>
      <c r="L848" s="185">
        <f>AVERAGE($G$9:G848)</f>
        <v>46.61785714285714</v>
      </c>
      <c r="M848" s="168">
        <f>AVERAGE($H$9:H848)</f>
        <v>9779.726654053984</v>
      </c>
      <c r="AB848" s="178">
        <v>840</v>
      </c>
      <c r="AC848" s="182">
        <v>46</v>
      </c>
      <c r="AD848" s="182">
        <v>4</v>
      </c>
      <c r="AE848" s="182">
        <v>2</v>
      </c>
      <c r="AF848" s="182">
        <v>710.54613437366413</v>
      </c>
      <c r="AG848" s="182">
        <v>48</v>
      </c>
      <c r="AH848" s="188">
        <v>15069.453865626336</v>
      </c>
      <c r="AI848" s="182" t="s">
        <v>197</v>
      </c>
      <c r="AJ848" s="3"/>
      <c r="AK848" s="3"/>
      <c r="AL848" s="185">
        <f>AVERAGE($AG$9:AG848)</f>
        <v>46.771428571428572</v>
      </c>
      <c r="AM848" s="168">
        <f>AVERAGE($AH$9:AH848)</f>
        <v>14470.482496163168</v>
      </c>
    </row>
    <row r="849" spans="2:39" ht="18" x14ac:dyDescent="0.55000000000000004">
      <c r="B849" s="178">
        <v>841</v>
      </c>
      <c r="C849" s="182">
        <v>35</v>
      </c>
      <c r="D849" s="182">
        <v>11</v>
      </c>
      <c r="E849" s="182">
        <v>5</v>
      </c>
      <c r="F849" s="182">
        <v>994.76545850407365</v>
      </c>
      <c r="G849" s="182">
        <v>41</v>
      </c>
      <c r="H849" s="188">
        <v>8740.2345414959273</v>
      </c>
      <c r="I849" s="182" t="s">
        <v>197</v>
      </c>
      <c r="L849" s="185">
        <f>AVERAGE($G$9:G849)</f>
        <v>46.611177170035674</v>
      </c>
      <c r="M849" s="168">
        <f>AVERAGE($H$9:H849)</f>
        <v>9778.4906348951754</v>
      </c>
      <c r="AB849" s="178">
        <v>841</v>
      </c>
      <c r="AC849" s="182">
        <v>43</v>
      </c>
      <c r="AD849" s="182">
        <v>6</v>
      </c>
      <c r="AE849" s="182">
        <v>3</v>
      </c>
      <c r="AF849" s="182">
        <v>579.59690143642706</v>
      </c>
      <c r="AG849" s="182">
        <v>46</v>
      </c>
      <c r="AH849" s="188">
        <v>14680.403098563573</v>
      </c>
      <c r="AI849" s="182" t="s">
        <v>197</v>
      </c>
      <c r="AJ849" s="3"/>
      <c r="AK849" s="3"/>
      <c r="AL849" s="185">
        <f>AVERAGE($AG$9:AG849)</f>
        <v>46.770511296076101</v>
      </c>
      <c r="AM849" s="168">
        <f>AVERAGE($AH$9:AH849)</f>
        <v>14470.732104489445</v>
      </c>
    </row>
    <row r="850" spans="2:39" ht="18" x14ac:dyDescent="0.55000000000000004">
      <c r="B850" s="178">
        <v>842</v>
      </c>
      <c r="C850" s="182">
        <v>46</v>
      </c>
      <c r="D850" s="182">
        <v>4</v>
      </c>
      <c r="E850" s="182">
        <v>4</v>
      </c>
      <c r="F850" s="182">
        <v>713.91723249645713</v>
      </c>
      <c r="G850" s="182">
        <v>46</v>
      </c>
      <c r="H850" s="188">
        <v>10196.082767503543</v>
      </c>
      <c r="I850" s="182" t="s">
        <v>197</v>
      </c>
      <c r="L850" s="185">
        <f>AVERAGE($G$9:G850)</f>
        <v>46.610451306413303</v>
      </c>
      <c r="M850" s="168">
        <f>AVERAGE($H$9:H850)</f>
        <v>9778.9865875467294</v>
      </c>
      <c r="AB850" s="178">
        <v>842</v>
      </c>
      <c r="AC850" s="182">
        <v>41</v>
      </c>
      <c r="AD850" s="182">
        <v>7</v>
      </c>
      <c r="AE850" s="182">
        <v>6</v>
      </c>
      <c r="AF850" s="182">
        <v>836.37296100891695</v>
      </c>
      <c r="AG850" s="182">
        <v>42</v>
      </c>
      <c r="AH850" s="188">
        <v>13633.627038991082</v>
      </c>
      <c r="AI850" s="182" t="s">
        <v>197</v>
      </c>
      <c r="AJ850" s="3"/>
      <c r="AK850" s="3"/>
      <c r="AL850" s="185">
        <f>AVERAGE($AG$9:AG850)</f>
        <v>46.764845605700714</v>
      </c>
      <c r="AM850" s="168">
        <f>AVERAGE($AH$9:AH850)</f>
        <v>14469.737917950848</v>
      </c>
    </row>
    <row r="851" spans="2:39" ht="18" x14ac:dyDescent="0.55000000000000004">
      <c r="B851" s="178">
        <v>843</v>
      </c>
      <c r="C851" s="182">
        <v>53</v>
      </c>
      <c r="D851" s="182">
        <v>6</v>
      </c>
      <c r="E851" s="182">
        <v>2</v>
      </c>
      <c r="F851" s="182">
        <v>911.39325400251983</v>
      </c>
      <c r="G851" s="182">
        <v>51</v>
      </c>
      <c r="H851" s="188">
        <v>10573.60674599748</v>
      </c>
      <c r="I851" s="182" t="s">
        <v>198</v>
      </c>
      <c r="L851" s="185">
        <f>AVERAGE($G$9:G851)</f>
        <v>46.615658362989322</v>
      </c>
      <c r="M851" s="168">
        <f>AVERAGE($H$9:H851)</f>
        <v>9779.9291974618554</v>
      </c>
      <c r="AB851" s="178">
        <v>843</v>
      </c>
      <c r="AC851" s="182">
        <v>42</v>
      </c>
      <c r="AD851" s="182">
        <v>6</v>
      </c>
      <c r="AE851" s="182">
        <v>4</v>
      </c>
      <c r="AF851" s="182">
        <v>904.31058144517078</v>
      </c>
      <c r="AG851" s="182">
        <v>44</v>
      </c>
      <c r="AH851" s="188">
        <v>13835.68941855483</v>
      </c>
      <c r="AI851" s="182" t="s">
        <v>197</v>
      </c>
      <c r="AJ851" s="3"/>
      <c r="AK851" s="3"/>
      <c r="AL851" s="185">
        <f>AVERAGE($AG$9:AG851)</f>
        <v>46.761565836298935</v>
      </c>
      <c r="AM851" s="168">
        <f>AVERAGE($AH$9:AH851)</f>
        <v>14468.985784499606</v>
      </c>
    </row>
    <row r="852" spans="2:39" ht="18" x14ac:dyDescent="0.55000000000000004">
      <c r="B852" s="178">
        <v>844</v>
      </c>
      <c r="C852" s="182">
        <v>47</v>
      </c>
      <c r="D852" s="182">
        <v>6</v>
      </c>
      <c r="E852" s="182">
        <v>5</v>
      </c>
      <c r="F852" s="182">
        <v>573.68645606007101</v>
      </c>
      <c r="G852" s="182">
        <v>48</v>
      </c>
      <c r="H852" s="188">
        <v>11156.31354393993</v>
      </c>
      <c r="I852" s="182" t="s">
        <v>197</v>
      </c>
      <c r="L852" s="185">
        <f>AVERAGE($G$9:G852)</f>
        <v>46.617298578199055</v>
      </c>
      <c r="M852" s="168">
        <f>AVERAGE($H$9:H852)</f>
        <v>9781.5599846022324</v>
      </c>
      <c r="AB852" s="178">
        <v>844</v>
      </c>
      <c r="AC852" s="182">
        <v>42</v>
      </c>
      <c r="AD852" s="182">
        <v>7</v>
      </c>
      <c r="AE852" s="182">
        <v>3</v>
      </c>
      <c r="AF852" s="182">
        <v>831.33696985066956</v>
      </c>
      <c r="AG852" s="182">
        <v>46</v>
      </c>
      <c r="AH852" s="188">
        <v>14428.663030149331</v>
      </c>
      <c r="AI852" s="182" t="s">
        <v>197</v>
      </c>
      <c r="AJ852" s="3"/>
      <c r="AK852" s="3"/>
      <c r="AL852" s="185">
        <f>AVERAGE($AG$9:AG852)</f>
        <v>46.760663507109008</v>
      </c>
      <c r="AM852" s="168">
        <f>AVERAGE($AH$9:AH852)</f>
        <v>14468.93800872431</v>
      </c>
    </row>
    <row r="853" spans="2:39" ht="18" x14ac:dyDescent="0.55000000000000004">
      <c r="B853" s="178">
        <v>845</v>
      </c>
      <c r="C853" s="182">
        <v>44</v>
      </c>
      <c r="D853" s="182">
        <v>6</v>
      </c>
      <c r="E853" s="182">
        <v>3</v>
      </c>
      <c r="F853" s="182">
        <v>949.54711000776365</v>
      </c>
      <c r="G853" s="182">
        <v>47</v>
      </c>
      <c r="H853" s="188">
        <v>9995.452889992237</v>
      </c>
      <c r="I853" s="182" t="s">
        <v>197</v>
      </c>
      <c r="L853" s="185">
        <f>AVERAGE($G$9:G853)</f>
        <v>46.617751479289943</v>
      </c>
      <c r="M853" s="168">
        <f>AVERAGE($H$9:H853)</f>
        <v>9781.8131123009171</v>
      </c>
      <c r="AB853" s="178">
        <v>845</v>
      </c>
      <c r="AC853" s="182">
        <v>52</v>
      </c>
      <c r="AD853" s="182">
        <v>4</v>
      </c>
      <c r="AE853" s="182">
        <v>2</v>
      </c>
      <c r="AF853" s="182">
        <v>818.14030025786337</v>
      </c>
      <c r="AG853" s="182">
        <v>51</v>
      </c>
      <c r="AH853" s="188">
        <v>15666.859699742137</v>
      </c>
      <c r="AI853" s="182" t="s">
        <v>198</v>
      </c>
      <c r="AJ853" s="3"/>
      <c r="AK853" s="3"/>
      <c r="AL853" s="185">
        <f>AVERAGE($AG$9:AG853)</f>
        <v>46.765680473372782</v>
      </c>
      <c r="AM853" s="168">
        <f>AVERAGE($AH$9:AH853)</f>
        <v>14470.35566753025</v>
      </c>
    </row>
    <row r="854" spans="2:39" ht="18" x14ac:dyDescent="0.55000000000000004">
      <c r="B854" s="178">
        <v>846</v>
      </c>
      <c r="C854" s="182">
        <v>54</v>
      </c>
      <c r="D854" s="182">
        <v>8</v>
      </c>
      <c r="E854" s="182">
        <v>3</v>
      </c>
      <c r="F854" s="182">
        <v>866.24364748298831</v>
      </c>
      <c r="G854" s="182">
        <v>50</v>
      </c>
      <c r="H854" s="188">
        <v>10933.756352517012</v>
      </c>
      <c r="I854" s="182" t="s">
        <v>198</v>
      </c>
      <c r="L854" s="185">
        <f>AVERAGE($G$9:G854)</f>
        <v>46.621749408983455</v>
      </c>
      <c r="M854" s="168">
        <f>AVERAGE($H$9:H854)</f>
        <v>9783.174747336634</v>
      </c>
      <c r="AB854" s="178">
        <v>846</v>
      </c>
      <c r="AC854" s="182">
        <v>56</v>
      </c>
      <c r="AD854" s="182">
        <v>5</v>
      </c>
      <c r="AE854" s="182">
        <v>4</v>
      </c>
      <c r="AF854" s="182">
        <v>968.36556828612788</v>
      </c>
      <c r="AG854" s="182">
        <v>49</v>
      </c>
      <c r="AH854" s="188">
        <v>15696.634431713872</v>
      </c>
      <c r="AI854" s="182" t="s">
        <v>197</v>
      </c>
      <c r="AJ854" s="3"/>
      <c r="AK854" s="3"/>
      <c r="AL854" s="185">
        <f>AVERAGE($AG$9:AG854)</f>
        <v>46.768321513002363</v>
      </c>
      <c r="AM854" s="168">
        <f>AVERAGE($AH$9:AH854)</f>
        <v>14471.805169615573</v>
      </c>
    </row>
    <row r="855" spans="2:39" ht="18" x14ac:dyDescent="0.55000000000000004">
      <c r="B855" s="178">
        <v>847</v>
      </c>
      <c r="C855" s="182">
        <v>38</v>
      </c>
      <c r="D855" s="182">
        <v>8</v>
      </c>
      <c r="E855" s="182">
        <v>1</v>
      </c>
      <c r="F855" s="182">
        <v>710.15999970763187</v>
      </c>
      <c r="G855" s="182">
        <v>45</v>
      </c>
      <c r="H855" s="188">
        <v>9164.8400002923681</v>
      </c>
      <c r="I855" s="182" t="s">
        <v>197</v>
      </c>
      <c r="L855" s="185">
        <f>AVERAGE($G$9:G855)</f>
        <v>46.619834710743802</v>
      </c>
      <c r="M855" s="168">
        <f>AVERAGE($H$9:H855)</f>
        <v>9782.4447181193445</v>
      </c>
      <c r="AB855" s="178">
        <v>847</v>
      </c>
      <c r="AC855" s="182">
        <v>34</v>
      </c>
      <c r="AD855" s="182">
        <v>10</v>
      </c>
      <c r="AE855" s="182">
        <v>2</v>
      </c>
      <c r="AF855" s="182">
        <v>1003.5514545504188</v>
      </c>
      <c r="AG855" s="182">
        <v>42</v>
      </c>
      <c r="AH855" s="188">
        <v>12466.448545449581</v>
      </c>
      <c r="AI855" s="182" t="s">
        <v>197</v>
      </c>
      <c r="AJ855" s="3"/>
      <c r="AK855" s="3"/>
      <c r="AL855" s="185">
        <f>AVERAGE($AG$9:AG855)</f>
        <v>46.762691853600941</v>
      </c>
      <c r="AM855" s="168">
        <f>AVERAGE($AH$9:AH855)</f>
        <v>14469.437570295426</v>
      </c>
    </row>
    <row r="856" spans="2:39" ht="18" x14ac:dyDescent="0.55000000000000004">
      <c r="B856" s="178">
        <v>848</v>
      </c>
      <c r="C856" s="182">
        <v>52</v>
      </c>
      <c r="D856" s="182">
        <v>4</v>
      </c>
      <c r="E856" s="182">
        <v>2</v>
      </c>
      <c r="F856" s="182">
        <v>999.22686617481259</v>
      </c>
      <c r="G856" s="182">
        <v>51</v>
      </c>
      <c r="H856" s="188">
        <v>10485.773133825187</v>
      </c>
      <c r="I856" s="182" t="s">
        <v>198</v>
      </c>
      <c r="L856" s="185">
        <f>AVERAGE($G$9:G856)</f>
        <v>46.625</v>
      </c>
      <c r="M856" s="168">
        <f>AVERAGE($H$9:H856)</f>
        <v>9783.2741148359783</v>
      </c>
      <c r="AB856" s="178">
        <v>848</v>
      </c>
      <c r="AC856" s="182">
        <v>38</v>
      </c>
      <c r="AD856" s="182">
        <v>8</v>
      </c>
      <c r="AE856" s="182">
        <v>1</v>
      </c>
      <c r="AF856" s="182">
        <v>681.87677685293272</v>
      </c>
      <c r="AG856" s="182">
        <v>45</v>
      </c>
      <c r="AH856" s="188">
        <v>13693.123223147068</v>
      </c>
      <c r="AI856" s="182" t="s">
        <v>197</v>
      </c>
      <c r="AJ856" s="3"/>
      <c r="AK856" s="3"/>
      <c r="AL856" s="185">
        <f>AVERAGE($AG$9:AG856)</f>
        <v>46.760613207547166</v>
      </c>
      <c r="AM856" s="168">
        <f>AVERAGE($AH$9:AH856)</f>
        <v>14468.52210526341</v>
      </c>
    </row>
    <row r="857" spans="2:39" ht="18" x14ac:dyDescent="0.55000000000000004">
      <c r="B857" s="178">
        <v>849</v>
      </c>
      <c r="C857" s="182">
        <v>52</v>
      </c>
      <c r="D857" s="182">
        <v>6</v>
      </c>
      <c r="E857" s="182">
        <v>1</v>
      </c>
      <c r="F857" s="182">
        <v>1010.8766596295358</v>
      </c>
      <c r="G857" s="182">
        <v>52</v>
      </c>
      <c r="H857" s="188">
        <v>10159.123340370465</v>
      </c>
      <c r="I857" s="182" t="s">
        <v>198</v>
      </c>
      <c r="L857" s="185">
        <f>AVERAGE($G$9:G857)</f>
        <v>46.631330977620728</v>
      </c>
      <c r="M857" s="168">
        <f>AVERAGE($H$9:H857)</f>
        <v>9783.7168112146992</v>
      </c>
      <c r="AB857" s="178">
        <v>849</v>
      </c>
      <c r="AC857" s="182">
        <v>50</v>
      </c>
      <c r="AD857" s="182">
        <v>3</v>
      </c>
      <c r="AE857" s="182">
        <v>4</v>
      </c>
      <c r="AF857" s="182">
        <v>698.99093280006082</v>
      </c>
      <c r="AG857" s="182">
        <v>49</v>
      </c>
      <c r="AH857" s="188">
        <v>15966.009067199939</v>
      </c>
      <c r="AI857" s="182" t="s">
        <v>197</v>
      </c>
      <c r="AJ857" s="3"/>
      <c r="AK857" s="3"/>
      <c r="AL857" s="185">
        <f>AVERAGE($AG$9:AG857)</f>
        <v>46.763250883392224</v>
      </c>
      <c r="AM857" s="168">
        <f>AVERAGE($AH$9:AH857)</f>
        <v>14470.285929717988</v>
      </c>
    </row>
    <row r="858" spans="2:39" ht="18" x14ac:dyDescent="0.55000000000000004">
      <c r="B858" s="178">
        <v>850</v>
      </c>
      <c r="C858" s="182">
        <v>43</v>
      </c>
      <c r="D858" s="182">
        <v>9</v>
      </c>
      <c r="E858" s="182">
        <v>3</v>
      </c>
      <c r="F858" s="182">
        <v>860.71668575975627</v>
      </c>
      <c r="G858" s="182">
        <v>49</v>
      </c>
      <c r="H858" s="188">
        <v>10654.283314240243</v>
      </c>
      <c r="I858" s="182" t="s">
        <v>197</v>
      </c>
      <c r="L858" s="185">
        <f>AVERAGE($G$9:G858)</f>
        <v>46.634117647058822</v>
      </c>
      <c r="M858" s="168">
        <f>AVERAGE($H$9:H858)</f>
        <v>9784.7410071006125</v>
      </c>
      <c r="AB858" s="178">
        <v>850</v>
      </c>
      <c r="AC858" s="182">
        <v>34</v>
      </c>
      <c r="AD858" s="182">
        <v>6</v>
      </c>
      <c r="AE858" s="182">
        <v>3</v>
      </c>
      <c r="AF858" s="182">
        <v>707.21549268053946</v>
      </c>
      <c r="AG858" s="182">
        <v>37</v>
      </c>
      <c r="AH858" s="188">
        <v>11087.78450731946</v>
      </c>
      <c r="AI858" s="182" t="s">
        <v>197</v>
      </c>
      <c r="AJ858" s="3"/>
      <c r="AK858" s="3"/>
      <c r="AL858" s="185">
        <f>AVERAGE($AG$9:AG858)</f>
        <v>46.751764705882351</v>
      </c>
      <c r="AM858" s="168">
        <f>AVERAGE($AH$9:AH858)</f>
        <v>14466.306516279872</v>
      </c>
    </row>
    <row r="859" spans="2:39" ht="18" x14ac:dyDescent="0.55000000000000004">
      <c r="B859" s="178">
        <v>851</v>
      </c>
      <c r="C859" s="182">
        <v>47</v>
      </c>
      <c r="D859" s="182">
        <v>5</v>
      </c>
      <c r="E859" s="182">
        <v>1</v>
      </c>
      <c r="F859" s="182">
        <v>942.20190825390114</v>
      </c>
      <c r="G859" s="182">
        <v>51</v>
      </c>
      <c r="H859" s="188">
        <v>10292.798091746099</v>
      </c>
      <c r="I859" s="182" t="s">
        <v>198</v>
      </c>
      <c r="L859" s="185">
        <f>AVERAGE($G$9:G859)</f>
        <v>46.63924794359577</v>
      </c>
      <c r="M859" s="168">
        <f>AVERAGE($H$9:H859)</f>
        <v>9785.3380189509589</v>
      </c>
      <c r="AB859" s="178">
        <v>851</v>
      </c>
      <c r="AC859" s="182">
        <v>50</v>
      </c>
      <c r="AD859" s="182">
        <v>5</v>
      </c>
      <c r="AE859" s="182">
        <v>2</v>
      </c>
      <c r="AF859" s="182">
        <v>683.13559367127596</v>
      </c>
      <c r="AG859" s="182">
        <v>51</v>
      </c>
      <c r="AH859" s="188">
        <v>15801.864406328725</v>
      </c>
      <c r="AI859" s="182" t="s">
        <v>198</v>
      </c>
      <c r="AJ859" s="3"/>
      <c r="AK859" s="3"/>
      <c r="AL859" s="185">
        <f>AVERAGE($AG$9:AG859)</f>
        <v>46.756756756756758</v>
      </c>
      <c r="AM859" s="168">
        <f>AVERAGE($AH$9:AH859)</f>
        <v>14467.875914505546</v>
      </c>
    </row>
    <row r="860" spans="2:39" ht="18" x14ac:dyDescent="0.55000000000000004">
      <c r="B860" s="178">
        <v>852</v>
      </c>
      <c r="C860" s="182">
        <v>41</v>
      </c>
      <c r="D860" s="182">
        <v>4</v>
      </c>
      <c r="E860" s="182">
        <v>2</v>
      </c>
      <c r="F860" s="182">
        <v>731.7060989426692</v>
      </c>
      <c r="G860" s="182">
        <v>43</v>
      </c>
      <c r="H860" s="188">
        <v>8823.2939010573318</v>
      </c>
      <c r="I860" s="182" t="s">
        <v>197</v>
      </c>
      <c r="L860" s="185">
        <f>AVERAGE($G$9:G860)</f>
        <v>46.6349765258216</v>
      </c>
      <c r="M860" s="168">
        <f>AVERAGE($H$9:H860)</f>
        <v>9784.2088591881729</v>
      </c>
      <c r="AB860" s="178">
        <v>852</v>
      </c>
      <c r="AC860" s="182">
        <v>42</v>
      </c>
      <c r="AD860" s="182">
        <v>13</v>
      </c>
      <c r="AE860" s="182">
        <v>2</v>
      </c>
      <c r="AF860" s="182">
        <v>587.82649125246292</v>
      </c>
      <c r="AG860" s="182">
        <v>51</v>
      </c>
      <c r="AH860" s="188">
        <v>15897.173508747537</v>
      </c>
      <c r="AI860" s="182" t="s">
        <v>198</v>
      </c>
      <c r="AJ860" s="3"/>
      <c r="AK860" s="3"/>
      <c r="AL860" s="185">
        <f>AVERAGE($AG$9:AG860)</f>
        <v>46.76173708920188</v>
      </c>
      <c r="AM860" s="168">
        <f>AVERAGE($AH$9:AH860)</f>
        <v>14469.553493841511</v>
      </c>
    </row>
    <row r="861" spans="2:39" ht="18" x14ac:dyDescent="0.55000000000000004">
      <c r="B861" s="178">
        <v>853</v>
      </c>
      <c r="C861" s="182">
        <v>60</v>
      </c>
      <c r="D861" s="182">
        <v>3</v>
      </c>
      <c r="E861" s="182">
        <v>4</v>
      </c>
      <c r="F861" s="182">
        <v>620.90438980137628</v>
      </c>
      <c r="G861" s="182">
        <v>49</v>
      </c>
      <c r="H861" s="188">
        <v>11144.095610198623</v>
      </c>
      <c r="I861" s="182" t="s">
        <v>197</v>
      </c>
      <c r="L861" s="185">
        <f>AVERAGE($G$9:G861)</f>
        <v>46.637749120750293</v>
      </c>
      <c r="M861" s="168">
        <f>AVERAGE($H$9:H861)</f>
        <v>9785.8030992245276</v>
      </c>
      <c r="AB861" s="178">
        <v>853</v>
      </c>
      <c r="AC861" s="182">
        <v>43</v>
      </c>
      <c r="AD861" s="182">
        <v>4</v>
      </c>
      <c r="AE861" s="182">
        <v>1</v>
      </c>
      <c r="AF861" s="182">
        <v>623.22259483486096</v>
      </c>
      <c r="AG861" s="182">
        <v>46</v>
      </c>
      <c r="AH861" s="188">
        <v>14136.777405165139</v>
      </c>
      <c r="AI861" s="182" t="s">
        <v>197</v>
      </c>
      <c r="AJ861" s="3"/>
      <c r="AK861" s="3"/>
      <c r="AL861" s="185">
        <f>AVERAGE($AG$9:AG861)</f>
        <v>46.760844079718638</v>
      </c>
      <c r="AM861" s="168">
        <f>AVERAGE($AH$9:AH861)</f>
        <v>14469.163369470261</v>
      </c>
    </row>
    <row r="862" spans="2:39" ht="18" x14ac:dyDescent="0.55000000000000004">
      <c r="B862" s="178">
        <v>854</v>
      </c>
      <c r="C862" s="182">
        <v>51</v>
      </c>
      <c r="D862" s="182">
        <v>6</v>
      </c>
      <c r="E862" s="182">
        <v>2</v>
      </c>
      <c r="F862" s="182">
        <v>1069.2216462388624</v>
      </c>
      <c r="G862" s="182">
        <v>51</v>
      </c>
      <c r="H862" s="188">
        <v>10415.778353761138</v>
      </c>
      <c r="I862" s="182" t="s">
        <v>198</v>
      </c>
      <c r="L862" s="185">
        <f>AVERAGE($G$9:G862)</f>
        <v>46.642857142857146</v>
      </c>
      <c r="M862" s="168">
        <f>AVERAGE($H$9:H862)</f>
        <v>9786.540775166608</v>
      </c>
      <c r="AB862" s="178">
        <v>854</v>
      </c>
      <c r="AC862" s="182">
        <v>56</v>
      </c>
      <c r="AD862" s="182">
        <v>6</v>
      </c>
      <c r="AE862" s="182">
        <v>1</v>
      </c>
      <c r="AF862" s="182">
        <v>981.96471453418405</v>
      </c>
      <c r="AG862" s="182">
        <v>52</v>
      </c>
      <c r="AH862" s="188">
        <v>15188.035285465816</v>
      </c>
      <c r="AI862" s="182" t="s">
        <v>198</v>
      </c>
      <c r="AJ862" s="3"/>
      <c r="AK862" s="3"/>
      <c r="AL862" s="185">
        <f>AVERAGE($AG$9:AG862)</f>
        <v>46.766978922716625</v>
      </c>
      <c r="AM862" s="168">
        <f>AVERAGE($AH$9:AH862)</f>
        <v>14470.005139863699</v>
      </c>
    </row>
    <row r="863" spans="2:39" ht="18" x14ac:dyDescent="0.55000000000000004">
      <c r="B863" s="178">
        <v>855</v>
      </c>
      <c r="C863" s="182">
        <v>44</v>
      </c>
      <c r="D863" s="182">
        <v>5</v>
      </c>
      <c r="E863" s="182">
        <v>3</v>
      </c>
      <c r="F863" s="182">
        <v>683.8392215639808</v>
      </c>
      <c r="G863" s="182">
        <v>46</v>
      </c>
      <c r="H863" s="188">
        <v>9976.1607784360203</v>
      </c>
      <c r="I863" s="182" t="s">
        <v>197</v>
      </c>
      <c r="L863" s="185">
        <f>AVERAGE($G$9:G863)</f>
        <v>46.642105263157895</v>
      </c>
      <c r="M863" s="168">
        <f>AVERAGE($H$9:H863)</f>
        <v>9786.7625529482084</v>
      </c>
      <c r="AB863" s="178">
        <v>855</v>
      </c>
      <c r="AC863" s="182">
        <v>43</v>
      </c>
      <c r="AD863" s="182">
        <v>12</v>
      </c>
      <c r="AE863" s="182">
        <v>2</v>
      </c>
      <c r="AF863" s="182">
        <v>699.34922115962297</v>
      </c>
      <c r="AG863" s="182">
        <v>51</v>
      </c>
      <c r="AH863" s="188">
        <v>15785.650778840376</v>
      </c>
      <c r="AI863" s="182" t="s">
        <v>198</v>
      </c>
      <c r="AJ863" s="3"/>
      <c r="AK863" s="3"/>
      <c r="AL863" s="185">
        <f>AVERAGE($AG$9:AG863)</f>
        <v>46.771929824561404</v>
      </c>
      <c r="AM863" s="168">
        <f>AVERAGE($AH$9:AH863)</f>
        <v>14471.543906692912</v>
      </c>
    </row>
    <row r="864" spans="2:39" ht="18" x14ac:dyDescent="0.55000000000000004">
      <c r="B864" s="178">
        <v>856</v>
      </c>
      <c r="C864" s="182">
        <v>52</v>
      </c>
      <c r="D864" s="182">
        <v>5</v>
      </c>
      <c r="E864" s="182">
        <v>1</v>
      </c>
      <c r="F864" s="182">
        <v>991.91802750442366</v>
      </c>
      <c r="G864" s="182">
        <v>52</v>
      </c>
      <c r="H864" s="188">
        <v>10178.081972495576</v>
      </c>
      <c r="I864" s="182" t="s">
        <v>198</v>
      </c>
      <c r="L864" s="185">
        <f>AVERAGE($G$9:G864)</f>
        <v>46.648364485981311</v>
      </c>
      <c r="M864" s="168">
        <f>AVERAGE($H$9:H864)</f>
        <v>9787.2197018028201</v>
      </c>
      <c r="AB864" s="178">
        <v>856</v>
      </c>
      <c r="AC864" s="182">
        <v>45</v>
      </c>
      <c r="AD864" s="182">
        <v>3</v>
      </c>
      <c r="AE864" s="182">
        <v>3</v>
      </c>
      <c r="AF864" s="182">
        <v>661.67484469976444</v>
      </c>
      <c r="AG864" s="182">
        <v>45</v>
      </c>
      <c r="AH864" s="188">
        <v>14213.325155300236</v>
      </c>
      <c r="AI864" s="182" t="s">
        <v>197</v>
      </c>
      <c r="AJ864" s="3"/>
      <c r="AK864" s="3"/>
      <c r="AL864" s="185">
        <f>AVERAGE($AG$9:AG864)</f>
        <v>46.769859813084111</v>
      </c>
      <c r="AM864" s="168">
        <f>AVERAGE($AH$9:AH864)</f>
        <v>14471.242249273062</v>
      </c>
    </row>
    <row r="865" spans="2:39" ht="18" x14ac:dyDescent="0.55000000000000004">
      <c r="B865" s="178">
        <v>857</v>
      </c>
      <c r="C865" s="182">
        <v>50</v>
      </c>
      <c r="D865" s="182">
        <v>8</v>
      </c>
      <c r="E865" s="182">
        <v>1</v>
      </c>
      <c r="F865" s="182">
        <v>619.53807043518202</v>
      </c>
      <c r="G865" s="182">
        <v>52</v>
      </c>
      <c r="H865" s="188">
        <v>10550.461929564819</v>
      </c>
      <c r="I865" s="182" t="s">
        <v>198</v>
      </c>
      <c r="L865" s="185">
        <f>AVERAGE($G$9:G865)</f>
        <v>46.654609101516918</v>
      </c>
      <c r="M865" s="168">
        <f>AVERAGE($H$9:H865)</f>
        <v>9788.1102995014917</v>
      </c>
      <c r="AB865" s="178">
        <v>857</v>
      </c>
      <c r="AC865" s="182">
        <v>43</v>
      </c>
      <c r="AD865" s="182">
        <v>4</v>
      </c>
      <c r="AE865" s="182">
        <v>2</v>
      </c>
      <c r="AF865" s="182">
        <v>1135.5086925169712</v>
      </c>
      <c r="AG865" s="182">
        <v>45</v>
      </c>
      <c r="AH865" s="188">
        <v>13489.491307483029</v>
      </c>
      <c r="AI865" s="182" t="s">
        <v>197</v>
      </c>
      <c r="AJ865" s="3"/>
      <c r="AK865" s="3"/>
      <c r="AL865" s="185">
        <f>AVERAGE($AG$9:AG865)</f>
        <v>46.767794632438736</v>
      </c>
      <c r="AM865" s="168">
        <f>AVERAGE($AH$9:AH865)</f>
        <v>14470.096682246469</v>
      </c>
    </row>
    <row r="866" spans="2:39" ht="18" x14ac:dyDescent="0.55000000000000004">
      <c r="B866" s="178">
        <v>858</v>
      </c>
      <c r="C866" s="182">
        <v>27</v>
      </c>
      <c r="D866" s="182">
        <v>4</v>
      </c>
      <c r="E866" s="182">
        <v>2</v>
      </c>
      <c r="F866" s="182">
        <v>932.26880422810632</v>
      </c>
      <c r="G866" s="182">
        <v>29</v>
      </c>
      <c r="H866" s="188">
        <v>4632.7311957718939</v>
      </c>
      <c r="I866" s="182" t="s">
        <v>197</v>
      </c>
      <c r="L866" s="185">
        <f>AVERAGE($G$9:G866)</f>
        <v>46.634032634032636</v>
      </c>
      <c r="M866" s="168">
        <f>AVERAGE($H$9:H866)</f>
        <v>9782.1016991474953</v>
      </c>
      <c r="AB866" s="178">
        <v>858</v>
      </c>
      <c r="AC866" s="182">
        <v>44</v>
      </c>
      <c r="AD866" s="182">
        <v>2</v>
      </c>
      <c r="AE866" s="182">
        <v>2</v>
      </c>
      <c r="AF866" s="182">
        <v>733.28163498876665</v>
      </c>
      <c r="AG866" s="182">
        <v>44</v>
      </c>
      <c r="AH866" s="188">
        <v>13506.718365011233</v>
      </c>
      <c r="AI866" s="182" t="s">
        <v>197</v>
      </c>
      <c r="AJ866" s="3"/>
      <c r="AK866" s="3"/>
      <c r="AL866" s="185">
        <f>AVERAGE($AG$9:AG866)</f>
        <v>46.764568764568764</v>
      </c>
      <c r="AM866" s="168">
        <f>AVERAGE($AH$9:AH866)</f>
        <v>14468.973863694913</v>
      </c>
    </row>
    <row r="867" spans="2:39" ht="18" x14ac:dyDescent="0.55000000000000004">
      <c r="B867" s="178">
        <v>859</v>
      </c>
      <c r="C867" s="182">
        <v>43</v>
      </c>
      <c r="D867" s="182">
        <v>6</v>
      </c>
      <c r="E867" s="182">
        <v>0</v>
      </c>
      <c r="F867" s="182">
        <v>972.8189235834991</v>
      </c>
      <c r="G867" s="182">
        <v>49</v>
      </c>
      <c r="H867" s="188">
        <v>9792.181076416502</v>
      </c>
      <c r="I867" s="182" t="s">
        <v>197</v>
      </c>
      <c r="L867" s="185">
        <f>AVERAGE($G$9:G867)</f>
        <v>46.636786961583233</v>
      </c>
      <c r="M867" s="168">
        <f>AVERAGE($H$9:H867)</f>
        <v>9782.1134329976339</v>
      </c>
      <c r="AB867" s="178">
        <v>859</v>
      </c>
      <c r="AC867" s="182">
        <v>47</v>
      </c>
      <c r="AD867" s="182">
        <v>6</v>
      </c>
      <c r="AE867" s="182">
        <v>2</v>
      </c>
      <c r="AF867" s="182">
        <v>825.12461046413853</v>
      </c>
      <c r="AG867" s="182">
        <v>51</v>
      </c>
      <c r="AH867" s="188">
        <v>15659.87538953586</v>
      </c>
      <c r="AI867" s="182" t="s">
        <v>198</v>
      </c>
      <c r="AJ867" s="3"/>
      <c r="AK867" s="3"/>
      <c r="AL867" s="185">
        <f>AVERAGE($AG$9:AG867)</f>
        <v>46.769499417927825</v>
      </c>
      <c r="AM867" s="168">
        <f>AVERAGE($AH$9:AH867)</f>
        <v>14470.36024498227</v>
      </c>
    </row>
    <row r="868" spans="2:39" ht="18" x14ac:dyDescent="0.55000000000000004">
      <c r="B868" s="178">
        <v>860</v>
      </c>
      <c r="C868" s="182">
        <v>46</v>
      </c>
      <c r="D868" s="182">
        <v>9</v>
      </c>
      <c r="E868" s="182">
        <v>6</v>
      </c>
      <c r="F868" s="182">
        <v>964.56429666701899</v>
      </c>
      <c r="G868" s="182">
        <v>47</v>
      </c>
      <c r="H868" s="188">
        <v>10730.43570333298</v>
      </c>
      <c r="I868" s="182" t="s">
        <v>197</v>
      </c>
      <c r="L868" s="185">
        <f>AVERAGE($G$9:G868)</f>
        <v>46.63720930232558</v>
      </c>
      <c r="M868" s="168">
        <f>AVERAGE($H$9:H868)</f>
        <v>9783.2161333119784</v>
      </c>
      <c r="AB868" s="178">
        <v>860</v>
      </c>
      <c r="AC868" s="182">
        <v>38</v>
      </c>
      <c r="AD868" s="182">
        <v>7</v>
      </c>
      <c r="AE868" s="182">
        <v>2</v>
      </c>
      <c r="AF868" s="182">
        <v>1037.9033738172661</v>
      </c>
      <c r="AG868" s="182">
        <v>43</v>
      </c>
      <c r="AH868" s="188">
        <v>12817.096626182734</v>
      </c>
      <c r="AI868" s="182" t="s">
        <v>197</v>
      </c>
      <c r="AJ868" s="3"/>
      <c r="AK868" s="3"/>
      <c r="AL868" s="185">
        <f>AVERAGE($AG$9:AG868)</f>
        <v>46.765116279069765</v>
      </c>
      <c r="AM868" s="168">
        <f>AVERAGE($AH$9:AH868)</f>
        <v>14468.437845425526</v>
      </c>
    </row>
    <row r="869" spans="2:39" ht="18" x14ac:dyDescent="0.55000000000000004">
      <c r="B869" s="178">
        <v>861</v>
      </c>
      <c r="C869" s="182">
        <v>51</v>
      </c>
      <c r="D869" s="182">
        <v>7</v>
      </c>
      <c r="E869" s="182">
        <v>3</v>
      </c>
      <c r="F869" s="182">
        <v>656.47731200407623</v>
      </c>
      <c r="G869" s="182">
        <v>50</v>
      </c>
      <c r="H869" s="188">
        <v>11143.522687995923</v>
      </c>
      <c r="I869" s="182" t="s">
        <v>198</v>
      </c>
      <c r="L869" s="185">
        <f>AVERAGE($G$9:G869)</f>
        <v>46.641114982578394</v>
      </c>
      <c r="M869" s="168">
        <f>AVERAGE($H$9:H869)</f>
        <v>9784.7960480096353</v>
      </c>
      <c r="AB869" s="178">
        <v>861</v>
      </c>
      <c r="AC869" s="182">
        <v>38</v>
      </c>
      <c r="AD869" s="182">
        <v>5</v>
      </c>
      <c r="AE869" s="182">
        <v>4</v>
      </c>
      <c r="AF869" s="182">
        <v>744.62151161560371</v>
      </c>
      <c r="AG869" s="182">
        <v>39</v>
      </c>
      <c r="AH869" s="188">
        <v>12070.378488384396</v>
      </c>
      <c r="AI869" s="182" t="s">
        <v>197</v>
      </c>
      <c r="AJ869" s="3"/>
      <c r="AK869" s="3"/>
      <c r="AL869" s="185">
        <f>AVERAGE($AG$9:AG869)</f>
        <v>46.756097560975611</v>
      </c>
      <c r="AM869" s="168">
        <f>AVERAGE($AH$9:AH869)</f>
        <v>14465.652642920251</v>
      </c>
    </row>
    <row r="870" spans="2:39" ht="18" x14ac:dyDescent="0.55000000000000004">
      <c r="B870" s="178">
        <v>862</v>
      </c>
      <c r="C870" s="182">
        <v>37</v>
      </c>
      <c r="D870" s="182">
        <v>3</v>
      </c>
      <c r="E870" s="182">
        <v>2</v>
      </c>
      <c r="F870" s="182">
        <v>804.64395701691433</v>
      </c>
      <c r="G870" s="182">
        <v>38</v>
      </c>
      <c r="H870" s="188">
        <v>7325.3560429830859</v>
      </c>
      <c r="I870" s="182" t="s">
        <v>197</v>
      </c>
      <c r="L870" s="185">
        <f>AVERAGE($G$9:G870)</f>
        <v>46.631090487238978</v>
      </c>
      <c r="M870" s="168">
        <f>AVERAGE($H$9:H870)</f>
        <v>9781.942869349512</v>
      </c>
      <c r="AB870" s="178">
        <v>862</v>
      </c>
      <c r="AC870" s="182">
        <v>40</v>
      </c>
      <c r="AD870" s="182">
        <v>7</v>
      </c>
      <c r="AE870" s="182">
        <v>4</v>
      </c>
      <c r="AF870" s="182">
        <v>892.76007087873393</v>
      </c>
      <c r="AG870" s="182">
        <v>43</v>
      </c>
      <c r="AH870" s="188">
        <v>13462.239929121266</v>
      </c>
      <c r="AI870" s="182" t="s">
        <v>197</v>
      </c>
      <c r="AJ870" s="3"/>
      <c r="AK870" s="3"/>
      <c r="AL870" s="185">
        <f>AVERAGE($AG$9:AG870)</f>
        <v>46.751740139211137</v>
      </c>
      <c r="AM870" s="168">
        <f>AVERAGE($AH$9:AH870)</f>
        <v>14464.488591048095</v>
      </c>
    </row>
    <row r="871" spans="2:39" ht="18" x14ac:dyDescent="0.55000000000000004">
      <c r="B871" s="178">
        <v>863</v>
      </c>
      <c r="C871" s="182">
        <v>54</v>
      </c>
      <c r="D871" s="182">
        <v>7</v>
      </c>
      <c r="E871" s="182">
        <v>4</v>
      </c>
      <c r="F871" s="182">
        <v>647.67048325958467</v>
      </c>
      <c r="G871" s="182">
        <v>49</v>
      </c>
      <c r="H871" s="188">
        <v>11117.329516740416</v>
      </c>
      <c r="I871" s="182" t="s">
        <v>197</v>
      </c>
      <c r="L871" s="185">
        <f>AVERAGE($G$9:G871)</f>
        <v>46.633835457705679</v>
      </c>
      <c r="M871" s="168">
        <f>AVERAGE($H$9:H871)</f>
        <v>9783.4902466929543</v>
      </c>
      <c r="AB871" s="178">
        <v>863</v>
      </c>
      <c r="AC871" s="182">
        <v>45</v>
      </c>
      <c r="AD871" s="182">
        <v>10</v>
      </c>
      <c r="AE871" s="182">
        <v>4</v>
      </c>
      <c r="AF871" s="182">
        <v>1032.9646085954673</v>
      </c>
      <c r="AG871" s="182">
        <v>49</v>
      </c>
      <c r="AH871" s="188">
        <v>15632.035391404534</v>
      </c>
      <c r="AI871" s="182" t="s">
        <v>197</v>
      </c>
      <c r="AJ871" s="3"/>
      <c r="AK871" s="3"/>
      <c r="AL871" s="185">
        <f>AVERAGE($AG$9:AG871)</f>
        <v>46.75434530706837</v>
      </c>
      <c r="AM871" s="168">
        <f>AVERAGE($AH$9:AH871)</f>
        <v>14465.841484211893</v>
      </c>
    </row>
    <row r="872" spans="2:39" ht="18" x14ac:dyDescent="0.55000000000000004">
      <c r="B872" s="178">
        <v>864</v>
      </c>
      <c r="C872" s="182">
        <v>47</v>
      </c>
      <c r="D872" s="182">
        <v>8</v>
      </c>
      <c r="E872" s="182">
        <v>3</v>
      </c>
      <c r="F872" s="182">
        <v>855.65043044903109</v>
      </c>
      <c r="G872" s="182">
        <v>50</v>
      </c>
      <c r="H872" s="188">
        <v>10944.34956955097</v>
      </c>
      <c r="I872" s="182" t="s">
        <v>198</v>
      </c>
      <c r="L872" s="185">
        <f>AVERAGE($G$9:G872)</f>
        <v>46.637731481481481</v>
      </c>
      <c r="M872" s="168">
        <f>AVERAGE($H$9:H872)</f>
        <v>9784.8338338721896</v>
      </c>
      <c r="AB872" s="178">
        <v>864</v>
      </c>
      <c r="AC872" s="182">
        <v>44</v>
      </c>
      <c r="AD872" s="182">
        <v>5</v>
      </c>
      <c r="AE872" s="182">
        <v>1</v>
      </c>
      <c r="AF872" s="182">
        <v>922.53071478205118</v>
      </c>
      <c r="AG872" s="182">
        <v>48</v>
      </c>
      <c r="AH872" s="188">
        <v>14607.469285217949</v>
      </c>
      <c r="AI872" s="182" t="s">
        <v>197</v>
      </c>
      <c r="AJ872" s="3"/>
      <c r="AK872" s="3"/>
      <c r="AL872" s="185">
        <f>AVERAGE($AG$9:AG872)</f>
        <v>46.755787037037038</v>
      </c>
      <c r="AM872" s="168">
        <f>AVERAGE($AH$9:AH872)</f>
        <v>14466.005405277872</v>
      </c>
    </row>
    <row r="873" spans="2:39" ht="18" x14ac:dyDescent="0.55000000000000004">
      <c r="B873" s="178">
        <v>865</v>
      </c>
      <c r="C873" s="182">
        <v>38</v>
      </c>
      <c r="D873" s="182">
        <v>6</v>
      </c>
      <c r="E873" s="182">
        <v>0</v>
      </c>
      <c r="F873" s="182">
        <v>683.28260751566449</v>
      </c>
      <c r="G873" s="182">
        <v>44</v>
      </c>
      <c r="H873" s="188">
        <v>8656.7173924843355</v>
      </c>
      <c r="I873" s="182" t="s">
        <v>197</v>
      </c>
      <c r="L873" s="185">
        <f>AVERAGE($G$9:G873)</f>
        <v>46.634682080924854</v>
      </c>
      <c r="M873" s="168">
        <f>AVERAGE($H$9:H873)</f>
        <v>9783.5296530150936</v>
      </c>
      <c r="AB873" s="178">
        <v>865</v>
      </c>
      <c r="AC873" s="182">
        <v>29</v>
      </c>
      <c r="AD873" s="182">
        <v>10</v>
      </c>
      <c r="AE873" s="182">
        <v>3</v>
      </c>
      <c r="AF873" s="182">
        <v>650.13416402105406</v>
      </c>
      <c r="AG873" s="182">
        <v>36</v>
      </c>
      <c r="AH873" s="188">
        <v>10759.865835978946</v>
      </c>
      <c r="AI873" s="182" t="s">
        <v>197</v>
      </c>
      <c r="AJ873" s="3"/>
      <c r="AK873" s="3"/>
      <c r="AL873" s="185">
        <f>AVERAGE($AG$9:AG873)</f>
        <v>46.743352601156069</v>
      </c>
      <c r="AM873" s="168">
        <f>AVERAGE($AH$9:AH873)</f>
        <v>14461.720850862497</v>
      </c>
    </row>
    <row r="874" spans="2:39" ht="18" x14ac:dyDescent="0.55000000000000004">
      <c r="B874" s="178">
        <v>866</v>
      </c>
      <c r="C874" s="182">
        <v>57</v>
      </c>
      <c r="D874" s="182">
        <v>7</v>
      </c>
      <c r="E874" s="182">
        <v>0</v>
      </c>
      <c r="F874" s="182">
        <v>787.13339301677001</v>
      </c>
      <c r="G874" s="182">
        <v>53</v>
      </c>
      <c r="H874" s="188">
        <v>10067.866606983229</v>
      </c>
      <c r="I874" s="182" t="s">
        <v>198</v>
      </c>
      <c r="L874" s="185">
        <f>AVERAGE($G$9:G874)</f>
        <v>46.64203233256351</v>
      </c>
      <c r="M874" s="168">
        <f>AVERAGE($H$9:H874)</f>
        <v>9783.8579866801829</v>
      </c>
      <c r="AB874" s="178">
        <v>866</v>
      </c>
      <c r="AC874" s="182">
        <v>63</v>
      </c>
      <c r="AD874" s="182">
        <v>5</v>
      </c>
      <c r="AE874" s="182">
        <v>3</v>
      </c>
      <c r="AF874" s="182">
        <v>679.16555667320176</v>
      </c>
      <c r="AG874" s="182">
        <v>50</v>
      </c>
      <c r="AH874" s="188">
        <v>16120.834443326799</v>
      </c>
      <c r="AI874" s="182" t="s">
        <v>198</v>
      </c>
      <c r="AJ874" s="3"/>
      <c r="AK874" s="3"/>
      <c r="AL874" s="185">
        <f>AVERAGE($AG$9:AG874)</f>
        <v>46.747113163972287</v>
      </c>
      <c r="AM874" s="168">
        <f>AVERAGE($AH$9:AH874)</f>
        <v>14463.636686419617</v>
      </c>
    </row>
    <row r="875" spans="2:39" ht="18" x14ac:dyDescent="0.55000000000000004">
      <c r="B875" s="178">
        <v>867</v>
      </c>
      <c r="C875" s="182">
        <v>40</v>
      </c>
      <c r="D875" s="182">
        <v>10</v>
      </c>
      <c r="E875" s="182">
        <v>2</v>
      </c>
      <c r="F875" s="182">
        <v>809.39496170307279</v>
      </c>
      <c r="G875" s="182">
        <v>48</v>
      </c>
      <c r="H875" s="188">
        <v>10170.605038296926</v>
      </c>
      <c r="I875" s="182" t="s">
        <v>197</v>
      </c>
      <c r="L875" s="185">
        <f>AVERAGE($G$9:G875)</f>
        <v>46.643598615916957</v>
      </c>
      <c r="M875" s="168">
        <f>AVERAGE($H$9:H875)</f>
        <v>9784.3040617108818</v>
      </c>
      <c r="AB875" s="178">
        <v>867</v>
      </c>
      <c r="AC875" s="182">
        <v>51</v>
      </c>
      <c r="AD875" s="182">
        <v>3</v>
      </c>
      <c r="AE875" s="182">
        <v>4</v>
      </c>
      <c r="AF875" s="182">
        <v>968.94681682239025</v>
      </c>
      <c r="AG875" s="182">
        <v>49</v>
      </c>
      <c r="AH875" s="188">
        <v>15696.05318317761</v>
      </c>
      <c r="AI875" s="182" t="s">
        <v>197</v>
      </c>
      <c r="AJ875" s="3"/>
      <c r="AK875" s="3"/>
      <c r="AL875" s="185">
        <f>AVERAGE($AG$9:AG875)</f>
        <v>46.749711649365629</v>
      </c>
      <c r="AM875" s="168">
        <f>AVERAGE($AH$9:AH875)</f>
        <v>14465.058158734217</v>
      </c>
    </row>
    <row r="876" spans="2:39" ht="18" x14ac:dyDescent="0.55000000000000004">
      <c r="B876" s="178">
        <v>868</v>
      </c>
      <c r="C876" s="182">
        <v>46</v>
      </c>
      <c r="D876" s="182">
        <v>5</v>
      </c>
      <c r="E876" s="182">
        <v>3</v>
      </c>
      <c r="F876" s="182">
        <v>623.31235445154402</v>
      </c>
      <c r="G876" s="182">
        <v>48</v>
      </c>
      <c r="H876" s="188">
        <v>10606.687645548456</v>
      </c>
      <c r="I876" s="182" t="s">
        <v>197</v>
      </c>
      <c r="L876" s="185">
        <f>AVERAGE($G$9:G876)</f>
        <v>46.645161290322584</v>
      </c>
      <c r="M876" s="168">
        <f>AVERAGE($H$9:H876)</f>
        <v>9785.2515082360405</v>
      </c>
      <c r="AB876" s="178">
        <v>868</v>
      </c>
      <c r="AC876" s="182">
        <v>53</v>
      </c>
      <c r="AD876" s="182">
        <v>8</v>
      </c>
      <c r="AE876" s="182">
        <v>1</v>
      </c>
      <c r="AF876" s="182">
        <v>887.51597661571611</v>
      </c>
      <c r="AG876" s="182">
        <v>52</v>
      </c>
      <c r="AH876" s="188">
        <v>15282.484023384284</v>
      </c>
      <c r="AI876" s="182" t="s">
        <v>198</v>
      </c>
      <c r="AJ876" s="3"/>
      <c r="AK876" s="3"/>
      <c r="AL876" s="185">
        <f>AVERAGE($AG$9:AG876)</f>
        <v>46.755760368663594</v>
      </c>
      <c r="AM876" s="168">
        <f>AVERAGE($AH$9:AH876)</f>
        <v>14465.999893601325</v>
      </c>
    </row>
    <row r="877" spans="2:39" ht="18" x14ac:dyDescent="0.55000000000000004">
      <c r="B877" s="178">
        <v>869</v>
      </c>
      <c r="C877" s="182">
        <v>36</v>
      </c>
      <c r="D877" s="182">
        <v>5</v>
      </c>
      <c r="E877" s="182">
        <v>1</v>
      </c>
      <c r="F877" s="182">
        <v>889.73215058052972</v>
      </c>
      <c r="G877" s="182">
        <v>40</v>
      </c>
      <c r="H877" s="188">
        <v>7560.2678494194706</v>
      </c>
      <c r="I877" s="182" t="s">
        <v>197</v>
      </c>
      <c r="L877" s="185">
        <f>AVERAGE($G$9:G877)</f>
        <v>46.637514384349828</v>
      </c>
      <c r="M877" s="168">
        <f>AVERAGE($H$9:H877)</f>
        <v>9782.6911127713502</v>
      </c>
      <c r="AB877" s="178">
        <v>869</v>
      </c>
      <c r="AC877" s="182">
        <v>36</v>
      </c>
      <c r="AD877" s="182">
        <v>6</v>
      </c>
      <c r="AE877" s="182">
        <v>4</v>
      </c>
      <c r="AF877" s="182">
        <v>705.80526720874059</v>
      </c>
      <c r="AG877" s="182">
        <v>38</v>
      </c>
      <c r="AH877" s="188">
        <v>11724.19473279126</v>
      </c>
      <c r="AI877" s="182" t="s">
        <v>197</v>
      </c>
      <c r="AJ877" s="3"/>
      <c r="AK877" s="3"/>
      <c r="AL877" s="185">
        <f>AVERAGE($AG$9:AG877)</f>
        <v>46.745684695051786</v>
      </c>
      <c r="AM877" s="168">
        <f>AVERAGE($AH$9:AH877)</f>
        <v>14462.844766833994</v>
      </c>
    </row>
    <row r="878" spans="2:39" ht="18" x14ac:dyDescent="0.55000000000000004">
      <c r="B878" s="178">
        <v>870</v>
      </c>
      <c r="C878" s="182">
        <v>37</v>
      </c>
      <c r="D878" s="182">
        <v>3</v>
      </c>
      <c r="E878" s="182">
        <v>2</v>
      </c>
      <c r="F878" s="182">
        <v>850.36385371147651</v>
      </c>
      <c r="G878" s="182">
        <v>38</v>
      </c>
      <c r="H878" s="188">
        <v>7279.6361462885234</v>
      </c>
      <c r="I878" s="182" t="s">
        <v>197</v>
      </c>
      <c r="L878" s="185">
        <f>AVERAGE($G$9:G878)</f>
        <v>46.627586206896552</v>
      </c>
      <c r="M878" s="168">
        <f>AVERAGE($H$9:H878)</f>
        <v>9779.8140380972309</v>
      </c>
      <c r="AB878" s="178">
        <v>870</v>
      </c>
      <c r="AC878" s="182">
        <v>58</v>
      </c>
      <c r="AD878" s="182">
        <v>5</v>
      </c>
      <c r="AE878" s="182">
        <v>2</v>
      </c>
      <c r="AF878" s="182">
        <v>825.48148091584596</v>
      </c>
      <c r="AG878" s="182">
        <v>51</v>
      </c>
      <c r="AH878" s="188">
        <v>15659.518519084155</v>
      </c>
      <c r="AI878" s="182" t="s">
        <v>198</v>
      </c>
      <c r="AJ878" s="3"/>
      <c r="AK878" s="3"/>
      <c r="AL878" s="185">
        <f>AVERAGE($AG$9:AG878)</f>
        <v>46.750574712643676</v>
      </c>
      <c r="AM878" s="168">
        <f>AVERAGE($AH$9:AH878)</f>
        <v>14464.220253905547</v>
      </c>
    </row>
    <row r="879" spans="2:39" ht="18" x14ac:dyDescent="0.55000000000000004">
      <c r="B879" s="178">
        <v>871</v>
      </c>
      <c r="C879" s="182">
        <v>47</v>
      </c>
      <c r="D879" s="182">
        <v>6</v>
      </c>
      <c r="E879" s="182">
        <v>4</v>
      </c>
      <c r="F879" s="182">
        <v>736.92747398641177</v>
      </c>
      <c r="G879" s="182">
        <v>49</v>
      </c>
      <c r="H879" s="188">
        <v>11028.072526013588</v>
      </c>
      <c r="I879" s="182" t="s">
        <v>197</v>
      </c>
      <c r="L879" s="185">
        <f>AVERAGE($G$9:G879)</f>
        <v>46.630309988518945</v>
      </c>
      <c r="M879" s="168">
        <f>AVERAGE($H$9:H879)</f>
        <v>9781.2471706895576</v>
      </c>
      <c r="AB879" s="178">
        <v>871</v>
      </c>
      <c r="AC879" s="182">
        <v>53</v>
      </c>
      <c r="AD879" s="182">
        <v>10</v>
      </c>
      <c r="AE879" s="182">
        <v>1</v>
      </c>
      <c r="AF879" s="182">
        <v>694.88190486819065</v>
      </c>
      <c r="AG879" s="182">
        <v>52</v>
      </c>
      <c r="AH879" s="188">
        <v>15475.118095131809</v>
      </c>
      <c r="AI879" s="182" t="s">
        <v>198</v>
      </c>
      <c r="AJ879" s="3"/>
      <c r="AK879" s="3"/>
      <c r="AL879" s="185">
        <f>AVERAGE($AG$9:AG879)</f>
        <v>46.756601607347875</v>
      </c>
      <c r="AM879" s="168">
        <f>AVERAGE($AH$9:AH879)</f>
        <v>14465.380871404084</v>
      </c>
    </row>
    <row r="880" spans="2:39" ht="18" x14ac:dyDescent="0.55000000000000004">
      <c r="B880" s="178">
        <v>872</v>
      </c>
      <c r="C880" s="182">
        <v>44</v>
      </c>
      <c r="D880" s="182">
        <v>5</v>
      </c>
      <c r="E880" s="182">
        <v>1</v>
      </c>
      <c r="F880" s="182">
        <v>734.79059520100486</v>
      </c>
      <c r="G880" s="182">
        <v>48</v>
      </c>
      <c r="H880" s="188">
        <v>9995.2094047989958</v>
      </c>
      <c r="I880" s="182" t="s">
        <v>197</v>
      </c>
      <c r="L880" s="185">
        <f>AVERAGE($G$9:G880)</f>
        <v>46.631880733944953</v>
      </c>
      <c r="M880" s="168">
        <f>AVERAGE($H$9:H880)</f>
        <v>9781.492540224086</v>
      </c>
      <c r="AB880" s="178">
        <v>872</v>
      </c>
      <c r="AC880" s="182">
        <v>50</v>
      </c>
      <c r="AD880" s="182">
        <v>7</v>
      </c>
      <c r="AE880" s="182">
        <v>2</v>
      </c>
      <c r="AF880" s="182">
        <v>861.75919918033298</v>
      </c>
      <c r="AG880" s="182">
        <v>51</v>
      </c>
      <c r="AH880" s="188">
        <v>15623.240800819667</v>
      </c>
      <c r="AI880" s="182" t="s">
        <v>198</v>
      </c>
      <c r="AJ880" s="3"/>
      <c r="AK880" s="3"/>
      <c r="AL880" s="185">
        <f>AVERAGE($AG$9:AG880)</f>
        <v>46.761467889908253</v>
      </c>
      <c r="AM880" s="168">
        <f>AVERAGE($AH$9:AH880)</f>
        <v>14466.708692424058</v>
      </c>
    </row>
    <row r="881" spans="2:39" ht="18" x14ac:dyDescent="0.55000000000000004">
      <c r="B881" s="178">
        <v>873</v>
      </c>
      <c r="C881" s="182">
        <v>45</v>
      </c>
      <c r="D881" s="182">
        <v>6</v>
      </c>
      <c r="E881" s="182">
        <v>1</v>
      </c>
      <c r="F881" s="182">
        <v>598.22059960239017</v>
      </c>
      <c r="G881" s="182">
        <v>50</v>
      </c>
      <c r="H881" s="188">
        <v>10701.779400397609</v>
      </c>
      <c r="I881" s="182" t="s">
        <v>198</v>
      </c>
      <c r="L881" s="185">
        <f>AVERAGE($G$9:G881)</f>
        <v>46.635738831615122</v>
      </c>
      <c r="M881" s="168">
        <f>AVERAGE($H$9:H881)</f>
        <v>9782.5467061578456</v>
      </c>
      <c r="AB881" s="178">
        <v>873</v>
      </c>
      <c r="AC881" s="182">
        <v>47</v>
      </c>
      <c r="AD881" s="182">
        <v>8</v>
      </c>
      <c r="AE881" s="182">
        <v>3</v>
      </c>
      <c r="AF881" s="182">
        <v>604.0878826069129</v>
      </c>
      <c r="AG881" s="182">
        <v>50</v>
      </c>
      <c r="AH881" s="188">
        <v>16195.912117393087</v>
      </c>
      <c r="AI881" s="182" t="s">
        <v>198</v>
      </c>
      <c r="AJ881" s="3"/>
      <c r="AK881" s="3"/>
      <c r="AL881" s="185">
        <f>AVERAGE($AG$9:AG881)</f>
        <v>46.765177548682701</v>
      </c>
      <c r="AM881" s="168">
        <f>AVERAGE($AH$9:AH881)</f>
        <v>14468.689452361021</v>
      </c>
    </row>
    <row r="882" spans="2:39" ht="18" x14ac:dyDescent="0.55000000000000004">
      <c r="B882" s="178">
        <v>874</v>
      </c>
      <c r="C882" s="182">
        <v>49</v>
      </c>
      <c r="D882" s="182">
        <v>6</v>
      </c>
      <c r="E882" s="182">
        <v>2</v>
      </c>
      <c r="F882" s="182">
        <v>862.24186544355848</v>
      </c>
      <c r="G882" s="182">
        <v>51</v>
      </c>
      <c r="H882" s="188">
        <v>10622.758134556441</v>
      </c>
      <c r="I882" s="182" t="s">
        <v>198</v>
      </c>
      <c r="L882" s="185">
        <f>AVERAGE($G$9:G882)</f>
        <v>46.640732265446225</v>
      </c>
      <c r="M882" s="168">
        <f>AVERAGE($H$9:H882)</f>
        <v>9783.50804646494</v>
      </c>
      <c r="AB882" s="178">
        <v>874</v>
      </c>
      <c r="AC882" s="182">
        <v>43</v>
      </c>
      <c r="AD882" s="182">
        <v>4</v>
      </c>
      <c r="AE882" s="182">
        <v>6</v>
      </c>
      <c r="AF882" s="182">
        <v>654.71029230963279</v>
      </c>
      <c r="AG882" s="182">
        <v>41</v>
      </c>
      <c r="AH882" s="188">
        <v>13430.289707690368</v>
      </c>
      <c r="AI882" s="182" t="s">
        <v>197</v>
      </c>
      <c r="AJ882" s="3"/>
      <c r="AK882" s="3"/>
      <c r="AL882" s="185">
        <f>AVERAGE($AG$9:AG882)</f>
        <v>46.758581235697939</v>
      </c>
      <c r="AM882" s="168">
        <f>AVERAGE($AH$9:AH882)</f>
        <v>14467.501351966661</v>
      </c>
    </row>
    <row r="883" spans="2:39" ht="18" x14ac:dyDescent="0.55000000000000004">
      <c r="B883" s="178">
        <v>875</v>
      </c>
      <c r="C883" s="182">
        <v>34</v>
      </c>
      <c r="D883" s="182">
        <v>4</v>
      </c>
      <c r="E883" s="182">
        <v>4</v>
      </c>
      <c r="F883" s="182">
        <v>924.17540503200235</v>
      </c>
      <c r="G883" s="182">
        <v>34</v>
      </c>
      <c r="H883" s="188">
        <v>6565.8245949679977</v>
      </c>
      <c r="I883" s="182" t="s">
        <v>197</v>
      </c>
      <c r="L883" s="185">
        <f>AVERAGE($G$9:G883)</f>
        <v>46.626285714285714</v>
      </c>
      <c r="M883" s="168">
        <f>AVERAGE($H$9:H883)</f>
        <v>9779.8306939489412</v>
      </c>
      <c r="AB883" s="178">
        <v>875</v>
      </c>
      <c r="AC883" s="182">
        <v>43</v>
      </c>
      <c r="AD883" s="182">
        <v>6</v>
      </c>
      <c r="AE883" s="182">
        <v>3</v>
      </c>
      <c r="AF883" s="182">
        <v>711.097476954939</v>
      </c>
      <c r="AG883" s="182">
        <v>46</v>
      </c>
      <c r="AH883" s="188">
        <v>14548.902523045061</v>
      </c>
      <c r="AI883" s="182" t="s">
        <v>197</v>
      </c>
      <c r="AJ883" s="3"/>
      <c r="AK883" s="3"/>
      <c r="AL883" s="185">
        <f>AVERAGE($AG$9:AG883)</f>
        <v>46.757714285714286</v>
      </c>
      <c r="AM883" s="168">
        <f>AVERAGE($AH$9:AH883)</f>
        <v>14467.594381876464</v>
      </c>
    </row>
    <row r="884" spans="2:39" ht="18" x14ac:dyDescent="0.55000000000000004">
      <c r="B884" s="178">
        <v>876</v>
      </c>
      <c r="C884" s="182">
        <v>34</v>
      </c>
      <c r="D884" s="182">
        <v>6</v>
      </c>
      <c r="E884" s="182">
        <v>4</v>
      </c>
      <c r="F884" s="182">
        <v>756.21181334073924</v>
      </c>
      <c r="G884" s="182">
        <v>36</v>
      </c>
      <c r="H884" s="188">
        <v>7303.7881866592606</v>
      </c>
      <c r="I884" s="182" t="s">
        <v>197</v>
      </c>
      <c r="L884" s="185">
        <f>AVERAGE($G$9:G884)</f>
        <v>46.614155251141554</v>
      </c>
      <c r="M884" s="168">
        <f>AVERAGE($H$9:H884)</f>
        <v>9777.0041614063739</v>
      </c>
      <c r="AB884" s="178">
        <v>876</v>
      </c>
      <c r="AC884" s="182">
        <v>55</v>
      </c>
      <c r="AD884" s="182">
        <v>6</v>
      </c>
      <c r="AE884" s="182">
        <v>3</v>
      </c>
      <c r="AF884" s="182">
        <v>888.95277488546515</v>
      </c>
      <c r="AG884" s="182">
        <v>50</v>
      </c>
      <c r="AH884" s="188">
        <v>15911.047225114535</v>
      </c>
      <c r="AI884" s="182" t="s">
        <v>198</v>
      </c>
      <c r="AJ884" s="3"/>
      <c r="AK884" s="3"/>
      <c r="AL884" s="185">
        <f>AVERAGE($AG$9:AG884)</f>
        <v>46.761415525114153</v>
      </c>
      <c r="AM884" s="168">
        <f>AVERAGE($AH$9:AH884)</f>
        <v>14469.242159094772</v>
      </c>
    </row>
    <row r="885" spans="2:39" ht="18" x14ac:dyDescent="0.55000000000000004">
      <c r="B885" s="178">
        <v>877</v>
      </c>
      <c r="C885" s="182">
        <v>46</v>
      </c>
      <c r="D885" s="182">
        <v>6</v>
      </c>
      <c r="E885" s="182">
        <v>2</v>
      </c>
      <c r="F885" s="182">
        <v>1133.7380982380248</v>
      </c>
      <c r="G885" s="182">
        <v>50</v>
      </c>
      <c r="H885" s="188">
        <v>10416.261901761976</v>
      </c>
      <c r="I885" s="182" t="s">
        <v>198</v>
      </c>
      <c r="L885" s="185">
        <f>AVERAGE($G$9:G885)</f>
        <v>46.618015963511972</v>
      </c>
      <c r="M885" s="168">
        <f>AVERAGE($H$9:H885)</f>
        <v>9777.7330755915009</v>
      </c>
      <c r="AB885" s="178">
        <v>877</v>
      </c>
      <c r="AC885" s="182">
        <v>30</v>
      </c>
      <c r="AD885" s="182">
        <v>4</v>
      </c>
      <c r="AE885" s="182">
        <v>2</v>
      </c>
      <c r="AF885" s="182">
        <v>730.23831377079546</v>
      </c>
      <c r="AG885" s="182">
        <v>32</v>
      </c>
      <c r="AH885" s="188">
        <v>8889.7616862292052</v>
      </c>
      <c r="AI885" s="182" t="s">
        <v>197</v>
      </c>
      <c r="AJ885" s="3"/>
      <c r="AK885" s="3"/>
      <c r="AL885" s="185">
        <f>AVERAGE($AG$9:AG885)</f>
        <v>46.744583808437859</v>
      </c>
      <c r="AM885" s="168">
        <f>AVERAGE($AH$9:AH885)</f>
        <v>14462.880151714082</v>
      </c>
    </row>
    <row r="886" spans="2:39" ht="18" x14ac:dyDescent="0.55000000000000004">
      <c r="B886" s="178">
        <v>878</v>
      </c>
      <c r="C886" s="182">
        <v>47</v>
      </c>
      <c r="D886" s="182">
        <v>8</v>
      </c>
      <c r="E886" s="182">
        <v>2</v>
      </c>
      <c r="F886" s="182">
        <v>653.35169420302293</v>
      </c>
      <c r="G886" s="182">
        <v>51</v>
      </c>
      <c r="H886" s="188">
        <v>10831.648305796978</v>
      </c>
      <c r="I886" s="182" t="s">
        <v>198</v>
      </c>
      <c r="L886" s="185">
        <f>AVERAGE($G$9:G886)</f>
        <v>46.623006833712985</v>
      </c>
      <c r="M886" s="168">
        <f>AVERAGE($H$9:H886)</f>
        <v>9778.9334346236246</v>
      </c>
      <c r="AB886" s="178">
        <v>878</v>
      </c>
      <c r="AC886" s="182">
        <v>37</v>
      </c>
      <c r="AD886" s="182">
        <v>8</v>
      </c>
      <c r="AE886" s="182">
        <v>1</v>
      </c>
      <c r="AF886" s="182">
        <v>798.76036443511509</v>
      </c>
      <c r="AG886" s="182">
        <v>44</v>
      </c>
      <c r="AH886" s="188">
        <v>13191.239635564885</v>
      </c>
      <c r="AI886" s="182" t="s">
        <v>197</v>
      </c>
      <c r="AJ886" s="3"/>
      <c r="AK886" s="3"/>
      <c r="AL886" s="185">
        <f>AVERAGE($AG$9:AG886)</f>
        <v>46.741457858769934</v>
      </c>
      <c r="AM886" s="168">
        <f>AVERAGE($AH$9:AH886)</f>
        <v>14461.431813996373</v>
      </c>
    </row>
    <row r="887" spans="2:39" ht="18" x14ac:dyDescent="0.55000000000000004">
      <c r="B887" s="178">
        <v>879</v>
      </c>
      <c r="C887" s="182">
        <v>53</v>
      </c>
      <c r="D887" s="182">
        <v>6</v>
      </c>
      <c r="E887" s="182">
        <v>3</v>
      </c>
      <c r="F887" s="182">
        <v>835.18417732856983</v>
      </c>
      <c r="G887" s="182">
        <v>50</v>
      </c>
      <c r="H887" s="188">
        <v>10964.815822671429</v>
      </c>
      <c r="I887" s="182" t="s">
        <v>198</v>
      </c>
      <c r="L887" s="185">
        <f>AVERAGE($G$9:G887)</f>
        <v>46.626848691695109</v>
      </c>
      <c r="M887" s="168">
        <f>AVERAGE($H$9:H887)</f>
        <v>9780.2825613449531</v>
      </c>
      <c r="AB887" s="178">
        <v>879</v>
      </c>
      <c r="AC887" s="182">
        <v>44</v>
      </c>
      <c r="AD887" s="182">
        <v>2</v>
      </c>
      <c r="AE887" s="182">
        <v>3</v>
      </c>
      <c r="AF887" s="182">
        <v>973.14915022506807</v>
      </c>
      <c r="AG887" s="182">
        <v>43</v>
      </c>
      <c r="AH887" s="188">
        <v>13131.850849774932</v>
      </c>
      <c r="AI887" s="182" t="s">
        <v>197</v>
      </c>
      <c r="AJ887" s="3"/>
      <c r="AK887" s="3"/>
      <c r="AL887" s="185">
        <f>AVERAGE($AG$9:AG887)</f>
        <v>46.737201365187715</v>
      </c>
      <c r="AM887" s="168">
        <f>AVERAGE($AH$9:AH887)</f>
        <v>14459.9192076662</v>
      </c>
    </row>
    <row r="888" spans="2:39" ht="18" x14ac:dyDescent="0.55000000000000004">
      <c r="B888" s="178">
        <v>880</v>
      </c>
      <c r="C888" s="182">
        <v>47</v>
      </c>
      <c r="D888" s="182">
        <v>4</v>
      </c>
      <c r="E888" s="182">
        <v>0</v>
      </c>
      <c r="F888" s="182">
        <v>605.11044477774237</v>
      </c>
      <c r="G888" s="182">
        <v>51</v>
      </c>
      <c r="H888" s="188">
        <v>10379.889555222257</v>
      </c>
      <c r="I888" s="182" t="s">
        <v>198</v>
      </c>
      <c r="L888" s="185">
        <f>AVERAGE($G$9:G888)</f>
        <v>46.631818181818183</v>
      </c>
      <c r="M888" s="168">
        <f>AVERAGE($H$9:H888)</f>
        <v>9780.9639329289039</v>
      </c>
      <c r="AB888" s="178">
        <v>880</v>
      </c>
      <c r="AC888" s="182">
        <v>37</v>
      </c>
      <c r="AD888" s="182">
        <v>5</v>
      </c>
      <c r="AE888" s="182">
        <v>3</v>
      </c>
      <c r="AF888" s="182">
        <v>936.04766517125563</v>
      </c>
      <c r="AG888" s="182">
        <v>39</v>
      </c>
      <c r="AH888" s="188">
        <v>11628.952334828744</v>
      </c>
      <c r="AI888" s="182" t="s">
        <v>197</v>
      </c>
      <c r="AJ888" s="3"/>
      <c r="AK888" s="3"/>
      <c r="AL888" s="185">
        <f>AVERAGE($AG$9:AG888)</f>
        <v>46.728409090909089</v>
      </c>
      <c r="AM888" s="168">
        <f>AVERAGE($AH$9:AH888)</f>
        <v>14456.702199856158</v>
      </c>
    </row>
    <row r="889" spans="2:39" ht="18" x14ac:dyDescent="0.55000000000000004">
      <c r="B889" s="178">
        <v>881</v>
      </c>
      <c r="C889" s="182">
        <v>42</v>
      </c>
      <c r="D889" s="182">
        <v>6</v>
      </c>
      <c r="E889" s="182">
        <v>3</v>
      </c>
      <c r="F889" s="182">
        <v>1104.381168395613</v>
      </c>
      <c r="G889" s="182">
        <v>45</v>
      </c>
      <c r="H889" s="188">
        <v>9270.6188316043881</v>
      </c>
      <c r="I889" s="182" t="s">
        <v>197</v>
      </c>
      <c r="L889" s="185">
        <f>AVERAGE($G$9:G889)</f>
        <v>46.629965947786609</v>
      </c>
      <c r="M889" s="168">
        <f>AVERAGE($H$9:H889)</f>
        <v>9780.3846535857447</v>
      </c>
      <c r="AB889" s="178">
        <v>881</v>
      </c>
      <c r="AC889" s="182">
        <v>45</v>
      </c>
      <c r="AD889" s="182">
        <v>4</v>
      </c>
      <c r="AE889" s="182">
        <v>1</v>
      </c>
      <c r="AF889" s="182">
        <v>1113.1242514376581</v>
      </c>
      <c r="AG889" s="182">
        <v>48</v>
      </c>
      <c r="AH889" s="188">
        <v>14416.875748562343</v>
      </c>
      <c r="AI889" s="182" t="s">
        <v>197</v>
      </c>
      <c r="AJ889" s="3"/>
      <c r="AK889" s="3"/>
      <c r="AL889" s="185">
        <f>AVERAGE($AG$9:AG889)</f>
        <v>46.729852440408628</v>
      </c>
      <c r="AM889" s="168">
        <f>AVERAGE($AH$9:AH889)</f>
        <v>14456.656993895551</v>
      </c>
    </row>
    <row r="890" spans="2:39" ht="18" x14ac:dyDescent="0.55000000000000004">
      <c r="B890" s="178">
        <v>882</v>
      </c>
      <c r="C890" s="182">
        <v>56</v>
      </c>
      <c r="D890" s="182">
        <v>6</v>
      </c>
      <c r="E890" s="182">
        <v>4</v>
      </c>
      <c r="F890" s="182">
        <v>796.01822759286108</v>
      </c>
      <c r="G890" s="182">
        <v>49</v>
      </c>
      <c r="H890" s="188">
        <v>10968.98177240714</v>
      </c>
      <c r="I890" s="182" t="s">
        <v>197</v>
      </c>
      <c r="L890" s="185">
        <f>AVERAGE($G$9:G890)</f>
        <v>46.632653061224488</v>
      </c>
      <c r="M890" s="168">
        <f>AVERAGE($H$9:H890)</f>
        <v>9781.7322693667211</v>
      </c>
      <c r="AB890" s="178">
        <v>882</v>
      </c>
      <c r="AC890" s="182">
        <v>34</v>
      </c>
      <c r="AD890" s="182">
        <v>5</v>
      </c>
      <c r="AE890" s="182">
        <v>2</v>
      </c>
      <c r="AF890" s="182">
        <v>1121.0523184881342</v>
      </c>
      <c r="AG890" s="182">
        <v>37</v>
      </c>
      <c r="AH890" s="188">
        <v>10423.947681511865</v>
      </c>
      <c r="AI890" s="182" t="s">
        <v>197</v>
      </c>
      <c r="AJ890" s="3"/>
      <c r="AK890" s="3"/>
      <c r="AL890" s="185">
        <f>AVERAGE($AG$9:AG890)</f>
        <v>46.718820861678005</v>
      </c>
      <c r="AM890" s="168">
        <f>AVERAGE($AH$9:AH890)</f>
        <v>14452.084761115071</v>
      </c>
    </row>
    <row r="891" spans="2:39" ht="18" x14ac:dyDescent="0.55000000000000004">
      <c r="B891" s="178">
        <v>883</v>
      </c>
      <c r="C891" s="182">
        <v>42</v>
      </c>
      <c r="D891" s="182">
        <v>5</v>
      </c>
      <c r="E891" s="182">
        <v>4</v>
      </c>
      <c r="F891" s="182">
        <v>853.69844422011329</v>
      </c>
      <c r="G891" s="182">
        <v>43</v>
      </c>
      <c r="H891" s="188">
        <v>9201.3015557798863</v>
      </c>
      <c r="I891" s="182" t="s">
        <v>197</v>
      </c>
      <c r="L891" s="185">
        <f>AVERAGE($G$9:G891)</f>
        <v>46.628539071347681</v>
      </c>
      <c r="M891" s="168">
        <f>AVERAGE($H$9:H891)</f>
        <v>9781.0749299402378</v>
      </c>
      <c r="AB891" s="178">
        <v>883</v>
      </c>
      <c r="AC891" s="182">
        <v>50</v>
      </c>
      <c r="AD891" s="182">
        <v>10</v>
      </c>
      <c r="AE891" s="182">
        <v>4</v>
      </c>
      <c r="AF891" s="182">
        <v>898.29964813070467</v>
      </c>
      <c r="AG891" s="182">
        <v>49</v>
      </c>
      <c r="AH891" s="188">
        <v>15766.700351869295</v>
      </c>
      <c r="AI891" s="182" t="s">
        <v>197</v>
      </c>
      <c r="AJ891" s="3"/>
      <c r="AK891" s="3"/>
      <c r="AL891" s="185">
        <f>AVERAGE($AG$9:AG891)</f>
        <v>46.721404303510759</v>
      </c>
      <c r="AM891" s="168">
        <f>AVERAGE($AH$9:AH891)</f>
        <v>14453.573566993617</v>
      </c>
    </row>
    <row r="892" spans="2:39" ht="18" x14ac:dyDescent="0.55000000000000004">
      <c r="B892" s="178">
        <v>884</v>
      </c>
      <c r="C892" s="182">
        <v>55</v>
      </c>
      <c r="D892" s="182">
        <v>4</v>
      </c>
      <c r="E892" s="182">
        <v>1</v>
      </c>
      <c r="F892" s="182">
        <v>817.46199513143711</v>
      </c>
      <c r="G892" s="182">
        <v>52</v>
      </c>
      <c r="H892" s="188">
        <v>10352.538004868562</v>
      </c>
      <c r="I892" s="182" t="s">
        <v>198</v>
      </c>
      <c r="L892" s="185">
        <f>AVERAGE($G$9:G892)</f>
        <v>46.634615384615387</v>
      </c>
      <c r="M892" s="168">
        <f>AVERAGE($H$9:H892)</f>
        <v>9781.7213813824619</v>
      </c>
      <c r="AB892" s="178">
        <v>884</v>
      </c>
      <c r="AC892" s="182">
        <v>39</v>
      </c>
      <c r="AD892" s="182">
        <v>4</v>
      </c>
      <c r="AE892" s="182">
        <v>3</v>
      </c>
      <c r="AF892" s="182">
        <v>705.97619194968695</v>
      </c>
      <c r="AG892" s="182">
        <v>40</v>
      </c>
      <c r="AH892" s="188">
        <v>12244.023808050313</v>
      </c>
      <c r="AI892" s="182" t="s">
        <v>197</v>
      </c>
      <c r="AJ892" s="3"/>
      <c r="AK892" s="3"/>
      <c r="AL892" s="185">
        <f>AVERAGE($AG$9:AG892)</f>
        <v>46.713800904977376</v>
      </c>
      <c r="AM892" s="168">
        <f>AVERAGE($AH$9:AH892)</f>
        <v>14451.074076316079</v>
      </c>
    </row>
    <row r="893" spans="2:39" ht="18" x14ac:dyDescent="0.55000000000000004">
      <c r="B893" s="178">
        <v>885</v>
      </c>
      <c r="C893" s="182">
        <v>35</v>
      </c>
      <c r="D893" s="182">
        <v>8</v>
      </c>
      <c r="E893" s="182">
        <v>2</v>
      </c>
      <c r="F893" s="182">
        <v>867.53608232743193</v>
      </c>
      <c r="G893" s="182">
        <v>41</v>
      </c>
      <c r="H893" s="188">
        <v>8117.4639176725677</v>
      </c>
      <c r="I893" s="182" t="s">
        <v>197</v>
      </c>
      <c r="L893" s="185">
        <f>AVERAGE($G$9:G893)</f>
        <v>46.628248587570624</v>
      </c>
      <c r="M893" s="168">
        <f>AVERAGE($H$9:H893)</f>
        <v>9779.8408644743158</v>
      </c>
      <c r="AB893" s="178">
        <v>885</v>
      </c>
      <c r="AC893" s="182">
        <v>37</v>
      </c>
      <c r="AD893" s="182">
        <v>8</v>
      </c>
      <c r="AE893" s="182">
        <v>1</v>
      </c>
      <c r="AF893" s="182">
        <v>977.9572283379083</v>
      </c>
      <c r="AG893" s="182">
        <v>44</v>
      </c>
      <c r="AH893" s="188">
        <v>13012.042771662091</v>
      </c>
      <c r="AI893" s="182" t="s">
        <v>197</v>
      </c>
      <c r="AJ893" s="3"/>
      <c r="AK893" s="3"/>
      <c r="AL893" s="185">
        <f>AVERAGE($AG$9:AG893)</f>
        <v>46.710734463276836</v>
      </c>
      <c r="AM893" s="168">
        <f>AVERAGE($AH$9:AH893)</f>
        <v>14449.448052243024</v>
      </c>
    </row>
    <row r="894" spans="2:39" ht="18" x14ac:dyDescent="0.55000000000000004">
      <c r="B894" s="178">
        <v>886</v>
      </c>
      <c r="C894" s="182">
        <v>44</v>
      </c>
      <c r="D894" s="182">
        <v>7</v>
      </c>
      <c r="E894" s="182">
        <v>2</v>
      </c>
      <c r="F894" s="182">
        <v>971.72062663880297</v>
      </c>
      <c r="G894" s="182">
        <v>49</v>
      </c>
      <c r="H894" s="188">
        <v>10293.279373361198</v>
      </c>
      <c r="I894" s="182" t="s">
        <v>197</v>
      </c>
      <c r="L894" s="185">
        <f>AVERAGE($G$9:G894)</f>
        <v>46.630925507900677</v>
      </c>
      <c r="M894" s="168">
        <f>AVERAGE($H$9:H894)</f>
        <v>9780.4203661773481</v>
      </c>
      <c r="AB894" s="178">
        <v>886</v>
      </c>
      <c r="AC894" s="182">
        <v>45</v>
      </c>
      <c r="AD894" s="182">
        <v>3</v>
      </c>
      <c r="AE894" s="182">
        <v>0</v>
      </c>
      <c r="AF894" s="182">
        <v>829.09013566557508</v>
      </c>
      <c r="AG894" s="182">
        <v>48</v>
      </c>
      <c r="AH894" s="188">
        <v>14450.909864334426</v>
      </c>
      <c r="AI894" s="182" t="s">
        <v>197</v>
      </c>
      <c r="AJ894" s="3"/>
      <c r="AK894" s="3"/>
      <c r="AL894" s="185">
        <f>AVERAGE($AG$9:AG894)</f>
        <v>46.712189616252822</v>
      </c>
      <c r="AM894" s="168">
        <f>AVERAGE($AH$9:AH894)</f>
        <v>14449.449702143804</v>
      </c>
    </row>
    <row r="895" spans="2:39" ht="18" x14ac:dyDescent="0.55000000000000004">
      <c r="B895" s="178">
        <v>887</v>
      </c>
      <c r="C895" s="182">
        <v>47</v>
      </c>
      <c r="D895" s="182">
        <v>10</v>
      </c>
      <c r="E895" s="182">
        <v>2</v>
      </c>
      <c r="F895" s="182">
        <v>556.66227209744989</v>
      </c>
      <c r="G895" s="182">
        <v>51</v>
      </c>
      <c r="H895" s="188">
        <v>10928.33772790255</v>
      </c>
      <c r="I895" s="182" t="s">
        <v>198</v>
      </c>
      <c r="L895" s="185">
        <f>AVERAGE($G$9:G895)</f>
        <v>46.635851183765503</v>
      </c>
      <c r="M895" s="168">
        <f>AVERAGE($H$9:H895)</f>
        <v>9781.7145232931598</v>
      </c>
      <c r="AB895" s="178">
        <v>887</v>
      </c>
      <c r="AC895" s="182">
        <v>50</v>
      </c>
      <c r="AD895" s="182">
        <v>2</v>
      </c>
      <c r="AE895" s="182">
        <v>3</v>
      </c>
      <c r="AF895" s="182">
        <v>778.81908568868619</v>
      </c>
      <c r="AG895" s="182">
        <v>49</v>
      </c>
      <c r="AH895" s="188">
        <v>15636.180914311313</v>
      </c>
      <c r="AI895" s="182" t="s">
        <v>197</v>
      </c>
      <c r="AJ895" s="3"/>
      <c r="AK895" s="3"/>
      <c r="AL895" s="185">
        <f>AVERAGE($AG$9:AG895)</f>
        <v>46.714768883878243</v>
      </c>
      <c r="AM895" s="168">
        <f>AVERAGE($AH$9:AH895)</f>
        <v>14450.78761782832</v>
      </c>
    </row>
    <row r="896" spans="2:39" ht="18" x14ac:dyDescent="0.55000000000000004">
      <c r="B896" s="178">
        <v>888</v>
      </c>
      <c r="C896" s="182">
        <v>41</v>
      </c>
      <c r="D896" s="182">
        <v>8</v>
      </c>
      <c r="E896" s="182">
        <v>2</v>
      </c>
      <c r="F896" s="182">
        <v>805.36600512053735</v>
      </c>
      <c r="G896" s="182">
        <v>47</v>
      </c>
      <c r="H896" s="188">
        <v>9889.633994879463</v>
      </c>
      <c r="I896" s="182" t="s">
        <v>197</v>
      </c>
      <c r="L896" s="185">
        <f>AVERAGE($G$9:G896)</f>
        <v>46.636261261261261</v>
      </c>
      <c r="M896" s="168">
        <f>AVERAGE($H$9:H896)</f>
        <v>9781.8360542296305</v>
      </c>
      <c r="AB896" s="178">
        <v>888</v>
      </c>
      <c r="AC896" s="182">
        <v>50</v>
      </c>
      <c r="AD896" s="182">
        <v>8</v>
      </c>
      <c r="AE896" s="182">
        <v>1</v>
      </c>
      <c r="AF896" s="182">
        <v>868.78185359220413</v>
      </c>
      <c r="AG896" s="182">
        <v>52</v>
      </c>
      <c r="AH896" s="188">
        <v>15301.218146407795</v>
      </c>
      <c r="AI896" s="182" t="s">
        <v>198</v>
      </c>
      <c r="AJ896" s="3"/>
      <c r="AK896" s="3"/>
      <c r="AL896" s="185">
        <f>AVERAGE($AG$9:AG896)</f>
        <v>46.72072072072072</v>
      </c>
      <c r="AM896" s="168">
        <f>AVERAGE($AH$9:AH896)</f>
        <v>14451.745309865009</v>
      </c>
    </row>
    <row r="897" spans="2:39" ht="18" x14ac:dyDescent="0.55000000000000004">
      <c r="B897" s="178">
        <v>889</v>
      </c>
      <c r="C897" s="182">
        <v>43</v>
      </c>
      <c r="D897" s="182">
        <v>5</v>
      </c>
      <c r="E897" s="182">
        <v>1</v>
      </c>
      <c r="F897" s="182">
        <v>583.21731954156542</v>
      </c>
      <c r="G897" s="182">
        <v>47</v>
      </c>
      <c r="H897" s="188">
        <v>9861.7826804584347</v>
      </c>
      <c r="I897" s="182" t="s">
        <v>197</v>
      </c>
      <c r="L897" s="185">
        <f>AVERAGE($G$9:G897)</f>
        <v>46.636670416197973</v>
      </c>
      <c r="M897" s="168">
        <f>AVERAGE($H$9:H897)</f>
        <v>9781.9259829430503</v>
      </c>
      <c r="AB897" s="178">
        <v>889</v>
      </c>
      <c r="AC897" s="182">
        <v>46</v>
      </c>
      <c r="AD897" s="182">
        <v>7</v>
      </c>
      <c r="AE897" s="182">
        <v>2</v>
      </c>
      <c r="AF897" s="182">
        <v>897.98056966741956</v>
      </c>
      <c r="AG897" s="182">
        <v>51</v>
      </c>
      <c r="AH897" s="188">
        <v>15587.019430332581</v>
      </c>
      <c r="AI897" s="182" t="s">
        <v>198</v>
      </c>
      <c r="AJ897" s="3"/>
      <c r="AK897" s="3"/>
      <c r="AL897" s="185">
        <f>AVERAGE($AG$9:AG897)</f>
        <v>46.725534308211472</v>
      </c>
      <c r="AM897" s="168">
        <f>AVERAGE($AH$9:AH897)</f>
        <v>14453.022333622566</v>
      </c>
    </row>
    <row r="898" spans="2:39" ht="18" x14ac:dyDescent="0.55000000000000004">
      <c r="B898" s="178">
        <v>890</v>
      </c>
      <c r="C898" s="182">
        <v>37</v>
      </c>
      <c r="D898" s="182">
        <v>7</v>
      </c>
      <c r="E898" s="182">
        <v>7</v>
      </c>
      <c r="F898" s="182">
        <v>889.8356093381642</v>
      </c>
      <c r="G898" s="182">
        <v>37</v>
      </c>
      <c r="H898" s="188">
        <v>8205.1643906618356</v>
      </c>
      <c r="I898" s="182" t="s">
        <v>197</v>
      </c>
      <c r="L898" s="185">
        <f>AVERAGE($G$9:G898)</f>
        <v>46.625842696629213</v>
      </c>
      <c r="M898" s="168">
        <f>AVERAGE($H$9:H898)</f>
        <v>9780.1543407045319</v>
      </c>
      <c r="AB898" s="178">
        <v>890</v>
      </c>
      <c r="AC898" s="182">
        <v>44</v>
      </c>
      <c r="AD898" s="182">
        <v>5</v>
      </c>
      <c r="AE898" s="182">
        <v>2</v>
      </c>
      <c r="AF898" s="182">
        <v>834.3663179961211</v>
      </c>
      <c r="AG898" s="182">
        <v>47</v>
      </c>
      <c r="AH898" s="188">
        <v>14560.633682003878</v>
      </c>
      <c r="AI898" s="182" t="s">
        <v>197</v>
      </c>
      <c r="AJ898" s="3"/>
      <c r="AK898" s="3"/>
      <c r="AL898" s="185">
        <f>AVERAGE($AG$9:AG898)</f>
        <v>46.725842696629215</v>
      </c>
      <c r="AM898" s="168">
        <f>AVERAGE($AH$9:AH898)</f>
        <v>14453.143245249959</v>
      </c>
    </row>
    <row r="899" spans="2:39" ht="18" x14ac:dyDescent="0.55000000000000004">
      <c r="B899" s="178">
        <v>891</v>
      </c>
      <c r="C899" s="182">
        <v>38</v>
      </c>
      <c r="D899" s="182">
        <v>0</v>
      </c>
      <c r="E899" s="182">
        <v>3</v>
      </c>
      <c r="F899" s="182">
        <v>781.10212551186601</v>
      </c>
      <c r="G899" s="182">
        <v>35</v>
      </c>
      <c r="H899" s="188">
        <v>6743.8978744881342</v>
      </c>
      <c r="I899" s="182" t="s">
        <v>197</v>
      </c>
      <c r="L899" s="185">
        <f>AVERAGE($G$9:G899)</f>
        <v>46.612794612794616</v>
      </c>
      <c r="M899" s="168">
        <f>AVERAGE($H$9:H899)</f>
        <v>9776.7466454562527</v>
      </c>
      <c r="AB899" s="178">
        <v>891</v>
      </c>
      <c r="AC899" s="182">
        <v>41</v>
      </c>
      <c r="AD899" s="182">
        <v>5</v>
      </c>
      <c r="AE899" s="182">
        <v>1</v>
      </c>
      <c r="AF899" s="182">
        <v>694.3884575849022</v>
      </c>
      <c r="AG899" s="182">
        <v>45</v>
      </c>
      <c r="AH899" s="188">
        <v>13680.611542415098</v>
      </c>
      <c r="AI899" s="182" t="s">
        <v>197</v>
      </c>
      <c r="AJ899" s="3"/>
      <c r="AK899" s="3"/>
      <c r="AL899" s="185">
        <f>AVERAGE($AG$9:AG899)</f>
        <v>46.723905723905723</v>
      </c>
      <c r="AM899" s="168">
        <f>AVERAGE($AH$9:AH899)</f>
        <v>14452.276206301773</v>
      </c>
    </row>
    <row r="900" spans="2:39" ht="18" x14ac:dyDescent="0.55000000000000004">
      <c r="B900" s="178">
        <v>892</v>
      </c>
      <c r="C900" s="182">
        <v>49</v>
      </c>
      <c r="D900" s="182">
        <v>3</v>
      </c>
      <c r="E900" s="182">
        <v>1</v>
      </c>
      <c r="F900" s="182">
        <v>871.98757243684577</v>
      </c>
      <c r="G900" s="182">
        <v>51</v>
      </c>
      <c r="H900" s="188">
        <v>10363.012427563153</v>
      </c>
      <c r="I900" s="182" t="s">
        <v>198</v>
      </c>
      <c r="L900" s="185">
        <f>AVERAGE($G$9:G900)</f>
        <v>46.617713004484308</v>
      </c>
      <c r="M900" s="168">
        <f>AVERAGE($H$9:H900)</f>
        <v>9777.4038940909013</v>
      </c>
      <c r="AB900" s="178">
        <v>892</v>
      </c>
      <c r="AC900" s="182">
        <v>49</v>
      </c>
      <c r="AD900" s="182">
        <v>8</v>
      </c>
      <c r="AE900" s="182">
        <v>1</v>
      </c>
      <c r="AF900" s="182">
        <v>822.5919581222156</v>
      </c>
      <c r="AG900" s="182">
        <v>52</v>
      </c>
      <c r="AH900" s="188">
        <v>15347.408041877785</v>
      </c>
      <c r="AI900" s="182" t="s">
        <v>198</v>
      </c>
      <c r="AJ900" s="3"/>
      <c r="AK900" s="3"/>
      <c r="AL900" s="185">
        <f>AVERAGE($AG$9:AG900)</f>
        <v>46.729820627802688</v>
      </c>
      <c r="AM900" s="168">
        <f>AVERAGE($AH$9:AH900)</f>
        <v>14453.279717328202</v>
      </c>
    </row>
    <row r="901" spans="2:39" ht="18" x14ac:dyDescent="0.55000000000000004">
      <c r="B901" s="178">
        <v>893</v>
      </c>
      <c r="C901" s="182">
        <v>46</v>
      </c>
      <c r="D901" s="182">
        <v>6</v>
      </c>
      <c r="E901" s="182">
        <v>0</v>
      </c>
      <c r="F901" s="182">
        <v>631.31349661477111</v>
      </c>
      <c r="G901" s="182">
        <v>52</v>
      </c>
      <c r="H901" s="188">
        <v>10288.68650338523</v>
      </c>
      <c r="I901" s="182" t="s">
        <v>198</v>
      </c>
      <c r="L901" s="185">
        <f>AVERAGE($G$9:G901)</f>
        <v>46.623740201567749</v>
      </c>
      <c r="M901" s="168">
        <f>AVERAGE($H$9:H901)</f>
        <v>9777.9764390061264</v>
      </c>
      <c r="AB901" s="178">
        <v>893</v>
      </c>
      <c r="AC901" s="182">
        <v>47</v>
      </c>
      <c r="AD901" s="182">
        <v>6</v>
      </c>
      <c r="AE901" s="182">
        <v>3</v>
      </c>
      <c r="AF901" s="182">
        <v>639.82109459004596</v>
      </c>
      <c r="AG901" s="182">
        <v>50</v>
      </c>
      <c r="AH901" s="188">
        <v>16160.178905409954</v>
      </c>
      <c r="AI901" s="182" t="s">
        <v>198</v>
      </c>
      <c r="AJ901" s="3"/>
      <c r="AK901" s="3"/>
      <c r="AL901" s="185">
        <f>AVERAGE($AG$9:AG901)</f>
        <v>46.733482642777155</v>
      </c>
      <c r="AM901" s="168">
        <f>AVERAGE($AH$9:AH901)</f>
        <v>14455.191138591452</v>
      </c>
    </row>
    <row r="902" spans="2:39" ht="18" x14ac:dyDescent="0.55000000000000004">
      <c r="B902" s="178">
        <v>894</v>
      </c>
      <c r="C902" s="182">
        <v>48</v>
      </c>
      <c r="D902" s="182">
        <v>6</v>
      </c>
      <c r="E902" s="182">
        <v>3</v>
      </c>
      <c r="F902" s="182">
        <v>844.60752177430913</v>
      </c>
      <c r="G902" s="182">
        <v>50</v>
      </c>
      <c r="H902" s="188">
        <v>10955.392478225691</v>
      </c>
      <c r="I902" s="182" t="s">
        <v>198</v>
      </c>
      <c r="L902" s="185">
        <f>AVERAGE($G$9:G902)</f>
        <v>46.627516778523493</v>
      </c>
      <c r="M902" s="168">
        <f>AVERAGE($H$9:H902)</f>
        <v>9779.293459184224</v>
      </c>
      <c r="AB902" s="178">
        <v>894</v>
      </c>
      <c r="AC902" s="182">
        <v>44</v>
      </c>
      <c r="AD902" s="182">
        <v>6</v>
      </c>
      <c r="AE902" s="182">
        <v>0</v>
      </c>
      <c r="AF902" s="182">
        <v>647.02605505686461</v>
      </c>
      <c r="AG902" s="182">
        <v>50</v>
      </c>
      <c r="AH902" s="188">
        <v>15402.973944943136</v>
      </c>
      <c r="AI902" s="182" t="s">
        <v>198</v>
      </c>
      <c r="AJ902" s="3"/>
      <c r="AK902" s="3"/>
      <c r="AL902" s="185">
        <f>AVERAGE($AG$9:AG902)</f>
        <v>46.737136465324383</v>
      </c>
      <c r="AM902" s="168">
        <f>AVERAGE($AH$9:AH902)</f>
        <v>14456.251298330102</v>
      </c>
    </row>
    <row r="903" spans="2:39" ht="18" x14ac:dyDescent="0.55000000000000004">
      <c r="B903" s="178">
        <v>895</v>
      </c>
      <c r="C903" s="182">
        <v>49</v>
      </c>
      <c r="D903" s="182">
        <v>8</v>
      </c>
      <c r="E903" s="182">
        <v>1</v>
      </c>
      <c r="F903" s="182">
        <v>694.10336130473479</v>
      </c>
      <c r="G903" s="182">
        <v>52</v>
      </c>
      <c r="H903" s="188">
        <v>10475.896638695265</v>
      </c>
      <c r="I903" s="182" t="s">
        <v>198</v>
      </c>
      <c r="L903" s="185">
        <f>AVERAGE($G$9:G903)</f>
        <v>46.633519553072624</v>
      </c>
      <c r="M903" s="168">
        <f>AVERAGE($H$9:H903)</f>
        <v>9780.0717867590974</v>
      </c>
      <c r="AB903" s="178">
        <v>895</v>
      </c>
      <c r="AC903" s="182">
        <v>51</v>
      </c>
      <c r="AD903" s="182">
        <v>5</v>
      </c>
      <c r="AE903" s="182">
        <v>2</v>
      </c>
      <c r="AF903" s="182">
        <v>896.99837757497016</v>
      </c>
      <c r="AG903" s="182">
        <v>51</v>
      </c>
      <c r="AH903" s="188">
        <v>15588.00162242503</v>
      </c>
      <c r="AI903" s="182" t="s">
        <v>198</v>
      </c>
      <c r="AJ903" s="3"/>
      <c r="AK903" s="3"/>
      <c r="AL903" s="185">
        <f>AVERAGE($AG$9:AG903)</f>
        <v>46.741899441340784</v>
      </c>
      <c r="AM903" s="168">
        <f>AVERAGE($AH$9:AH903)</f>
        <v>14457.515823831884</v>
      </c>
    </row>
    <row r="904" spans="2:39" ht="18" x14ac:dyDescent="0.55000000000000004">
      <c r="B904" s="178">
        <v>896</v>
      </c>
      <c r="C904" s="182">
        <v>44</v>
      </c>
      <c r="D904" s="182">
        <v>7</v>
      </c>
      <c r="E904" s="182">
        <v>2</v>
      </c>
      <c r="F904" s="182">
        <v>616.83327455858512</v>
      </c>
      <c r="G904" s="182">
        <v>49</v>
      </c>
      <c r="H904" s="188">
        <v>10648.166725441415</v>
      </c>
      <c r="I904" s="182" t="s">
        <v>197</v>
      </c>
      <c r="L904" s="185">
        <f>AVERAGE($G$9:G904)</f>
        <v>46.636160714285715</v>
      </c>
      <c r="M904" s="168">
        <f>AVERAGE($H$9:H904)</f>
        <v>9781.0406427174476</v>
      </c>
      <c r="AB904" s="178">
        <v>896</v>
      </c>
      <c r="AC904" s="182">
        <v>57</v>
      </c>
      <c r="AD904" s="182">
        <v>10</v>
      </c>
      <c r="AE904" s="182">
        <v>2</v>
      </c>
      <c r="AF904" s="182">
        <v>1006.0371247637299</v>
      </c>
      <c r="AG904" s="182">
        <v>51</v>
      </c>
      <c r="AH904" s="188">
        <v>15478.96287523627</v>
      </c>
      <c r="AI904" s="182" t="s">
        <v>198</v>
      </c>
      <c r="AJ904" s="3"/>
      <c r="AK904" s="3"/>
      <c r="AL904" s="185">
        <f>AVERAGE($AG$9:AG904)</f>
        <v>46.746651785714285</v>
      </c>
      <c r="AM904" s="168">
        <f>AVERAGE($AH$9:AH904)</f>
        <v>14458.655831701753</v>
      </c>
    </row>
    <row r="905" spans="2:39" ht="18" x14ac:dyDescent="0.55000000000000004">
      <c r="B905" s="178">
        <v>897</v>
      </c>
      <c r="C905" s="182">
        <v>41</v>
      </c>
      <c r="D905" s="182">
        <v>8</v>
      </c>
      <c r="E905" s="182">
        <v>0</v>
      </c>
      <c r="F905" s="182">
        <v>625.7321034673954</v>
      </c>
      <c r="G905" s="182">
        <v>49</v>
      </c>
      <c r="H905" s="188">
        <v>10139.267896532605</v>
      </c>
      <c r="I905" s="182" t="s">
        <v>197</v>
      </c>
      <c r="L905" s="185">
        <f>AVERAGE($G$9:G905)</f>
        <v>46.638795986622071</v>
      </c>
      <c r="M905" s="168">
        <f>AVERAGE($H$9:H905)</f>
        <v>9781.4400042044217</v>
      </c>
      <c r="AB905" s="178">
        <v>897</v>
      </c>
      <c r="AC905" s="182">
        <v>48</v>
      </c>
      <c r="AD905" s="182">
        <v>4</v>
      </c>
      <c r="AE905" s="182">
        <v>3</v>
      </c>
      <c r="AF905" s="182">
        <v>747.23983756048881</v>
      </c>
      <c r="AG905" s="182">
        <v>49</v>
      </c>
      <c r="AH905" s="188">
        <v>15667.76016243951</v>
      </c>
      <c r="AI905" s="182" t="s">
        <v>197</v>
      </c>
      <c r="AJ905" s="3"/>
      <c r="AK905" s="3"/>
      <c r="AL905" s="185">
        <f>AVERAGE($AG$9:AG905)</f>
        <v>46.749163879598662</v>
      </c>
      <c r="AM905" s="168">
        <f>AVERAGE($AH$9:AH905)</f>
        <v>14460.003774099454</v>
      </c>
    </row>
    <row r="906" spans="2:39" ht="18" x14ac:dyDescent="0.55000000000000004">
      <c r="B906" s="178">
        <v>898</v>
      </c>
      <c r="C906" s="182">
        <v>34</v>
      </c>
      <c r="D906" s="182">
        <v>9</v>
      </c>
      <c r="E906" s="182">
        <v>2</v>
      </c>
      <c r="F906" s="182">
        <v>794.82735598490729</v>
      </c>
      <c r="G906" s="182">
        <v>41</v>
      </c>
      <c r="H906" s="188">
        <v>8190.1726440150924</v>
      </c>
      <c r="I906" s="182" t="s">
        <v>197</v>
      </c>
      <c r="L906" s="185">
        <f>AVERAGE($G$9:G906)</f>
        <v>46.632516703786195</v>
      </c>
      <c r="M906" s="168">
        <f>AVERAGE($H$9:H906)</f>
        <v>9779.6679915538771</v>
      </c>
      <c r="AB906" s="178">
        <v>898</v>
      </c>
      <c r="AC906" s="182">
        <v>50</v>
      </c>
      <c r="AD906" s="182">
        <v>9</v>
      </c>
      <c r="AE906" s="182">
        <v>2</v>
      </c>
      <c r="AF906" s="182">
        <v>657.787884886509</v>
      </c>
      <c r="AG906" s="182">
        <v>51</v>
      </c>
      <c r="AH906" s="188">
        <v>15827.212115113491</v>
      </c>
      <c r="AI906" s="182" t="s">
        <v>198</v>
      </c>
      <c r="AJ906" s="3"/>
      <c r="AK906" s="3"/>
      <c r="AL906" s="185">
        <f>AVERAGE($AG$9:AG906)</f>
        <v>46.753897550111361</v>
      </c>
      <c r="AM906" s="168">
        <f>AVERAGE($AH$9:AH906)</f>
        <v>14461.526277819959</v>
      </c>
    </row>
    <row r="907" spans="2:39" ht="18" x14ac:dyDescent="0.55000000000000004">
      <c r="B907" s="178">
        <v>899</v>
      </c>
      <c r="C907" s="182">
        <v>39</v>
      </c>
      <c r="D907" s="182">
        <v>5</v>
      </c>
      <c r="E907" s="182">
        <v>2</v>
      </c>
      <c r="F907" s="182">
        <v>795.43536099664504</v>
      </c>
      <c r="G907" s="182">
        <v>42</v>
      </c>
      <c r="H907" s="188">
        <v>8474.5646390033544</v>
      </c>
      <c r="I907" s="182" t="s">
        <v>197</v>
      </c>
      <c r="L907" s="185">
        <f>AVERAGE($G$9:G907)</f>
        <v>46.627363737486093</v>
      </c>
      <c r="M907" s="168">
        <f>AVERAGE($H$9:H907)</f>
        <v>9778.216263686747</v>
      </c>
      <c r="AB907" s="178">
        <v>899</v>
      </c>
      <c r="AC907" s="182">
        <v>55</v>
      </c>
      <c r="AD907" s="182">
        <v>3</v>
      </c>
      <c r="AE907" s="182">
        <v>2</v>
      </c>
      <c r="AF907" s="182">
        <v>908.35424061502135</v>
      </c>
      <c r="AG907" s="182">
        <v>51</v>
      </c>
      <c r="AH907" s="188">
        <v>15576.645759384979</v>
      </c>
      <c r="AI907" s="182" t="s">
        <v>198</v>
      </c>
      <c r="AJ907" s="3"/>
      <c r="AK907" s="3"/>
      <c r="AL907" s="185">
        <f>AVERAGE($AG$9:AG907)</f>
        <v>46.758620689655174</v>
      </c>
      <c r="AM907" s="168">
        <f>AVERAGE($AH$9:AH907)</f>
        <v>14462.76667768822</v>
      </c>
    </row>
    <row r="908" spans="2:39" ht="18" x14ac:dyDescent="0.55000000000000004">
      <c r="B908" s="178">
        <v>900</v>
      </c>
      <c r="C908" s="182">
        <v>37</v>
      </c>
      <c r="D908" s="182">
        <v>4</v>
      </c>
      <c r="E908" s="182">
        <v>2</v>
      </c>
      <c r="F908" s="182">
        <v>809.94363755652807</v>
      </c>
      <c r="G908" s="182">
        <v>39</v>
      </c>
      <c r="H908" s="188">
        <v>7605.0563624434717</v>
      </c>
      <c r="I908" s="182" t="s">
        <v>197</v>
      </c>
      <c r="L908" s="185">
        <f>AVERAGE($G$9:G908)</f>
        <v>46.61888888888889</v>
      </c>
      <c r="M908" s="168">
        <f>AVERAGE($H$9:H908)</f>
        <v>9775.8016415742532</v>
      </c>
      <c r="AB908" s="178">
        <v>900</v>
      </c>
      <c r="AC908" s="182">
        <v>47</v>
      </c>
      <c r="AD908" s="182">
        <v>5</v>
      </c>
      <c r="AE908" s="182">
        <v>2</v>
      </c>
      <c r="AF908" s="182">
        <v>657.11032013913314</v>
      </c>
      <c r="AG908" s="182">
        <v>50</v>
      </c>
      <c r="AH908" s="188">
        <v>15892.889679860866</v>
      </c>
      <c r="AI908" s="182" t="s">
        <v>198</v>
      </c>
      <c r="AJ908" s="3"/>
      <c r="AK908" s="3"/>
      <c r="AL908" s="185">
        <f>AVERAGE($AG$9:AG908)</f>
        <v>46.762222222222221</v>
      </c>
      <c r="AM908" s="168">
        <f>AVERAGE($AH$9:AH908)</f>
        <v>14464.355703246189</v>
      </c>
    </row>
    <row r="909" spans="2:39" ht="18" x14ac:dyDescent="0.55000000000000004">
      <c r="B909" s="178">
        <v>901</v>
      </c>
      <c r="C909" s="182">
        <v>35</v>
      </c>
      <c r="D909" s="182">
        <v>7</v>
      </c>
      <c r="E909" s="182">
        <v>2</v>
      </c>
      <c r="F909" s="182">
        <v>707.79958886756992</v>
      </c>
      <c r="G909" s="182">
        <v>40</v>
      </c>
      <c r="H909" s="188">
        <v>7992.2004111324304</v>
      </c>
      <c r="I909" s="182" t="s">
        <v>197</v>
      </c>
      <c r="L909" s="185">
        <f>AVERAGE($G$9:G909)</f>
        <v>46.611542730299668</v>
      </c>
      <c r="M909" s="168">
        <f>AVERAGE($H$9:H909)</f>
        <v>9773.8220619622189</v>
      </c>
      <c r="AB909" s="178">
        <v>901</v>
      </c>
      <c r="AC909" s="182">
        <v>31</v>
      </c>
      <c r="AD909" s="182">
        <v>8</v>
      </c>
      <c r="AE909" s="182">
        <v>4</v>
      </c>
      <c r="AF909" s="182">
        <v>1071.2216000956828</v>
      </c>
      <c r="AG909" s="182">
        <v>35</v>
      </c>
      <c r="AH909" s="188">
        <v>10203.778399904317</v>
      </c>
      <c r="AI909" s="182" t="s">
        <v>197</v>
      </c>
      <c r="AJ909" s="3"/>
      <c r="AK909" s="3"/>
      <c r="AL909" s="185">
        <f>AVERAGE($AG$9:AG909)</f>
        <v>46.749167591564927</v>
      </c>
      <c r="AM909" s="168">
        <f>AVERAGE($AH$9:AH909)</f>
        <v>14459.626982598751</v>
      </c>
    </row>
    <row r="910" spans="2:39" ht="18" x14ac:dyDescent="0.55000000000000004">
      <c r="B910" s="178">
        <v>902</v>
      </c>
      <c r="C910" s="182">
        <v>42</v>
      </c>
      <c r="D910" s="182">
        <v>2</v>
      </c>
      <c r="E910" s="182">
        <v>4</v>
      </c>
      <c r="F910" s="182">
        <v>552.63550172497412</v>
      </c>
      <c r="G910" s="182">
        <v>40</v>
      </c>
      <c r="H910" s="188">
        <v>8647.3644982750266</v>
      </c>
      <c r="I910" s="182" t="s">
        <v>197</v>
      </c>
      <c r="L910" s="185">
        <f>AVERAGE($G$9:G910)</f>
        <v>46.604212860310419</v>
      </c>
      <c r="M910" s="168">
        <f>AVERAGE($H$9:H910)</f>
        <v>9772.5732176565798</v>
      </c>
      <c r="AB910" s="178">
        <v>902</v>
      </c>
      <c r="AC910" s="182">
        <v>49</v>
      </c>
      <c r="AD910" s="182">
        <v>8</v>
      </c>
      <c r="AE910" s="182">
        <v>2</v>
      </c>
      <c r="AF910" s="182">
        <v>764.42159526296689</v>
      </c>
      <c r="AG910" s="182">
        <v>51</v>
      </c>
      <c r="AH910" s="188">
        <v>15720.578404737033</v>
      </c>
      <c r="AI910" s="182" t="s">
        <v>198</v>
      </c>
      <c r="AJ910" s="3"/>
      <c r="AK910" s="3"/>
      <c r="AL910" s="185">
        <f>AVERAGE($AG$9:AG910)</f>
        <v>46.753880266075384</v>
      </c>
      <c r="AM910" s="168">
        <f>AVERAGE($AH$9:AH910)</f>
        <v>14461.024933177618</v>
      </c>
    </row>
    <row r="911" spans="2:39" ht="18" x14ac:dyDescent="0.55000000000000004">
      <c r="B911" s="178">
        <v>903</v>
      </c>
      <c r="C911" s="182">
        <v>50</v>
      </c>
      <c r="D911" s="182">
        <v>7</v>
      </c>
      <c r="E911" s="182">
        <v>3</v>
      </c>
      <c r="F911" s="182">
        <v>875.71169590226941</v>
      </c>
      <c r="G911" s="182">
        <v>50</v>
      </c>
      <c r="H911" s="188">
        <v>10924.28830409773</v>
      </c>
      <c r="I911" s="182" t="s">
        <v>198</v>
      </c>
      <c r="L911" s="185">
        <f>AVERAGE($G$9:G911)</f>
        <v>46.607973421926907</v>
      </c>
      <c r="M911" s="168">
        <f>AVERAGE($H$9:H911)</f>
        <v>9773.8486496459936</v>
      </c>
      <c r="AB911" s="178">
        <v>903</v>
      </c>
      <c r="AC911" s="182">
        <v>41</v>
      </c>
      <c r="AD911" s="182">
        <v>4</v>
      </c>
      <c r="AE911" s="182">
        <v>3</v>
      </c>
      <c r="AF911" s="182">
        <v>886.13166104279401</v>
      </c>
      <c r="AG911" s="182">
        <v>42</v>
      </c>
      <c r="AH911" s="188">
        <v>12833.868338957207</v>
      </c>
      <c r="AI911" s="182" t="s">
        <v>197</v>
      </c>
      <c r="AJ911" s="3"/>
      <c r="AK911" s="3"/>
      <c r="AL911" s="185">
        <f>AVERAGE($AG$9:AG911)</f>
        <v>46.748615725359912</v>
      </c>
      <c r="AM911" s="168">
        <f>AVERAGE($AH$9:AH911)</f>
        <v>14459.222987890553</v>
      </c>
    </row>
    <row r="912" spans="2:39" ht="18" x14ac:dyDescent="0.55000000000000004">
      <c r="B912" s="178">
        <v>904</v>
      </c>
      <c r="C912" s="182">
        <v>45</v>
      </c>
      <c r="D912" s="182">
        <v>4</v>
      </c>
      <c r="E912" s="182">
        <v>3</v>
      </c>
      <c r="F912" s="182">
        <v>674.42474298156185</v>
      </c>
      <c r="G912" s="182">
        <v>46</v>
      </c>
      <c r="H912" s="188">
        <v>9985.5752570184377</v>
      </c>
      <c r="I912" s="182" t="s">
        <v>197</v>
      </c>
      <c r="L912" s="185">
        <f>AVERAGE($G$9:G912)</f>
        <v>46.607300884955755</v>
      </c>
      <c r="M912" s="168">
        <f>AVERAGE($H$9:H912)</f>
        <v>9774.0828604948565</v>
      </c>
      <c r="AB912" s="178">
        <v>904</v>
      </c>
      <c r="AC912" s="182">
        <v>58</v>
      </c>
      <c r="AD912" s="182">
        <v>4</v>
      </c>
      <c r="AE912" s="182">
        <v>1</v>
      </c>
      <c r="AF912" s="182">
        <v>905.42009721108445</v>
      </c>
      <c r="AG912" s="182">
        <v>52</v>
      </c>
      <c r="AH912" s="188">
        <v>15264.579902788915</v>
      </c>
      <c r="AI912" s="182" t="s">
        <v>198</v>
      </c>
      <c r="AJ912" s="3"/>
      <c r="AK912" s="3"/>
      <c r="AL912" s="185">
        <f>AVERAGE($AG$9:AG912)</f>
        <v>46.754424778761063</v>
      </c>
      <c r="AM912" s="168">
        <f>AVERAGE($AH$9:AH912)</f>
        <v>14460.113869433582</v>
      </c>
    </row>
    <row r="913" spans="2:39" ht="18" x14ac:dyDescent="0.55000000000000004">
      <c r="B913" s="178">
        <v>905</v>
      </c>
      <c r="C913" s="182">
        <v>48</v>
      </c>
      <c r="D913" s="182">
        <v>7</v>
      </c>
      <c r="E913" s="182">
        <v>1</v>
      </c>
      <c r="F913" s="182">
        <v>1016.5367087908114</v>
      </c>
      <c r="G913" s="182">
        <v>52</v>
      </c>
      <c r="H913" s="188">
        <v>10153.463291209187</v>
      </c>
      <c r="I913" s="182" t="s">
        <v>198</v>
      </c>
      <c r="L913" s="185">
        <f>AVERAGE($G$9:G913)</f>
        <v>46.613259668508285</v>
      </c>
      <c r="M913" s="168">
        <f>AVERAGE($H$9:H913)</f>
        <v>9774.502065390674</v>
      </c>
      <c r="AB913" s="178">
        <v>905</v>
      </c>
      <c r="AC913" s="182">
        <v>43</v>
      </c>
      <c r="AD913" s="182">
        <v>8</v>
      </c>
      <c r="AE913" s="182">
        <v>2</v>
      </c>
      <c r="AF913" s="182">
        <v>845.26071324651502</v>
      </c>
      <c r="AG913" s="182">
        <v>49</v>
      </c>
      <c r="AH913" s="188">
        <v>15319.739286753485</v>
      </c>
      <c r="AI913" s="182" t="s">
        <v>197</v>
      </c>
      <c r="AJ913" s="3"/>
      <c r="AK913" s="3"/>
      <c r="AL913" s="185">
        <f>AVERAGE($AG$9:AG913)</f>
        <v>46.756906077348063</v>
      </c>
      <c r="AM913" s="168">
        <f>AVERAGE($AH$9:AH913)</f>
        <v>14461.063731773163</v>
      </c>
    </row>
    <row r="914" spans="2:39" ht="18" x14ac:dyDescent="0.55000000000000004">
      <c r="B914" s="178">
        <v>906</v>
      </c>
      <c r="C914" s="182">
        <v>40</v>
      </c>
      <c r="D914" s="182">
        <v>6</v>
      </c>
      <c r="E914" s="182">
        <v>2</v>
      </c>
      <c r="F914" s="182">
        <v>809.78000229241616</v>
      </c>
      <c r="G914" s="182">
        <v>44</v>
      </c>
      <c r="H914" s="188">
        <v>9030.2199977075834</v>
      </c>
      <c r="I914" s="182" t="s">
        <v>197</v>
      </c>
      <c r="L914" s="185">
        <f>AVERAGE($G$9:G914)</f>
        <v>46.610375275938189</v>
      </c>
      <c r="M914" s="168">
        <f>AVERAGE($H$9:H914)</f>
        <v>9773.6805620047107</v>
      </c>
      <c r="AB914" s="178">
        <v>906</v>
      </c>
      <c r="AC914" s="182">
        <v>54</v>
      </c>
      <c r="AD914" s="182">
        <v>6</v>
      </c>
      <c r="AE914" s="182">
        <v>1</v>
      </c>
      <c r="AF914" s="182">
        <v>763.88236333989755</v>
      </c>
      <c r="AG914" s="182">
        <v>52</v>
      </c>
      <c r="AH914" s="188">
        <v>15406.117636660103</v>
      </c>
      <c r="AI914" s="182" t="s">
        <v>198</v>
      </c>
      <c r="AJ914" s="3"/>
      <c r="AK914" s="3"/>
      <c r="AL914" s="185">
        <f>AVERAGE($AG$9:AG914)</f>
        <v>46.762693156732894</v>
      </c>
      <c r="AM914" s="168">
        <f>AVERAGE($AH$9:AH914)</f>
        <v>14462.106837628446</v>
      </c>
    </row>
    <row r="915" spans="2:39" ht="18" x14ac:dyDescent="0.55000000000000004">
      <c r="B915" s="178">
        <v>907</v>
      </c>
      <c r="C915" s="182">
        <v>32</v>
      </c>
      <c r="D915" s="182">
        <v>4</v>
      </c>
      <c r="E915" s="182">
        <v>2</v>
      </c>
      <c r="F915" s="182">
        <v>565.47919099206308</v>
      </c>
      <c r="G915" s="182">
        <v>34</v>
      </c>
      <c r="H915" s="188">
        <v>6424.5208090079368</v>
      </c>
      <c r="I915" s="182" t="s">
        <v>197</v>
      </c>
      <c r="L915" s="185">
        <f>AVERAGE($G$9:G915)</f>
        <v>46.596471885336271</v>
      </c>
      <c r="M915" s="168">
        <f>AVERAGE($H$9:H915)</f>
        <v>9769.9879933685497</v>
      </c>
      <c r="AB915" s="178">
        <v>907</v>
      </c>
      <c r="AC915" s="182">
        <v>47</v>
      </c>
      <c r="AD915" s="182">
        <v>5</v>
      </c>
      <c r="AE915" s="182">
        <v>2</v>
      </c>
      <c r="AF915" s="182">
        <v>702.57164395415759</v>
      </c>
      <c r="AG915" s="182">
        <v>50</v>
      </c>
      <c r="AH915" s="188">
        <v>15847.428356045843</v>
      </c>
      <c r="AI915" s="182" t="s">
        <v>198</v>
      </c>
      <c r="AJ915" s="3"/>
      <c r="AK915" s="3"/>
      <c r="AL915" s="185">
        <f>AVERAGE($AG$9:AG915)</f>
        <v>46.766262403528117</v>
      </c>
      <c r="AM915" s="168">
        <f>AVERAGE($AH$9:AH915)</f>
        <v>14463.634204241916</v>
      </c>
    </row>
    <row r="916" spans="2:39" ht="18" x14ac:dyDescent="0.55000000000000004">
      <c r="B916" s="178">
        <v>908</v>
      </c>
      <c r="C916" s="182">
        <v>49</v>
      </c>
      <c r="D916" s="182">
        <v>2</v>
      </c>
      <c r="E916" s="182">
        <v>2</v>
      </c>
      <c r="F916" s="182">
        <v>1078.7515500356953</v>
      </c>
      <c r="G916" s="182">
        <v>49</v>
      </c>
      <c r="H916" s="188">
        <v>10186.248449964305</v>
      </c>
      <c r="I916" s="182" t="s">
        <v>197</v>
      </c>
      <c r="L916" s="185">
        <f>AVERAGE($G$9:G916)</f>
        <v>46.59911894273128</v>
      </c>
      <c r="M916" s="168">
        <f>AVERAGE($H$9:H916)</f>
        <v>9770.4464299947576</v>
      </c>
      <c r="AB916" s="178">
        <v>908</v>
      </c>
      <c r="AC916" s="182">
        <v>52</v>
      </c>
      <c r="AD916" s="182">
        <v>4</v>
      </c>
      <c r="AE916" s="182">
        <v>2</v>
      </c>
      <c r="AF916" s="182">
        <v>780.86922989175366</v>
      </c>
      <c r="AG916" s="182">
        <v>51</v>
      </c>
      <c r="AH916" s="188">
        <v>15704.130770108246</v>
      </c>
      <c r="AI916" s="182" t="s">
        <v>198</v>
      </c>
      <c r="AJ916" s="3"/>
      <c r="AK916" s="3"/>
      <c r="AL916" s="185">
        <f>AVERAGE($AG$9:AG916)</f>
        <v>46.770925110132161</v>
      </c>
      <c r="AM916" s="168">
        <f>AVERAGE($AH$9:AH916)</f>
        <v>14465.000389887144</v>
      </c>
    </row>
    <row r="917" spans="2:39" ht="18" x14ac:dyDescent="0.55000000000000004">
      <c r="B917" s="178">
        <v>909</v>
      </c>
      <c r="C917" s="182">
        <v>48</v>
      </c>
      <c r="D917" s="182">
        <v>10</v>
      </c>
      <c r="E917" s="182">
        <v>5</v>
      </c>
      <c r="F917" s="182">
        <v>782.73973152882843</v>
      </c>
      <c r="G917" s="182">
        <v>48</v>
      </c>
      <c r="H917" s="188">
        <v>10947.260268471171</v>
      </c>
      <c r="I917" s="182" t="s">
        <v>197</v>
      </c>
      <c r="L917" s="185">
        <f>AVERAGE($G$9:G917)</f>
        <v>46.600660066006604</v>
      </c>
      <c r="M917" s="168">
        <f>AVERAGE($H$9:H917)</f>
        <v>9771.7410546795491</v>
      </c>
      <c r="AB917" s="178">
        <v>909</v>
      </c>
      <c r="AC917" s="182">
        <v>47</v>
      </c>
      <c r="AD917" s="182">
        <v>8</v>
      </c>
      <c r="AE917" s="182">
        <v>3</v>
      </c>
      <c r="AF917" s="182">
        <v>1028.9062982457247</v>
      </c>
      <c r="AG917" s="182">
        <v>50</v>
      </c>
      <c r="AH917" s="188">
        <v>15771.093701754275</v>
      </c>
      <c r="AI917" s="182" t="s">
        <v>198</v>
      </c>
      <c r="AJ917" s="3"/>
      <c r="AK917" s="3"/>
      <c r="AL917" s="185">
        <f>AVERAGE($AG$9:AG917)</f>
        <v>46.774477447744772</v>
      </c>
      <c r="AM917" s="168">
        <f>AVERAGE($AH$9:AH917)</f>
        <v>14466.43723621483</v>
      </c>
    </row>
    <row r="918" spans="2:39" ht="18" x14ac:dyDescent="0.55000000000000004">
      <c r="B918" s="178">
        <v>910</v>
      </c>
      <c r="C918" s="182">
        <v>41</v>
      </c>
      <c r="D918" s="182">
        <v>7</v>
      </c>
      <c r="E918" s="182">
        <v>3</v>
      </c>
      <c r="F918" s="182">
        <v>725.41963798929055</v>
      </c>
      <c r="G918" s="182">
        <v>45</v>
      </c>
      <c r="H918" s="188">
        <v>9649.580362010709</v>
      </c>
      <c r="I918" s="182" t="s">
        <v>197</v>
      </c>
      <c r="L918" s="185">
        <f>AVERAGE($G$9:G918)</f>
        <v>46.598901098901102</v>
      </c>
      <c r="M918" s="168">
        <f>AVERAGE($H$9:H918)</f>
        <v>9771.6068121601329</v>
      </c>
      <c r="AB918" s="178">
        <v>910</v>
      </c>
      <c r="AC918" s="182">
        <v>42</v>
      </c>
      <c r="AD918" s="182">
        <v>8</v>
      </c>
      <c r="AE918" s="182">
        <v>2</v>
      </c>
      <c r="AF918" s="182">
        <v>927.70802607014559</v>
      </c>
      <c r="AG918" s="182">
        <v>48</v>
      </c>
      <c r="AH918" s="188">
        <v>14852.291973929854</v>
      </c>
      <c r="AI918" s="182" t="s">
        <v>197</v>
      </c>
      <c r="AJ918" s="3"/>
      <c r="AK918" s="3"/>
      <c r="AL918" s="185">
        <f>AVERAGE($AG$9:AG918)</f>
        <v>46.775824175824177</v>
      </c>
      <c r="AM918" s="168">
        <f>AVERAGE($AH$9:AH918)</f>
        <v>14466.861252410121</v>
      </c>
    </row>
    <row r="919" spans="2:39" ht="18" x14ac:dyDescent="0.55000000000000004">
      <c r="B919" s="178">
        <v>911</v>
      </c>
      <c r="C919" s="182">
        <v>34</v>
      </c>
      <c r="D919" s="182">
        <v>6</v>
      </c>
      <c r="E919" s="182">
        <v>7</v>
      </c>
      <c r="F919" s="182">
        <v>712.44354405048466</v>
      </c>
      <c r="G919" s="182">
        <v>33</v>
      </c>
      <c r="H919" s="188">
        <v>7242.5564559495151</v>
      </c>
      <c r="I919" s="182" t="s">
        <v>197</v>
      </c>
      <c r="L919" s="185">
        <f>AVERAGE($G$9:G919)</f>
        <v>46.583973655323817</v>
      </c>
      <c r="M919" s="168">
        <f>AVERAGE($H$9:H919)</f>
        <v>9768.8306866319108</v>
      </c>
      <c r="AB919" s="178">
        <v>911</v>
      </c>
      <c r="AC919" s="182">
        <v>57</v>
      </c>
      <c r="AD919" s="182">
        <v>6</v>
      </c>
      <c r="AE919" s="182">
        <v>5</v>
      </c>
      <c r="AF919" s="182">
        <v>887.38248659474402</v>
      </c>
      <c r="AG919" s="182">
        <v>48</v>
      </c>
      <c r="AH919" s="188">
        <v>15642.617513405256</v>
      </c>
      <c r="AI919" s="182" t="s">
        <v>197</v>
      </c>
      <c r="AJ919" s="3"/>
      <c r="AK919" s="3"/>
      <c r="AL919" s="185">
        <f>AVERAGE($AG$9:AG919)</f>
        <v>46.777167947310645</v>
      </c>
      <c r="AM919" s="168">
        <f>AVERAGE($AH$9:AH919)</f>
        <v>14468.151873991894</v>
      </c>
    </row>
    <row r="920" spans="2:39" ht="18" x14ac:dyDescent="0.55000000000000004">
      <c r="B920" s="178">
        <v>912</v>
      </c>
      <c r="C920" s="182">
        <v>46</v>
      </c>
      <c r="D920" s="182">
        <v>2</v>
      </c>
      <c r="E920" s="182">
        <v>3</v>
      </c>
      <c r="F920" s="182">
        <v>513.08402878994389</v>
      </c>
      <c r="G920" s="182">
        <v>45</v>
      </c>
      <c r="H920" s="188">
        <v>9861.9159712100554</v>
      </c>
      <c r="I920" s="182" t="s">
        <v>197</v>
      </c>
      <c r="L920" s="185">
        <f>AVERAGE($G$9:G920)</f>
        <v>46.58223684210526</v>
      </c>
      <c r="M920" s="168">
        <f>AVERAGE($H$9:H920)</f>
        <v>9768.9327538299131</v>
      </c>
      <c r="AB920" s="178">
        <v>912</v>
      </c>
      <c r="AC920" s="182">
        <v>57</v>
      </c>
      <c r="AD920" s="182">
        <v>8</v>
      </c>
      <c r="AE920" s="182">
        <v>0</v>
      </c>
      <c r="AF920" s="182">
        <v>782.51447353201286</v>
      </c>
      <c r="AG920" s="182">
        <v>53</v>
      </c>
      <c r="AH920" s="188">
        <v>15072.485526467986</v>
      </c>
      <c r="AI920" s="182" t="s">
        <v>198</v>
      </c>
      <c r="AJ920" s="3"/>
      <c r="AK920" s="3"/>
      <c r="AL920" s="185">
        <f>AVERAGE($AG$9:AG920)</f>
        <v>46.783991228070178</v>
      </c>
      <c r="AM920" s="168">
        <f>AVERAGE($AH$9:AH920)</f>
        <v>14468.814520540662</v>
      </c>
    </row>
    <row r="921" spans="2:39" ht="18" x14ac:dyDescent="0.55000000000000004">
      <c r="B921" s="178">
        <v>913</v>
      </c>
      <c r="C921" s="182">
        <v>40</v>
      </c>
      <c r="D921" s="182">
        <v>8</v>
      </c>
      <c r="E921" s="182">
        <v>0</v>
      </c>
      <c r="F921" s="182">
        <v>773.21778345897258</v>
      </c>
      <c r="G921" s="182">
        <v>48</v>
      </c>
      <c r="H921" s="188">
        <v>9706.7822165410271</v>
      </c>
      <c r="I921" s="182" t="s">
        <v>197</v>
      </c>
      <c r="L921" s="185">
        <f>AVERAGE($G$9:G921)</f>
        <v>46.583789704271631</v>
      </c>
      <c r="M921" s="168">
        <f>AVERAGE($H$9:H921)</f>
        <v>9768.8646809522688</v>
      </c>
      <c r="AB921" s="178">
        <v>913</v>
      </c>
      <c r="AC921" s="182">
        <v>53</v>
      </c>
      <c r="AD921" s="182">
        <v>5</v>
      </c>
      <c r="AE921" s="182">
        <v>1</v>
      </c>
      <c r="AF921" s="182">
        <v>911.00524352918467</v>
      </c>
      <c r="AG921" s="182">
        <v>52</v>
      </c>
      <c r="AH921" s="188">
        <v>15258.994756470816</v>
      </c>
      <c r="AI921" s="182" t="s">
        <v>198</v>
      </c>
      <c r="AJ921" s="3"/>
      <c r="AK921" s="3"/>
      <c r="AL921" s="185">
        <f>AVERAGE($AG$9:AG921)</f>
        <v>46.789704271631983</v>
      </c>
      <c r="AM921" s="168">
        <f>AVERAGE($AH$9:AH921)</f>
        <v>14469.679997250334</v>
      </c>
    </row>
    <row r="922" spans="2:39" ht="18" x14ac:dyDescent="0.55000000000000004">
      <c r="B922" s="178">
        <v>914</v>
      </c>
      <c r="C922" s="182">
        <v>42</v>
      </c>
      <c r="D922" s="182">
        <v>6</v>
      </c>
      <c r="E922" s="182">
        <v>1</v>
      </c>
      <c r="F922" s="182">
        <v>622.23508210127864</v>
      </c>
      <c r="G922" s="182">
        <v>47</v>
      </c>
      <c r="H922" s="188">
        <v>9822.7649178987213</v>
      </c>
      <c r="I922" s="182" t="s">
        <v>197</v>
      </c>
      <c r="L922" s="185">
        <f>AVERAGE($G$9:G922)</f>
        <v>46.584245076586434</v>
      </c>
      <c r="M922" s="168">
        <f>AVERAGE($H$9:H922)</f>
        <v>9768.923652765121</v>
      </c>
      <c r="AB922" s="178">
        <v>914</v>
      </c>
      <c r="AC922" s="182">
        <v>34</v>
      </c>
      <c r="AD922" s="182">
        <v>3</v>
      </c>
      <c r="AE922" s="182">
        <v>2</v>
      </c>
      <c r="AF922" s="182">
        <v>1033.6144498438648</v>
      </c>
      <c r="AG922" s="182">
        <v>35</v>
      </c>
      <c r="AH922" s="188">
        <v>9741.3855501561357</v>
      </c>
      <c r="AI922" s="182" t="s">
        <v>197</v>
      </c>
      <c r="AJ922" s="3"/>
      <c r="AK922" s="3"/>
      <c r="AL922" s="185">
        <f>AVERAGE($AG$9:AG922)</f>
        <v>46.776805251641136</v>
      </c>
      <c r="AM922" s="168">
        <f>AVERAGE($AH$9:AH922)</f>
        <v>14464.506808577364</v>
      </c>
    </row>
    <row r="923" spans="2:39" ht="18" x14ac:dyDescent="0.55000000000000004">
      <c r="B923" s="178">
        <v>915</v>
      </c>
      <c r="C923" s="182">
        <v>44</v>
      </c>
      <c r="D923" s="182">
        <v>6</v>
      </c>
      <c r="E923" s="182">
        <v>3</v>
      </c>
      <c r="F923" s="182">
        <v>712.10361644969203</v>
      </c>
      <c r="G923" s="182">
        <v>47</v>
      </c>
      <c r="H923" s="188">
        <v>10232.896383550309</v>
      </c>
      <c r="I923" s="182" t="s">
        <v>197</v>
      </c>
      <c r="L923" s="185">
        <f>AVERAGE($G$9:G923)</f>
        <v>46.584699453551913</v>
      </c>
      <c r="M923" s="168">
        <f>AVERAGE($H$9:H923)</f>
        <v>9769.4307267878376</v>
      </c>
      <c r="AB923" s="178">
        <v>915</v>
      </c>
      <c r="AC923" s="182">
        <v>43</v>
      </c>
      <c r="AD923" s="182">
        <v>11</v>
      </c>
      <c r="AE923" s="182">
        <v>1</v>
      </c>
      <c r="AF923" s="182">
        <v>596.78548706162064</v>
      </c>
      <c r="AG923" s="182">
        <v>52</v>
      </c>
      <c r="AH923" s="188">
        <v>15573.214512938379</v>
      </c>
      <c r="AI923" s="182" t="s">
        <v>198</v>
      </c>
      <c r="AJ923" s="3"/>
      <c r="AK923" s="3"/>
      <c r="AL923" s="185">
        <f>AVERAGE($AG$9:AG923)</f>
        <v>46.782513661202188</v>
      </c>
      <c r="AM923" s="168">
        <f>AVERAGE($AH$9:AH923)</f>
        <v>14465.718510986502</v>
      </c>
    </row>
    <row r="924" spans="2:39" ht="18" x14ac:dyDescent="0.55000000000000004">
      <c r="B924" s="178">
        <v>916</v>
      </c>
      <c r="C924" s="182">
        <v>55</v>
      </c>
      <c r="D924" s="182">
        <v>11</v>
      </c>
      <c r="E924" s="182">
        <v>4</v>
      </c>
      <c r="F924" s="182">
        <v>965.13131884888878</v>
      </c>
      <c r="G924" s="182">
        <v>49</v>
      </c>
      <c r="H924" s="188">
        <v>10799.868681151111</v>
      </c>
      <c r="I924" s="182" t="s">
        <v>197</v>
      </c>
      <c r="L924" s="185">
        <f>AVERAGE($G$9:G924)</f>
        <v>46.587336244541483</v>
      </c>
      <c r="M924" s="168">
        <f>AVERAGE($H$9:H924)</f>
        <v>9770.5556590524266</v>
      </c>
      <c r="AB924" s="178">
        <v>916</v>
      </c>
      <c r="AC924" s="182">
        <v>34</v>
      </c>
      <c r="AD924" s="182">
        <v>4</v>
      </c>
      <c r="AE924" s="182">
        <v>3</v>
      </c>
      <c r="AF924" s="182">
        <v>727.33434776482363</v>
      </c>
      <c r="AG924" s="182">
        <v>35</v>
      </c>
      <c r="AH924" s="188">
        <v>10297.665652235177</v>
      </c>
      <c r="AI924" s="182" t="s">
        <v>197</v>
      </c>
      <c r="AJ924" s="3"/>
      <c r="AK924" s="3"/>
      <c r="AL924" s="185">
        <f>AVERAGE($AG$9:AG924)</f>
        <v>46.769650655021834</v>
      </c>
      <c r="AM924" s="168">
        <f>AVERAGE($AH$9:AH924)</f>
        <v>14461.168234939831</v>
      </c>
    </row>
    <row r="925" spans="2:39" ht="18" x14ac:dyDescent="0.55000000000000004">
      <c r="B925" s="178">
        <v>917</v>
      </c>
      <c r="C925" s="182">
        <v>41</v>
      </c>
      <c r="D925" s="182">
        <v>10</v>
      </c>
      <c r="E925" s="182">
        <v>0</v>
      </c>
      <c r="F925" s="182">
        <v>857.9173964317738</v>
      </c>
      <c r="G925" s="182">
        <v>51</v>
      </c>
      <c r="H925" s="188">
        <v>10127.082603568226</v>
      </c>
      <c r="I925" s="182" t="s">
        <v>198</v>
      </c>
      <c r="L925" s="185">
        <f>AVERAGE($G$9:G925)</f>
        <v>46.592148309705564</v>
      </c>
      <c r="M925" s="168">
        <f>AVERAGE($H$9:H925)</f>
        <v>9770.944456156587</v>
      </c>
      <c r="AB925" s="178">
        <v>917</v>
      </c>
      <c r="AC925" s="182">
        <v>37</v>
      </c>
      <c r="AD925" s="182">
        <v>8</v>
      </c>
      <c r="AE925" s="182">
        <v>2</v>
      </c>
      <c r="AF925" s="182">
        <v>944.15354897071984</v>
      </c>
      <c r="AG925" s="182">
        <v>43</v>
      </c>
      <c r="AH925" s="188">
        <v>12910.84645102928</v>
      </c>
      <c r="AI925" s="182" t="s">
        <v>197</v>
      </c>
      <c r="AJ925" s="3"/>
      <c r="AK925" s="3"/>
      <c r="AL925" s="185">
        <f>AVERAGE($AG$9:AG925)</f>
        <v>46.765539803707746</v>
      </c>
      <c r="AM925" s="168">
        <f>AVERAGE($AH$9:AH925)</f>
        <v>14459.477589592056</v>
      </c>
    </row>
    <row r="926" spans="2:39" ht="18" x14ac:dyDescent="0.55000000000000004">
      <c r="B926" s="178">
        <v>918</v>
      </c>
      <c r="C926" s="182">
        <v>51</v>
      </c>
      <c r="D926" s="182">
        <v>1</v>
      </c>
      <c r="E926" s="182">
        <v>4</v>
      </c>
      <c r="F926" s="182">
        <v>743.39685952814057</v>
      </c>
      <c r="G926" s="182">
        <v>48</v>
      </c>
      <c r="H926" s="188">
        <v>10736.60314047186</v>
      </c>
      <c r="I926" s="182" t="s">
        <v>197</v>
      </c>
      <c r="L926" s="185">
        <f>AVERAGE($G$9:G926)</f>
        <v>46.593681917211327</v>
      </c>
      <c r="M926" s="168">
        <f>AVERAGE($H$9:H926)</f>
        <v>9771.996371934707</v>
      </c>
      <c r="AB926" s="178">
        <v>918</v>
      </c>
      <c r="AC926" s="182">
        <v>54</v>
      </c>
      <c r="AD926" s="182">
        <v>3</v>
      </c>
      <c r="AE926" s="182">
        <v>1</v>
      </c>
      <c r="AF926" s="182">
        <v>1033.622381261192</v>
      </c>
      <c r="AG926" s="182">
        <v>52</v>
      </c>
      <c r="AH926" s="188">
        <v>15136.377618738808</v>
      </c>
      <c r="AI926" s="182" t="s">
        <v>198</v>
      </c>
      <c r="AJ926" s="3"/>
      <c r="AK926" s="3"/>
      <c r="AL926" s="185">
        <f>AVERAGE($AG$9:AG926)</f>
        <v>46.771241830065357</v>
      </c>
      <c r="AM926" s="168">
        <f>AVERAGE($AH$9:AH926)</f>
        <v>14460.21495345823</v>
      </c>
    </row>
    <row r="927" spans="2:39" ht="18" x14ac:dyDescent="0.55000000000000004">
      <c r="B927" s="178">
        <v>919</v>
      </c>
      <c r="C927" s="182">
        <v>51</v>
      </c>
      <c r="D927" s="182">
        <v>4</v>
      </c>
      <c r="E927" s="182">
        <v>2</v>
      </c>
      <c r="F927" s="182">
        <v>820.90988370370872</v>
      </c>
      <c r="G927" s="182">
        <v>51</v>
      </c>
      <c r="H927" s="188">
        <v>10664.090116296291</v>
      </c>
      <c r="I927" s="182" t="s">
        <v>198</v>
      </c>
      <c r="L927" s="185">
        <f>AVERAGE($G$9:G927)</f>
        <v>46.598476605005438</v>
      </c>
      <c r="M927" s="168">
        <f>AVERAGE($H$9:H927)</f>
        <v>9772.96709418102</v>
      </c>
      <c r="AB927" s="178">
        <v>919</v>
      </c>
      <c r="AC927" s="182">
        <v>49</v>
      </c>
      <c r="AD927" s="182">
        <v>4</v>
      </c>
      <c r="AE927" s="182">
        <v>5</v>
      </c>
      <c r="AF927" s="182">
        <v>533.13239443242446</v>
      </c>
      <c r="AG927" s="182">
        <v>48</v>
      </c>
      <c r="AH927" s="188">
        <v>15996.867605567575</v>
      </c>
      <c r="AI927" s="182" t="s">
        <v>197</v>
      </c>
      <c r="AJ927" s="3"/>
      <c r="AK927" s="3"/>
      <c r="AL927" s="185">
        <f>AVERAGE($AG$9:AG927)</f>
        <v>46.772578890097932</v>
      </c>
      <c r="AM927" s="168">
        <f>AVERAGE($AH$9:AH927)</f>
        <v>14461.887045571513</v>
      </c>
    </row>
    <row r="928" spans="2:39" ht="18" x14ac:dyDescent="0.55000000000000004">
      <c r="B928" s="178">
        <v>920</v>
      </c>
      <c r="C928" s="182">
        <v>53</v>
      </c>
      <c r="D928" s="182">
        <v>11</v>
      </c>
      <c r="E928" s="182">
        <v>2</v>
      </c>
      <c r="F928" s="182">
        <v>889.04053283245605</v>
      </c>
      <c r="G928" s="182">
        <v>51</v>
      </c>
      <c r="H928" s="188">
        <v>10595.959467167544</v>
      </c>
      <c r="I928" s="182" t="s">
        <v>198</v>
      </c>
      <c r="L928" s="185">
        <f>AVERAGE($G$9:G928)</f>
        <v>46.603260869565219</v>
      </c>
      <c r="M928" s="168">
        <f>AVERAGE($H$9:H928)</f>
        <v>9773.8616511081782</v>
      </c>
      <c r="AB928" s="178">
        <v>920</v>
      </c>
      <c r="AC928" s="182">
        <v>46</v>
      </c>
      <c r="AD928" s="182">
        <v>9</v>
      </c>
      <c r="AE928" s="182">
        <v>3</v>
      </c>
      <c r="AF928" s="182">
        <v>461.38280205809679</v>
      </c>
      <c r="AG928" s="182">
        <v>50</v>
      </c>
      <c r="AH928" s="188">
        <v>16338.617197941903</v>
      </c>
      <c r="AI928" s="182" t="s">
        <v>198</v>
      </c>
      <c r="AJ928" s="3"/>
      <c r="AK928" s="3"/>
      <c r="AL928" s="185">
        <f>AVERAGE($AG$9:AG928)</f>
        <v>46.776086956521738</v>
      </c>
      <c r="AM928" s="168">
        <f>AVERAGE($AH$9:AH928)</f>
        <v>14463.926969650178</v>
      </c>
    </row>
    <row r="929" spans="2:39" ht="18" x14ac:dyDescent="0.55000000000000004">
      <c r="B929" s="178">
        <v>921</v>
      </c>
      <c r="C929" s="182">
        <v>40</v>
      </c>
      <c r="D929" s="182">
        <v>7</v>
      </c>
      <c r="E929" s="182">
        <v>0</v>
      </c>
      <c r="F929" s="182">
        <v>961.46283223226453</v>
      </c>
      <c r="G929" s="182">
        <v>47</v>
      </c>
      <c r="H929" s="188">
        <v>9233.5371677677358</v>
      </c>
      <c r="I929" s="182" t="s">
        <v>197</v>
      </c>
      <c r="L929" s="185">
        <f>AVERAGE($G$9:G929)</f>
        <v>46.60369163952226</v>
      </c>
      <c r="M929" s="168">
        <f>AVERAGE($H$9:H929)</f>
        <v>9773.2749795736072</v>
      </c>
      <c r="AB929" s="178">
        <v>921</v>
      </c>
      <c r="AC929" s="182">
        <v>44</v>
      </c>
      <c r="AD929" s="182">
        <v>5</v>
      </c>
      <c r="AE929" s="182">
        <v>1</v>
      </c>
      <c r="AF929" s="182">
        <v>522.91303621884504</v>
      </c>
      <c r="AG929" s="182">
        <v>48</v>
      </c>
      <c r="AH929" s="188">
        <v>15007.086963781156</v>
      </c>
      <c r="AI929" s="182" t="s">
        <v>197</v>
      </c>
      <c r="AJ929" s="3"/>
      <c r="AK929" s="3"/>
      <c r="AL929" s="185">
        <f>AVERAGE($AG$9:AG929)</f>
        <v>46.777415852334421</v>
      </c>
      <c r="AM929" s="168">
        <f>AVERAGE($AH$9:AH929)</f>
        <v>14464.516719915247</v>
      </c>
    </row>
    <row r="930" spans="2:39" ht="18" x14ac:dyDescent="0.55000000000000004">
      <c r="B930" s="178">
        <v>922</v>
      </c>
      <c r="C930" s="182">
        <v>50</v>
      </c>
      <c r="D930" s="182">
        <v>6</v>
      </c>
      <c r="E930" s="182">
        <v>5</v>
      </c>
      <c r="F930" s="182">
        <v>579.82658985339276</v>
      </c>
      <c r="G930" s="182">
        <v>48</v>
      </c>
      <c r="H930" s="188">
        <v>11150.173410146606</v>
      </c>
      <c r="I930" s="182" t="s">
        <v>197</v>
      </c>
      <c r="L930" s="185">
        <f>AVERAGE($G$9:G930)</f>
        <v>46.605206073752711</v>
      </c>
      <c r="M930" s="168">
        <f>AVERAGE($H$9:H930)</f>
        <v>9774.7683618193478</v>
      </c>
      <c r="AB930" s="178">
        <v>922</v>
      </c>
      <c r="AC930" s="182">
        <v>47</v>
      </c>
      <c r="AD930" s="182">
        <v>5</v>
      </c>
      <c r="AE930" s="182">
        <v>4</v>
      </c>
      <c r="AF930" s="182">
        <v>892.2398824152649</v>
      </c>
      <c r="AG930" s="182">
        <v>48</v>
      </c>
      <c r="AH930" s="188">
        <v>15387.760117584734</v>
      </c>
      <c r="AI930" s="182" t="s">
        <v>197</v>
      </c>
      <c r="AJ930" s="3"/>
      <c r="AK930" s="3"/>
      <c r="AL930" s="185">
        <f>AVERAGE($AG$9:AG930)</f>
        <v>46.778741865509758</v>
      </c>
      <c r="AM930" s="168">
        <f>AVERAGE($AH$9:AH930)</f>
        <v>14465.518068502743</v>
      </c>
    </row>
    <row r="931" spans="2:39" ht="18" x14ac:dyDescent="0.55000000000000004">
      <c r="B931" s="178">
        <v>923</v>
      </c>
      <c r="C931" s="182">
        <v>40</v>
      </c>
      <c r="D931" s="182">
        <v>3</v>
      </c>
      <c r="E931" s="182">
        <v>0</v>
      </c>
      <c r="F931" s="182">
        <v>838.77620993241749</v>
      </c>
      <c r="G931" s="182">
        <v>43</v>
      </c>
      <c r="H931" s="188">
        <v>8216.2237900675827</v>
      </c>
      <c r="I931" s="182" t="s">
        <v>197</v>
      </c>
      <c r="L931" s="185">
        <f>AVERAGE($G$9:G931)</f>
        <v>46.601300108342365</v>
      </c>
      <c r="M931" s="168">
        <f>AVERAGE($H$9:H931)</f>
        <v>9773.0797978196188</v>
      </c>
      <c r="AB931" s="178">
        <v>923</v>
      </c>
      <c r="AC931" s="182">
        <v>44</v>
      </c>
      <c r="AD931" s="182">
        <v>3</v>
      </c>
      <c r="AE931" s="182">
        <v>6</v>
      </c>
      <c r="AF931" s="182">
        <v>856.25277084765332</v>
      </c>
      <c r="AG931" s="182">
        <v>41</v>
      </c>
      <c r="AH931" s="188">
        <v>13228.747229152346</v>
      </c>
      <c r="AI931" s="182" t="s">
        <v>197</v>
      </c>
      <c r="AJ931" s="3"/>
      <c r="AK931" s="3"/>
      <c r="AL931" s="185">
        <f>AVERAGE($AG$9:AG931)</f>
        <v>46.772481040086674</v>
      </c>
      <c r="AM931" s="168">
        <f>AVERAGE($AH$9:AH931)</f>
        <v>14464.178121764549</v>
      </c>
    </row>
    <row r="932" spans="2:39" ht="18" x14ac:dyDescent="0.55000000000000004">
      <c r="B932" s="178">
        <v>924</v>
      </c>
      <c r="C932" s="182">
        <v>45</v>
      </c>
      <c r="D932" s="182">
        <v>3</v>
      </c>
      <c r="E932" s="182">
        <v>1</v>
      </c>
      <c r="F932" s="182">
        <v>766.21782090806346</v>
      </c>
      <c r="G932" s="182">
        <v>47</v>
      </c>
      <c r="H932" s="188">
        <v>9678.782179091937</v>
      </c>
      <c r="I932" s="182" t="s">
        <v>197</v>
      </c>
      <c r="L932" s="185">
        <f>AVERAGE($G$9:G932)</f>
        <v>46.601731601731601</v>
      </c>
      <c r="M932" s="168">
        <f>AVERAGE($H$9:H932)</f>
        <v>9772.9777441196948</v>
      </c>
      <c r="AB932" s="178">
        <v>924</v>
      </c>
      <c r="AC932" s="182">
        <v>49</v>
      </c>
      <c r="AD932" s="182">
        <v>5</v>
      </c>
      <c r="AE932" s="182">
        <v>4</v>
      </c>
      <c r="AF932" s="182">
        <v>791.28922597529777</v>
      </c>
      <c r="AG932" s="182">
        <v>49</v>
      </c>
      <c r="AH932" s="188">
        <v>15873.710774024701</v>
      </c>
      <c r="AI932" s="182" t="s">
        <v>197</v>
      </c>
      <c r="AJ932" s="3"/>
      <c r="AK932" s="3"/>
      <c r="AL932" s="185">
        <f>AVERAGE($AG$9:AG932)</f>
        <v>46.774891774891778</v>
      </c>
      <c r="AM932" s="168">
        <f>AVERAGE($AH$9:AH932)</f>
        <v>14465.703590002928</v>
      </c>
    </row>
    <row r="933" spans="2:39" ht="18" x14ac:dyDescent="0.55000000000000004">
      <c r="B933" s="178">
        <v>925</v>
      </c>
      <c r="C933" s="182">
        <v>43</v>
      </c>
      <c r="D933" s="182">
        <v>8</v>
      </c>
      <c r="E933" s="182">
        <v>1</v>
      </c>
      <c r="F933" s="182">
        <v>807.51690850068644</v>
      </c>
      <c r="G933" s="182">
        <v>50</v>
      </c>
      <c r="H933" s="188">
        <v>10492.483091499314</v>
      </c>
      <c r="I933" s="182" t="s">
        <v>198</v>
      </c>
      <c r="L933" s="185">
        <f>AVERAGE($G$9:G933)</f>
        <v>46.605405405405406</v>
      </c>
      <c r="M933" s="168">
        <f>AVERAGE($H$9:H933)</f>
        <v>9773.7555877384839</v>
      </c>
      <c r="AB933" s="178">
        <v>925</v>
      </c>
      <c r="AC933" s="182">
        <v>52</v>
      </c>
      <c r="AD933" s="182">
        <v>3</v>
      </c>
      <c r="AE933" s="182">
        <v>2</v>
      </c>
      <c r="AF933" s="182">
        <v>1002.0109486655327</v>
      </c>
      <c r="AG933" s="182">
        <v>51</v>
      </c>
      <c r="AH933" s="188">
        <v>15482.989051334467</v>
      </c>
      <c r="AI933" s="182" t="s">
        <v>198</v>
      </c>
      <c r="AJ933" s="3"/>
      <c r="AK933" s="3"/>
      <c r="AL933" s="185">
        <f>AVERAGE($AG$9:AG933)</f>
        <v>46.77945945945946</v>
      </c>
      <c r="AM933" s="168">
        <f>AVERAGE($AH$9:AH933)</f>
        <v>14466.803358069232</v>
      </c>
    </row>
    <row r="934" spans="2:39" ht="18" x14ac:dyDescent="0.55000000000000004">
      <c r="B934" s="178">
        <v>926</v>
      </c>
      <c r="C934" s="182">
        <v>43</v>
      </c>
      <c r="D934" s="182">
        <v>7</v>
      </c>
      <c r="E934" s="182">
        <v>4</v>
      </c>
      <c r="F934" s="182">
        <v>921.98639133118104</v>
      </c>
      <c r="G934" s="182">
        <v>46</v>
      </c>
      <c r="H934" s="188">
        <v>9988.0136086688181</v>
      </c>
      <c r="I934" s="182" t="s">
        <v>197</v>
      </c>
      <c r="L934" s="185">
        <f>AVERAGE($G$9:G934)</f>
        <v>46.604751619870413</v>
      </c>
      <c r="M934" s="168">
        <f>AVERAGE($H$9:H934)</f>
        <v>9773.9869678906762</v>
      </c>
      <c r="AB934" s="178">
        <v>926</v>
      </c>
      <c r="AC934" s="182">
        <v>37</v>
      </c>
      <c r="AD934" s="182">
        <v>4</v>
      </c>
      <c r="AE934" s="182">
        <v>3</v>
      </c>
      <c r="AF934" s="182">
        <v>552.56747773332427</v>
      </c>
      <c r="AG934" s="182">
        <v>38</v>
      </c>
      <c r="AH934" s="188">
        <v>11627.432522266676</v>
      </c>
      <c r="AI934" s="182" t="s">
        <v>197</v>
      </c>
      <c r="AJ934" s="3"/>
      <c r="AK934" s="3"/>
      <c r="AL934" s="185">
        <f>AVERAGE($AG$9:AG934)</f>
        <v>46.769978401727862</v>
      </c>
      <c r="AM934" s="168">
        <f>AVERAGE($AH$9:AH934)</f>
        <v>14463.737082868582</v>
      </c>
    </row>
    <row r="935" spans="2:39" ht="18" x14ac:dyDescent="0.55000000000000004">
      <c r="B935" s="178">
        <v>927</v>
      </c>
      <c r="C935" s="182">
        <v>42</v>
      </c>
      <c r="D935" s="182">
        <v>3</v>
      </c>
      <c r="E935" s="182">
        <v>3</v>
      </c>
      <c r="F935" s="182">
        <v>720.695171105908</v>
      </c>
      <c r="G935" s="182">
        <v>42</v>
      </c>
      <c r="H935" s="188">
        <v>8799.3048288940918</v>
      </c>
      <c r="I935" s="182" t="s">
        <v>197</v>
      </c>
      <c r="L935" s="185">
        <f>AVERAGE($G$9:G935)</f>
        <v>46.599784250269686</v>
      </c>
      <c r="M935" s="168">
        <f>AVERAGE($H$9:H935)</f>
        <v>9772.9355308475297</v>
      </c>
      <c r="AB935" s="178">
        <v>927</v>
      </c>
      <c r="AC935" s="182">
        <v>53</v>
      </c>
      <c r="AD935" s="182">
        <v>7</v>
      </c>
      <c r="AE935" s="182">
        <v>0</v>
      </c>
      <c r="AF935" s="182">
        <v>353.91150328956928</v>
      </c>
      <c r="AG935" s="182">
        <v>53</v>
      </c>
      <c r="AH935" s="188">
        <v>15501.08849671043</v>
      </c>
      <c r="AI935" s="182" t="s">
        <v>198</v>
      </c>
      <c r="AJ935" s="3"/>
      <c r="AK935" s="3"/>
      <c r="AL935" s="185">
        <f>AVERAGE($AG$9:AG935)</f>
        <v>46.776699029126213</v>
      </c>
      <c r="AM935" s="168">
        <f>AVERAGE($AH$9:AH935)</f>
        <v>14464.856124307462</v>
      </c>
    </row>
    <row r="936" spans="2:39" ht="18" x14ac:dyDescent="0.55000000000000004">
      <c r="B936" s="178">
        <v>928</v>
      </c>
      <c r="C936" s="182">
        <v>45</v>
      </c>
      <c r="D936" s="182">
        <v>7</v>
      </c>
      <c r="E936" s="182">
        <v>2</v>
      </c>
      <c r="F936" s="182">
        <v>599.3013552948097</v>
      </c>
      <c r="G936" s="182">
        <v>50</v>
      </c>
      <c r="H936" s="188">
        <v>10950.69864470519</v>
      </c>
      <c r="I936" s="182" t="s">
        <v>198</v>
      </c>
      <c r="L936" s="185">
        <f>AVERAGE($G$9:G936)</f>
        <v>46.603448275862071</v>
      </c>
      <c r="M936" s="168">
        <f>AVERAGE($H$9:H936)</f>
        <v>9774.2046721340139</v>
      </c>
      <c r="AB936" s="178">
        <v>928</v>
      </c>
      <c r="AC936" s="182">
        <v>47</v>
      </c>
      <c r="AD936" s="182">
        <v>4</v>
      </c>
      <c r="AE936" s="182">
        <v>2</v>
      </c>
      <c r="AF936" s="182">
        <v>731.4724119094418</v>
      </c>
      <c r="AG936" s="182">
        <v>49</v>
      </c>
      <c r="AH936" s="188">
        <v>15433.527588090557</v>
      </c>
      <c r="AI936" s="182" t="s">
        <v>197</v>
      </c>
      <c r="AJ936" s="3"/>
      <c r="AK936" s="3"/>
      <c r="AL936" s="185">
        <f>AVERAGE($AG$9:AG936)</f>
        <v>46.779094827586206</v>
      </c>
      <c r="AM936" s="168">
        <f>AVERAGE($AH$9:AH936)</f>
        <v>14465.899951315849</v>
      </c>
    </row>
    <row r="937" spans="2:39" ht="18" x14ac:dyDescent="0.55000000000000004">
      <c r="B937" s="178">
        <v>929</v>
      </c>
      <c r="C937" s="182">
        <v>40</v>
      </c>
      <c r="D937" s="182">
        <v>1</v>
      </c>
      <c r="E937" s="182">
        <v>3</v>
      </c>
      <c r="F937" s="182">
        <v>944.00422685890237</v>
      </c>
      <c r="G937" s="182">
        <v>38</v>
      </c>
      <c r="H937" s="188">
        <v>7435.9957731410977</v>
      </c>
      <c r="I937" s="182" t="s">
        <v>197</v>
      </c>
      <c r="L937" s="185">
        <f>AVERAGE($G$9:G937)</f>
        <v>46.594187298170077</v>
      </c>
      <c r="M937" s="168">
        <f>AVERAGE($H$9:H937)</f>
        <v>9771.6877626625464</v>
      </c>
      <c r="AB937" s="178">
        <v>929</v>
      </c>
      <c r="AC937" s="182">
        <v>39</v>
      </c>
      <c r="AD937" s="182">
        <v>5</v>
      </c>
      <c r="AE937" s="182">
        <v>4</v>
      </c>
      <c r="AF937" s="182">
        <v>820.02271971968867</v>
      </c>
      <c r="AG937" s="182">
        <v>40</v>
      </c>
      <c r="AH937" s="188">
        <v>12379.977280280311</v>
      </c>
      <c r="AI937" s="182" t="s">
        <v>197</v>
      </c>
      <c r="AJ937" s="3"/>
      <c r="AK937" s="3"/>
      <c r="AL937" s="185">
        <f>AVERAGE($AG$9:AG937)</f>
        <v>46.771797631862221</v>
      </c>
      <c r="AM937" s="168">
        <f>AVERAGE($AH$9:AH937)</f>
        <v>14463.654609366402</v>
      </c>
    </row>
    <row r="938" spans="2:39" ht="18" x14ac:dyDescent="0.55000000000000004">
      <c r="B938" s="178">
        <v>930</v>
      </c>
      <c r="C938" s="182">
        <v>51</v>
      </c>
      <c r="D938" s="182">
        <v>9</v>
      </c>
      <c r="E938" s="182">
        <v>0</v>
      </c>
      <c r="F938" s="182">
        <v>934.18142525676694</v>
      </c>
      <c r="G938" s="182">
        <v>53</v>
      </c>
      <c r="H938" s="188">
        <v>9920.8185747432326</v>
      </c>
      <c r="I938" s="182" t="s">
        <v>198</v>
      </c>
      <c r="L938" s="185">
        <f>AVERAGE($G$9:G938)</f>
        <v>46.601075268817205</v>
      </c>
      <c r="M938" s="168">
        <f>AVERAGE($H$9:H938)</f>
        <v>9771.8481183744607</v>
      </c>
      <c r="AB938" s="178">
        <v>930</v>
      </c>
      <c r="AC938" s="182">
        <v>45</v>
      </c>
      <c r="AD938" s="182">
        <v>4</v>
      </c>
      <c r="AE938" s="182">
        <v>2</v>
      </c>
      <c r="AF938" s="182">
        <v>870.01673860331823</v>
      </c>
      <c r="AG938" s="182">
        <v>47</v>
      </c>
      <c r="AH938" s="188">
        <v>14524.983261396683</v>
      </c>
      <c r="AI938" s="182" t="s">
        <v>197</v>
      </c>
      <c r="AJ938" s="3"/>
      <c r="AK938" s="3"/>
      <c r="AL938" s="185">
        <f>AVERAGE($AG$9:AG938)</f>
        <v>46.772043010752689</v>
      </c>
      <c r="AM938" s="168">
        <f>AVERAGE($AH$9:AH938)</f>
        <v>14463.720554153531</v>
      </c>
    </row>
    <row r="939" spans="2:39" ht="18" x14ac:dyDescent="0.55000000000000004">
      <c r="B939" s="178">
        <v>931</v>
      </c>
      <c r="C939" s="182">
        <v>49</v>
      </c>
      <c r="D939" s="182">
        <v>6</v>
      </c>
      <c r="E939" s="182">
        <v>3</v>
      </c>
      <c r="F939" s="182">
        <v>734.48834998151153</v>
      </c>
      <c r="G939" s="182">
        <v>50</v>
      </c>
      <c r="H939" s="188">
        <v>11065.511650018489</v>
      </c>
      <c r="I939" s="182" t="s">
        <v>198</v>
      </c>
      <c r="L939" s="185">
        <f>AVERAGE($G$9:G939)</f>
        <v>46.604726100966701</v>
      </c>
      <c r="M939" s="168">
        <f>AVERAGE($H$9:H939)</f>
        <v>9773.2376602988898</v>
      </c>
      <c r="AB939" s="178">
        <v>931</v>
      </c>
      <c r="AC939" s="182">
        <v>50</v>
      </c>
      <c r="AD939" s="182">
        <v>8</v>
      </c>
      <c r="AE939" s="182">
        <v>4</v>
      </c>
      <c r="AF939" s="182">
        <v>638.31920509241809</v>
      </c>
      <c r="AG939" s="182">
        <v>49</v>
      </c>
      <c r="AH939" s="188">
        <v>16026.680794907581</v>
      </c>
      <c r="AI939" s="182" t="s">
        <v>197</v>
      </c>
      <c r="AJ939" s="3"/>
      <c r="AK939" s="3"/>
      <c r="AL939" s="185">
        <f>AVERAGE($AG$9:AG939)</f>
        <v>46.774436090225564</v>
      </c>
      <c r="AM939" s="168">
        <f>AVERAGE($AH$9:AH939)</f>
        <v>14465.399351404611</v>
      </c>
    </row>
    <row r="940" spans="2:39" ht="18" x14ac:dyDescent="0.55000000000000004">
      <c r="B940" s="178">
        <v>932</v>
      </c>
      <c r="C940" s="182">
        <v>41</v>
      </c>
      <c r="D940" s="182">
        <v>8</v>
      </c>
      <c r="E940" s="182">
        <v>1</v>
      </c>
      <c r="F940" s="182">
        <v>684.84969077998835</v>
      </c>
      <c r="G940" s="182">
        <v>48</v>
      </c>
      <c r="H940" s="188">
        <v>10045.150309220011</v>
      </c>
      <c r="I940" s="182" t="s">
        <v>197</v>
      </c>
      <c r="L940" s="185">
        <f>AVERAGE($G$9:G940)</f>
        <v>46.606223175965667</v>
      </c>
      <c r="M940" s="168">
        <f>AVERAGE($H$9:H940)</f>
        <v>9773.5294120681192</v>
      </c>
      <c r="AB940" s="178">
        <v>932</v>
      </c>
      <c r="AC940" s="182">
        <v>49</v>
      </c>
      <c r="AD940" s="182">
        <v>4</v>
      </c>
      <c r="AE940" s="182">
        <v>3</v>
      </c>
      <c r="AF940" s="182">
        <v>885.12953017305949</v>
      </c>
      <c r="AG940" s="182">
        <v>50</v>
      </c>
      <c r="AH940" s="188">
        <v>15914.870469826939</v>
      </c>
      <c r="AI940" s="182" t="s">
        <v>198</v>
      </c>
      <c r="AJ940" s="3"/>
      <c r="AK940" s="3"/>
      <c r="AL940" s="185">
        <f>AVERAGE($AG$9:AG940)</f>
        <v>46.777896995708154</v>
      </c>
      <c r="AM940" s="168">
        <f>AVERAGE($AH$9:AH940)</f>
        <v>14466.954577926523</v>
      </c>
    </row>
    <row r="941" spans="2:39" ht="18" x14ac:dyDescent="0.55000000000000004">
      <c r="B941" s="178">
        <v>933</v>
      </c>
      <c r="C941" s="182">
        <v>40</v>
      </c>
      <c r="D941" s="182">
        <v>10</v>
      </c>
      <c r="E941" s="182">
        <v>2</v>
      </c>
      <c r="F941" s="182">
        <v>1064.5853928690497</v>
      </c>
      <c r="G941" s="182">
        <v>48</v>
      </c>
      <c r="H941" s="188">
        <v>9915.4146071309515</v>
      </c>
      <c r="I941" s="182" t="s">
        <v>197</v>
      </c>
      <c r="L941" s="185">
        <f>AVERAGE($G$9:G941)</f>
        <v>46.60771704180064</v>
      </c>
      <c r="M941" s="168">
        <f>AVERAGE($H$9:H941)</f>
        <v>9773.6814862321735</v>
      </c>
      <c r="AB941" s="178">
        <v>933</v>
      </c>
      <c r="AC941" s="182">
        <v>55</v>
      </c>
      <c r="AD941" s="182">
        <v>6</v>
      </c>
      <c r="AE941" s="182">
        <v>3</v>
      </c>
      <c r="AF941" s="182">
        <v>711.05260998398069</v>
      </c>
      <c r="AG941" s="182">
        <v>50</v>
      </c>
      <c r="AH941" s="188">
        <v>16088.947390016019</v>
      </c>
      <c r="AI941" s="182" t="s">
        <v>198</v>
      </c>
      <c r="AJ941" s="3"/>
      <c r="AK941" s="3"/>
      <c r="AL941" s="185">
        <f>AVERAGE($AG$9:AG941)</f>
        <v>46.781350482315112</v>
      </c>
      <c r="AM941" s="168">
        <f>AVERAGE($AH$9:AH941)</f>
        <v>14468.693048250305</v>
      </c>
    </row>
    <row r="942" spans="2:39" ht="18" x14ac:dyDescent="0.55000000000000004">
      <c r="B942" s="178">
        <v>934</v>
      </c>
      <c r="C942" s="182">
        <v>39</v>
      </c>
      <c r="D942" s="182">
        <v>8</v>
      </c>
      <c r="E942" s="182">
        <v>2</v>
      </c>
      <c r="F942" s="182">
        <v>818.28378377914964</v>
      </c>
      <c r="G942" s="182">
        <v>45</v>
      </c>
      <c r="H942" s="188">
        <v>9306.7162162208515</v>
      </c>
      <c r="I942" s="182" t="s">
        <v>197</v>
      </c>
      <c r="L942" s="185">
        <f>AVERAGE($G$9:G942)</f>
        <v>46.605995717344754</v>
      </c>
      <c r="M942" s="168">
        <f>AVERAGE($H$9:H942)</f>
        <v>9773.1815234163168</v>
      </c>
      <c r="AB942" s="178">
        <v>934</v>
      </c>
      <c r="AC942" s="182">
        <v>46</v>
      </c>
      <c r="AD942" s="182">
        <v>5</v>
      </c>
      <c r="AE942" s="182">
        <v>2</v>
      </c>
      <c r="AF942" s="182">
        <v>720.00581401184286</v>
      </c>
      <c r="AG942" s="182">
        <v>49</v>
      </c>
      <c r="AH942" s="188">
        <v>15444.994185988158</v>
      </c>
      <c r="AI942" s="182" t="s">
        <v>197</v>
      </c>
      <c r="AJ942" s="3"/>
      <c r="AK942" s="3"/>
      <c r="AL942" s="185">
        <f>AVERAGE($AG$9:AG942)</f>
        <v>46.783725910064241</v>
      </c>
      <c r="AM942" s="168">
        <f>AVERAGE($AH$9:AH942)</f>
        <v>14469.73833854767</v>
      </c>
    </row>
    <row r="943" spans="2:39" ht="18" x14ac:dyDescent="0.55000000000000004">
      <c r="B943" s="178">
        <v>935</v>
      </c>
      <c r="C943" s="182">
        <v>53</v>
      </c>
      <c r="D943" s="182">
        <v>5</v>
      </c>
      <c r="E943" s="182">
        <v>2</v>
      </c>
      <c r="F943" s="182">
        <v>855.41855620427918</v>
      </c>
      <c r="G943" s="182">
        <v>51</v>
      </c>
      <c r="H943" s="188">
        <v>10629.58144379572</v>
      </c>
      <c r="I943" s="182" t="s">
        <v>198</v>
      </c>
      <c r="L943" s="185">
        <f>AVERAGE($G$9:G943)</f>
        <v>46.610695187165774</v>
      </c>
      <c r="M943" s="168">
        <f>AVERAGE($H$9:H943)</f>
        <v>9774.0974591600389</v>
      </c>
      <c r="AB943" s="178">
        <v>935</v>
      </c>
      <c r="AC943" s="182">
        <v>46</v>
      </c>
      <c r="AD943" s="182">
        <v>3</v>
      </c>
      <c r="AE943" s="182">
        <v>2</v>
      </c>
      <c r="AF943" s="182">
        <v>759.05638962378987</v>
      </c>
      <c r="AG943" s="182">
        <v>47</v>
      </c>
      <c r="AH943" s="188">
        <v>14635.943610376209</v>
      </c>
      <c r="AI943" s="182" t="s">
        <v>197</v>
      </c>
      <c r="AJ943" s="3"/>
      <c r="AK943" s="3"/>
      <c r="AL943" s="185">
        <f>AVERAGE($AG$9:AG943)</f>
        <v>46.783957219251334</v>
      </c>
      <c r="AM943" s="168">
        <f>AVERAGE($AH$9:AH943)</f>
        <v>14469.916098196683</v>
      </c>
    </row>
    <row r="944" spans="2:39" ht="18" x14ac:dyDescent="0.55000000000000004">
      <c r="B944" s="178">
        <v>936</v>
      </c>
      <c r="C944" s="182">
        <v>52</v>
      </c>
      <c r="D944" s="182">
        <v>5</v>
      </c>
      <c r="E944" s="182">
        <v>1</v>
      </c>
      <c r="F944" s="182">
        <v>691.04307892089832</v>
      </c>
      <c r="G944" s="182">
        <v>52</v>
      </c>
      <c r="H944" s="188">
        <v>10478.956921079101</v>
      </c>
      <c r="I944" s="182" t="s">
        <v>198</v>
      </c>
      <c r="L944" s="185">
        <f>AVERAGE($G$9:G944)</f>
        <v>46.616452991452988</v>
      </c>
      <c r="M944" s="168">
        <f>AVERAGE($H$9:H944)</f>
        <v>9774.8505141407204</v>
      </c>
      <c r="AB944" s="178">
        <v>936</v>
      </c>
      <c r="AC944" s="182">
        <v>44</v>
      </c>
      <c r="AD944" s="182">
        <v>10</v>
      </c>
      <c r="AE944" s="182">
        <v>3</v>
      </c>
      <c r="AF944" s="182">
        <v>556.8111031355395</v>
      </c>
      <c r="AG944" s="182">
        <v>50</v>
      </c>
      <c r="AH944" s="188">
        <v>16243.18889686446</v>
      </c>
      <c r="AI944" s="182" t="s">
        <v>198</v>
      </c>
      <c r="AJ944" s="3"/>
      <c r="AK944" s="3"/>
      <c r="AL944" s="185">
        <f>AVERAGE($AG$9:AG944)</f>
        <v>46.787393162393165</v>
      </c>
      <c r="AM944" s="168">
        <f>AVERAGE($AH$9:AH944)</f>
        <v>14471.810620417482</v>
      </c>
    </row>
    <row r="945" spans="2:39" ht="18" x14ac:dyDescent="0.55000000000000004">
      <c r="B945" s="178">
        <v>937</v>
      </c>
      <c r="C945" s="182">
        <v>54</v>
      </c>
      <c r="D945" s="182">
        <v>2</v>
      </c>
      <c r="E945" s="182">
        <v>3</v>
      </c>
      <c r="F945" s="182">
        <v>876.0934633860968</v>
      </c>
      <c r="G945" s="182">
        <v>50</v>
      </c>
      <c r="H945" s="188">
        <v>10923.906536613904</v>
      </c>
      <c r="I945" s="182" t="s">
        <v>198</v>
      </c>
      <c r="L945" s="185">
        <f>AVERAGE($G$9:G945)</f>
        <v>46.620064034151547</v>
      </c>
      <c r="M945" s="168">
        <f>AVERAGE($H$9:H945)</f>
        <v>9776.0768279320473</v>
      </c>
      <c r="AB945" s="178">
        <v>937</v>
      </c>
      <c r="AC945" s="182">
        <v>45</v>
      </c>
      <c r="AD945" s="182">
        <v>2</v>
      </c>
      <c r="AE945" s="182">
        <v>5</v>
      </c>
      <c r="AF945" s="182">
        <v>646.39381476707831</v>
      </c>
      <c r="AG945" s="182">
        <v>42</v>
      </c>
      <c r="AH945" s="188">
        <v>13573.606185232922</v>
      </c>
      <c r="AI945" s="182" t="s">
        <v>197</v>
      </c>
      <c r="AJ945" s="3"/>
      <c r="AK945" s="3"/>
      <c r="AL945" s="185">
        <f>AVERAGE($AG$9:AG945)</f>
        <v>46.782283884738526</v>
      </c>
      <c r="AM945" s="168">
        <f>AVERAGE($AH$9:AH945)</f>
        <v>14470.852024435428</v>
      </c>
    </row>
    <row r="946" spans="2:39" ht="18" x14ac:dyDescent="0.55000000000000004">
      <c r="B946" s="178">
        <v>938</v>
      </c>
      <c r="C946" s="182">
        <v>52</v>
      </c>
      <c r="D946" s="182">
        <v>9</v>
      </c>
      <c r="E946" s="182">
        <v>3</v>
      </c>
      <c r="F946" s="182">
        <v>920.87170218009067</v>
      </c>
      <c r="G946" s="182">
        <v>50</v>
      </c>
      <c r="H946" s="188">
        <v>10879.128297819909</v>
      </c>
      <c r="I946" s="182" t="s">
        <v>198</v>
      </c>
      <c r="L946" s="185">
        <f>AVERAGE($G$9:G946)</f>
        <v>46.623667377398718</v>
      </c>
      <c r="M946" s="168">
        <f>AVERAGE($H$9:H946)</f>
        <v>9777.2527889873654</v>
      </c>
      <c r="AB946" s="178">
        <v>938</v>
      </c>
      <c r="AC946" s="182">
        <v>39</v>
      </c>
      <c r="AD946" s="182">
        <v>8</v>
      </c>
      <c r="AE946" s="182">
        <v>5</v>
      </c>
      <c r="AF946" s="182">
        <v>1055.3705694763373</v>
      </c>
      <c r="AG946" s="182">
        <v>42</v>
      </c>
      <c r="AH946" s="188">
        <v>13164.629430523662</v>
      </c>
      <c r="AI946" s="182" t="s">
        <v>197</v>
      </c>
      <c r="AJ946" s="3"/>
      <c r="AK946" s="3"/>
      <c r="AL946" s="185">
        <f>AVERAGE($AG$9:AG946)</f>
        <v>46.7771855010661</v>
      </c>
      <c r="AM946" s="168">
        <f>AVERAGE($AH$9:AH946)</f>
        <v>14469.459463034669</v>
      </c>
    </row>
    <row r="947" spans="2:39" ht="18" x14ac:dyDescent="0.55000000000000004">
      <c r="B947" s="178">
        <v>939</v>
      </c>
      <c r="C947" s="182">
        <v>43</v>
      </c>
      <c r="D947" s="182">
        <v>5</v>
      </c>
      <c r="E947" s="182">
        <v>1</v>
      </c>
      <c r="F947" s="182">
        <v>329.32158228881832</v>
      </c>
      <c r="G947" s="182">
        <v>47</v>
      </c>
      <c r="H947" s="188">
        <v>10115.67841771118</v>
      </c>
      <c r="I947" s="182" t="s">
        <v>197</v>
      </c>
      <c r="L947" s="185">
        <f>AVERAGE($G$9:G947)</f>
        <v>46.624068157614481</v>
      </c>
      <c r="M947" s="168">
        <f>AVERAGE($H$9:H947)</f>
        <v>9777.6131996675831</v>
      </c>
      <c r="AB947" s="178">
        <v>939</v>
      </c>
      <c r="AC947" s="182">
        <v>46</v>
      </c>
      <c r="AD947" s="182">
        <v>6</v>
      </c>
      <c r="AE947" s="182">
        <v>2</v>
      </c>
      <c r="AF947" s="182">
        <v>864.30351714433232</v>
      </c>
      <c r="AG947" s="182">
        <v>50</v>
      </c>
      <c r="AH947" s="188">
        <v>15685.696482855667</v>
      </c>
      <c r="AI947" s="182" t="s">
        <v>198</v>
      </c>
      <c r="AJ947" s="3"/>
      <c r="AK947" s="3"/>
      <c r="AL947" s="185">
        <f>AVERAGE($AG$9:AG947)</f>
        <v>46.780617678381255</v>
      </c>
      <c r="AM947" s="168">
        <f>AVERAGE($AH$9:AH947)</f>
        <v>14470.75471012713</v>
      </c>
    </row>
    <row r="948" spans="2:39" ht="18" x14ac:dyDescent="0.55000000000000004">
      <c r="B948" s="178">
        <v>940</v>
      </c>
      <c r="C948" s="182">
        <v>45</v>
      </c>
      <c r="D948" s="182">
        <v>6</v>
      </c>
      <c r="E948" s="182">
        <v>0</v>
      </c>
      <c r="F948" s="182">
        <v>1033.7551719705211</v>
      </c>
      <c r="G948" s="182">
        <v>51</v>
      </c>
      <c r="H948" s="188">
        <v>9951.2448280294793</v>
      </c>
      <c r="I948" s="182" t="s">
        <v>198</v>
      </c>
      <c r="L948" s="185">
        <f>AVERAGE($G$9:G948)</f>
        <v>46.628723404255318</v>
      </c>
      <c r="M948" s="168">
        <f>AVERAGE($H$9:H948)</f>
        <v>9777.7979141658398</v>
      </c>
      <c r="AB948" s="178">
        <v>940</v>
      </c>
      <c r="AC948" s="182">
        <v>40</v>
      </c>
      <c r="AD948" s="182">
        <v>8</v>
      </c>
      <c r="AE948" s="182">
        <v>3</v>
      </c>
      <c r="AF948" s="182">
        <v>960.0585500096737</v>
      </c>
      <c r="AG948" s="182">
        <v>45</v>
      </c>
      <c r="AH948" s="188">
        <v>13914.941449990325</v>
      </c>
      <c r="AI948" s="182" t="s">
        <v>197</v>
      </c>
      <c r="AJ948" s="3"/>
      <c r="AK948" s="3"/>
      <c r="AL948" s="185">
        <f>AVERAGE($AG$9:AG948)</f>
        <v>46.778723404255317</v>
      </c>
      <c r="AM948" s="168">
        <f>AVERAGE($AH$9:AH948)</f>
        <v>14470.163419424858</v>
      </c>
    </row>
    <row r="949" spans="2:39" ht="18" x14ac:dyDescent="0.55000000000000004">
      <c r="B949" s="178">
        <v>941</v>
      </c>
      <c r="C949" s="182">
        <v>55</v>
      </c>
      <c r="D949" s="182">
        <v>3</v>
      </c>
      <c r="E949" s="182">
        <v>2</v>
      </c>
      <c r="F949" s="182">
        <v>883.15388161211376</v>
      </c>
      <c r="G949" s="182">
        <v>51</v>
      </c>
      <c r="H949" s="188">
        <v>10601.846118387886</v>
      </c>
      <c r="I949" s="182" t="s">
        <v>198</v>
      </c>
      <c r="L949" s="185">
        <f>AVERAGE($G$9:G949)</f>
        <v>46.633368756641872</v>
      </c>
      <c r="M949" s="168">
        <f>AVERAGE($H$9:H949)</f>
        <v>9778.6736295794653</v>
      </c>
      <c r="AB949" s="178">
        <v>941</v>
      </c>
      <c r="AC949" s="182">
        <v>53</v>
      </c>
      <c r="AD949" s="182">
        <v>8</v>
      </c>
      <c r="AE949" s="182">
        <v>4</v>
      </c>
      <c r="AF949" s="182">
        <v>1013.0703923805014</v>
      </c>
      <c r="AG949" s="182">
        <v>49</v>
      </c>
      <c r="AH949" s="188">
        <v>15651.929607619499</v>
      </c>
      <c r="AI949" s="182" t="s">
        <v>197</v>
      </c>
      <c r="AJ949" s="3"/>
      <c r="AK949" s="3"/>
      <c r="AL949" s="185">
        <f>AVERAGE($AG$9:AG949)</f>
        <v>46.781083953241236</v>
      </c>
      <c r="AM949" s="168">
        <f>AVERAGE($AH$9:AH949)</f>
        <v>14471.419281473947</v>
      </c>
    </row>
    <row r="950" spans="2:39" ht="18" x14ac:dyDescent="0.55000000000000004">
      <c r="B950" s="178">
        <v>942</v>
      </c>
      <c r="C950" s="182">
        <v>50</v>
      </c>
      <c r="D950" s="182">
        <v>9</v>
      </c>
      <c r="E950" s="182">
        <v>1</v>
      </c>
      <c r="F950" s="182">
        <v>668.17829932932591</v>
      </c>
      <c r="G950" s="182">
        <v>52</v>
      </c>
      <c r="H950" s="188">
        <v>10501.821700670675</v>
      </c>
      <c r="I950" s="182" t="s">
        <v>198</v>
      </c>
      <c r="L950" s="185">
        <f>AVERAGE($G$9:G950)</f>
        <v>46.639065817409765</v>
      </c>
      <c r="M950" s="168">
        <f>AVERAGE($H$9:H950)</f>
        <v>9779.4413026910261</v>
      </c>
      <c r="AB950" s="178">
        <v>942</v>
      </c>
      <c r="AC950" s="182">
        <v>42</v>
      </c>
      <c r="AD950" s="182">
        <v>10</v>
      </c>
      <c r="AE950" s="182">
        <v>0</v>
      </c>
      <c r="AF950" s="182">
        <v>765.37108015905187</v>
      </c>
      <c r="AG950" s="182">
        <v>52</v>
      </c>
      <c r="AH950" s="188">
        <v>15154.628919840949</v>
      </c>
      <c r="AI950" s="182" t="s">
        <v>198</v>
      </c>
      <c r="AJ950" s="3"/>
      <c r="AK950" s="3"/>
      <c r="AL950" s="185">
        <f>AVERAGE($AG$9:AG950)</f>
        <v>46.786624203821653</v>
      </c>
      <c r="AM950" s="168">
        <f>AVERAGE($AH$9:AH950)</f>
        <v>14472.144557098542</v>
      </c>
    </row>
    <row r="951" spans="2:39" ht="18" x14ac:dyDescent="0.55000000000000004">
      <c r="B951" s="178">
        <v>943</v>
      </c>
      <c r="C951" s="182">
        <v>49</v>
      </c>
      <c r="D951" s="182">
        <v>5</v>
      </c>
      <c r="E951" s="182">
        <v>2</v>
      </c>
      <c r="F951" s="182">
        <v>920.8571779720495</v>
      </c>
      <c r="G951" s="182">
        <v>51</v>
      </c>
      <c r="H951" s="188">
        <v>10564.14282202795</v>
      </c>
      <c r="I951" s="182" t="s">
        <v>198</v>
      </c>
      <c r="L951" s="185">
        <f>AVERAGE($G$9:G951)</f>
        <v>46.643690349946979</v>
      </c>
      <c r="M951" s="168">
        <f>AVERAGE($H$9:H951)</f>
        <v>9780.2734357974277</v>
      </c>
      <c r="AB951" s="178">
        <v>943</v>
      </c>
      <c r="AC951" s="182">
        <v>48</v>
      </c>
      <c r="AD951" s="182">
        <v>11</v>
      </c>
      <c r="AE951" s="182">
        <v>1</v>
      </c>
      <c r="AF951" s="182">
        <v>835.77682313587229</v>
      </c>
      <c r="AG951" s="182">
        <v>52</v>
      </c>
      <c r="AH951" s="188">
        <v>15334.223176864129</v>
      </c>
      <c r="AI951" s="182" t="s">
        <v>198</v>
      </c>
      <c r="AJ951" s="3"/>
      <c r="AK951" s="3"/>
      <c r="AL951" s="185">
        <f>AVERAGE($AG$9:AG951)</f>
        <v>46.792152704135738</v>
      </c>
      <c r="AM951" s="168">
        <f>AVERAGE($AH$9:AH951)</f>
        <v>14473.058744394159</v>
      </c>
    </row>
    <row r="952" spans="2:39" ht="18" x14ac:dyDescent="0.55000000000000004">
      <c r="B952" s="178">
        <v>944</v>
      </c>
      <c r="C952" s="182">
        <v>49</v>
      </c>
      <c r="D952" s="182">
        <v>8</v>
      </c>
      <c r="E952" s="182">
        <v>1</v>
      </c>
      <c r="F952" s="182">
        <v>691.85579590872294</v>
      </c>
      <c r="G952" s="182">
        <v>52</v>
      </c>
      <c r="H952" s="188">
        <v>10478.144204091277</v>
      </c>
      <c r="I952" s="182" t="s">
        <v>198</v>
      </c>
      <c r="L952" s="185">
        <f>AVERAGE($G$9:G952)</f>
        <v>46.649364406779661</v>
      </c>
      <c r="M952" s="168">
        <f>AVERAGE($H$9:H952)</f>
        <v>9781.0127056790952</v>
      </c>
      <c r="AB952" s="178">
        <v>944</v>
      </c>
      <c r="AC952" s="182">
        <v>50</v>
      </c>
      <c r="AD952" s="182">
        <v>4</v>
      </c>
      <c r="AE952" s="182">
        <v>1</v>
      </c>
      <c r="AF952" s="182">
        <v>715.48696026377911</v>
      </c>
      <c r="AG952" s="182">
        <v>52</v>
      </c>
      <c r="AH952" s="188">
        <v>15454.513039736221</v>
      </c>
      <c r="AI952" s="182" t="s">
        <v>198</v>
      </c>
      <c r="AJ952" s="3"/>
      <c r="AK952" s="3"/>
      <c r="AL952" s="185">
        <f>AVERAGE($AG$9:AG952)</f>
        <v>46.797669491525426</v>
      </c>
      <c r="AM952" s="168">
        <f>AVERAGE($AH$9:AH952)</f>
        <v>14474.098420554477</v>
      </c>
    </row>
    <row r="953" spans="2:39" ht="18" x14ac:dyDescent="0.55000000000000004">
      <c r="B953" s="178">
        <v>945</v>
      </c>
      <c r="C953" s="182">
        <v>54</v>
      </c>
      <c r="D953" s="182">
        <v>6</v>
      </c>
      <c r="E953" s="182">
        <v>0</v>
      </c>
      <c r="F953" s="182">
        <v>1098.3923700477103</v>
      </c>
      <c r="G953" s="182">
        <v>53</v>
      </c>
      <c r="H953" s="188">
        <v>9756.6076299522902</v>
      </c>
      <c r="I953" s="182" t="s">
        <v>198</v>
      </c>
      <c r="L953" s="185">
        <f>AVERAGE($G$9:G953)</f>
        <v>46.656084656084658</v>
      </c>
      <c r="M953" s="168">
        <f>AVERAGE($H$9:H953)</f>
        <v>9780.9868802021356</v>
      </c>
      <c r="AB953" s="178">
        <v>945</v>
      </c>
      <c r="AC953" s="182">
        <v>49</v>
      </c>
      <c r="AD953" s="182">
        <v>12</v>
      </c>
      <c r="AE953" s="182">
        <v>3</v>
      </c>
      <c r="AF953" s="182">
        <v>576.96557939325703</v>
      </c>
      <c r="AG953" s="182">
        <v>50</v>
      </c>
      <c r="AH953" s="188">
        <v>16223.034420606742</v>
      </c>
      <c r="AI953" s="182" t="s">
        <v>198</v>
      </c>
      <c r="AJ953" s="3"/>
      <c r="AK953" s="3"/>
      <c r="AL953" s="185">
        <f>AVERAGE($AG$9:AG953)</f>
        <v>46.801058201058204</v>
      </c>
      <c r="AM953" s="168">
        <f>AVERAGE($AH$9:AH953)</f>
        <v>14475.94914648046</v>
      </c>
    </row>
    <row r="954" spans="2:39" ht="18" x14ac:dyDescent="0.55000000000000004">
      <c r="B954" s="178">
        <v>946</v>
      </c>
      <c r="C954" s="182">
        <v>57</v>
      </c>
      <c r="D954" s="182">
        <v>4</v>
      </c>
      <c r="E954" s="182">
        <v>1</v>
      </c>
      <c r="F954" s="182">
        <v>786.46063344615743</v>
      </c>
      <c r="G954" s="182">
        <v>52</v>
      </c>
      <c r="H954" s="188">
        <v>10383.539366553843</v>
      </c>
      <c r="I954" s="182" t="s">
        <v>198</v>
      </c>
      <c r="L954" s="185">
        <f>AVERAGE($G$9:G954)</f>
        <v>46.661733615221991</v>
      </c>
      <c r="M954" s="168">
        <f>AVERAGE($H$9:H954)</f>
        <v>9781.6238278621277</v>
      </c>
      <c r="AB954" s="178">
        <v>946</v>
      </c>
      <c r="AC954" s="182">
        <v>45</v>
      </c>
      <c r="AD954" s="182">
        <v>3</v>
      </c>
      <c r="AE954" s="182">
        <v>1</v>
      </c>
      <c r="AF954" s="182">
        <v>800.26401902841553</v>
      </c>
      <c r="AG954" s="182">
        <v>47</v>
      </c>
      <c r="AH954" s="188">
        <v>14344.735980971585</v>
      </c>
      <c r="AI954" s="182" t="s">
        <v>197</v>
      </c>
      <c r="AJ954" s="3"/>
      <c r="AK954" s="3"/>
      <c r="AL954" s="185">
        <f>AVERAGE($AG$9:AG954)</f>
        <v>46.801268498942918</v>
      </c>
      <c r="AM954" s="168">
        <f>AVERAGE($AH$9:AH954)</f>
        <v>14475.810443345672</v>
      </c>
    </row>
    <row r="955" spans="2:39" ht="18" x14ac:dyDescent="0.55000000000000004">
      <c r="B955" s="178">
        <v>947</v>
      </c>
      <c r="C955" s="182">
        <v>43</v>
      </c>
      <c r="D955" s="182">
        <v>5</v>
      </c>
      <c r="E955" s="182">
        <v>1</v>
      </c>
      <c r="F955" s="182">
        <v>882.05478537419981</v>
      </c>
      <c r="G955" s="182">
        <v>47</v>
      </c>
      <c r="H955" s="188">
        <v>9562.9452146258009</v>
      </c>
      <c r="I955" s="182" t="s">
        <v>197</v>
      </c>
      <c r="L955" s="185">
        <f>AVERAGE($G$9:G955)</f>
        <v>46.662090813093982</v>
      </c>
      <c r="M955" s="168">
        <f>AVERAGE($H$9:H955)</f>
        <v>9781.392910635901</v>
      </c>
      <c r="AB955" s="178">
        <v>947</v>
      </c>
      <c r="AC955" s="182">
        <v>55</v>
      </c>
      <c r="AD955" s="182">
        <v>4</v>
      </c>
      <c r="AE955" s="182">
        <v>4</v>
      </c>
      <c r="AF955" s="182">
        <v>777.35828616918945</v>
      </c>
      <c r="AG955" s="182">
        <v>49</v>
      </c>
      <c r="AH955" s="188">
        <v>15887.64171383081</v>
      </c>
      <c r="AI955" s="182" t="s">
        <v>197</v>
      </c>
      <c r="AJ955" s="3"/>
      <c r="AK955" s="3"/>
      <c r="AL955" s="185">
        <f>AVERAGE($AG$9:AG955)</f>
        <v>46.803590285110879</v>
      </c>
      <c r="AM955" s="168">
        <f>AVERAGE($AH$9:AH955)</f>
        <v>14477.301289460229</v>
      </c>
    </row>
    <row r="956" spans="2:39" ht="18" x14ac:dyDescent="0.55000000000000004">
      <c r="B956" s="178">
        <v>948</v>
      </c>
      <c r="C956" s="182">
        <v>52</v>
      </c>
      <c r="D956" s="182">
        <v>8</v>
      </c>
      <c r="E956" s="182">
        <v>1</v>
      </c>
      <c r="F956" s="182">
        <v>801.93776703026015</v>
      </c>
      <c r="G956" s="182">
        <v>52</v>
      </c>
      <c r="H956" s="188">
        <v>10368.06223296974</v>
      </c>
      <c r="I956" s="182" t="s">
        <v>198</v>
      </c>
      <c r="L956" s="185">
        <f>AVERAGE($G$9:G956)</f>
        <v>46.667721518987342</v>
      </c>
      <c r="M956" s="168">
        <f>AVERAGE($H$9:H956)</f>
        <v>9782.0117601320344</v>
      </c>
      <c r="AB956" s="178">
        <v>948</v>
      </c>
      <c r="AC956" s="182">
        <v>33</v>
      </c>
      <c r="AD956" s="182">
        <v>6</v>
      </c>
      <c r="AE956" s="182">
        <v>3</v>
      </c>
      <c r="AF956" s="182">
        <v>742.86995355753231</v>
      </c>
      <c r="AG956" s="182">
        <v>36</v>
      </c>
      <c r="AH956" s="188">
        <v>10667.130046442468</v>
      </c>
      <c r="AI956" s="182" t="s">
        <v>197</v>
      </c>
      <c r="AJ956" s="3"/>
      <c r="AK956" s="3"/>
      <c r="AL956" s="185">
        <f>AVERAGE($AG$9:AG956)</f>
        <v>46.792194092827003</v>
      </c>
      <c r="AM956" s="168">
        <f>AVERAGE($AH$9:AH956)</f>
        <v>14473.282121482362</v>
      </c>
    </row>
    <row r="957" spans="2:39" ht="18" x14ac:dyDescent="0.55000000000000004">
      <c r="B957" s="178">
        <v>949</v>
      </c>
      <c r="C957" s="182">
        <v>39</v>
      </c>
      <c r="D957" s="182">
        <v>7</v>
      </c>
      <c r="E957" s="182">
        <v>3</v>
      </c>
      <c r="F957" s="182">
        <v>789.60212392616756</v>
      </c>
      <c r="G957" s="182">
        <v>43</v>
      </c>
      <c r="H957" s="188">
        <v>9015.3978760738319</v>
      </c>
      <c r="I957" s="182" t="s">
        <v>197</v>
      </c>
      <c r="L957" s="185">
        <f>AVERAGE($G$9:G957)</f>
        <v>46.663856691253955</v>
      </c>
      <c r="M957" s="168">
        <f>AVERAGE($H$9:H957)</f>
        <v>9781.2039478200659</v>
      </c>
      <c r="AB957" s="178">
        <v>949</v>
      </c>
      <c r="AC957" s="182">
        <v>49</v>
      </c>
      <c r="AD957" s="182">
        <v>2</v>
      </c>
      <c r="AE957" s="182">
        <v>2</v>
      </c>
      <c r="AF957" s="182">
        <v>499.28263521525793</v>
      </c>
      <c r="AG957" s="182">
        <v>49</v>
      </c>
      <c r="AH957" s="188">
        <v>15665.717364784741</v>
      </c>
      <c r="AI957" s="182" t="s">
        <v>197</v>
      </c>
      <c r="AJ957" s="3"/>
      <c r="AK957" s="3"/>
      <c r="AL957" s="185">
        <f>AVERAGE($AG$9:AG957)</f>
        <v>46.794520547945204</v>
      </c>
      <c r="AM957" s="168">
        <f>AVERAGE($AH$9:AH957)</f>
        <v>14474.538639125461</v>
      </c>
    </row>
    <row r="958" spans="2:39" ht="18" x14ac:dyDescent="0.55000000000000004">
      <c r="B958" s="178">
        <v>950</v>
      </c>
      <c r="C958" s="182">
        <v>45</v>
      </c>
      <c r="D958" s="182">
        <v>8</v>
      </c>
      <c r="E958" s="182">
        <v>7</v>
      </c>
      <c r="F958" s="182">
        <v>752.07688240066784</v>
      </c>
      <c r="G958" s="182">
        <v>46</v>
      </c>
      <c r="H958" s="188">
        <v>10907.923117599332</v>
      </c>
      <c r="I958" s="182" t="s">
        <v>197</v>
      </c>
      <c r="L958" s="185">
        <f>AVERAGE($G$9:G958)</f>
        <v>46.663157894736841</v>
      </c>
      <c r="M958" s="168">
        <f>AVERAGE($H$9:H958)</f>
        <v>9782.3899679987808</v>
      </c>
      <c r="AB958" s="178">
        <v>950</v>
      </c>
      <c r="AC958" s="182">
        <v>49</v>
      </c>
      <c r="AD958" s="182">
        <v>5</v>
      </c>
      <c r="AE958" s="182">
        <v>0</v>
      </c>
      <c r="AF958" s="182">
        <v>838.6842777629472</v>
      </c>
      <c r="AG958" s="182">
        <v>53</v>
      </c>
      <c r="AH958" s="188">
        <v>15016.315722237054</v>
      </c>
      <c r="AI958" s="182" t="s">
        <v>198</v>
      </c>
      <c r="AJ958" s="3"/>
      <c r="AK958" s="3"/>
      <c r="AL958" s="185">
        <f>AVERAGE($AG$9:AG958)</f>
        <v>46.801052631578948</v>
      </c>
      <c r="AM958" s="168">
        <f>AVERAGE($AH$9:AH958)</f>
        <v>14475.108930791896</v>
      </c>
    </row>
    <row r="959" spans="2:39" ht="18" x14ac:dyDescent="0.55000000000000004">
      <c r="B959" s="178">
        <v>951</v>
      </c>
      <c r="C959" s="182">
        <v>40</v>
      </c>
      <c r="D959" s="182">
        <v>4</v>
      </c>
      <c r="E959" s="182">
        <v>4</v>
      </c>
      <c r="F959" s="182">
        <v>765.32625237135608</v>
      </c>
      <c r="G959" s="182">
        <v>40</v>
      </c>
      <c r="H959" s="188">
        <v>8434.6737476286435</v>
      </c>
      <c r="I959" s="182" t="s">
        <v>197</v>
      </c>
      <c r="L959" s="185">
        <f>AVERAGE($G$9:G959)</f>
        <v>46.656151419558363</v>
      </c>
      <c r="M959" s="168">
        <f>AVERAGE($H$9:H959)</f>
        <v>9780.9728110898741</v>
      </c>
      <c r="AB959" s="178">
        <v>951</v>
      </c>
      <c r="AC959" s="182">
        <v>41</v>
      </c>
      <c r="AD959" s="182">
        <v>5</v>
      </c>
      <c r="AE959" s="182">
        <v>6</v>
      </c>
      <c r="AF959" s="182">
        <v>791.54469065385695</v>
      </c>
      <c r="AG959" s="182">
        <v>40</v>
      </c>
      <c r="AH959" s="188">
        <v>12908.455309346144</v>
      </c>
      <c r="AI959" s="182" t="s">
        <v>197</v>
      </c>
      <c r="AJ959" s="3"/>
      <c r="AK959" s="3"/>
      <c r="AL959" s="185">
        <f>AVERAGE($AG$9:AG959)</f>
        <v>46.79390115667718</v>
      </c>
      <c r="AM959" s="168">
        <f>AVERAGE($AH$9:AH959)</f>
        <v>14473.461555795633</v>
      </c>
    </row>
    <row r="960" spans="2:39" ht="18" x14ac:dyDescent="0.55000000000000004">
      <c r="B960" s="178">
        <v>952</v>
      </c>
      <c r="C960" s="182">
        <v>42</v>
      </c>
      <c r="D960" s="182">
        <v>9</v>
      </c>
      <c r="E960" s="182">
        <v>7</v>
      </c>
      <c r="F960" s="182">
        <v>873.27915337024001</v>
      </c>
      <c r="G960" s="182">
        <v>44</v>
      </c>
      <c r="H960" s="188">
        <v>10216.72084662976</v>
      </c>
      <c r="I960" s="182" t="s">
        <v>197</v>
      </c>
      <c r="L960" s="185">
        <f>AVERAGE($G$9:G960)</f>
        <v>46.653361344537814</v>
      </c>
      <c r="M960" s="168">
        <f>AVERAGE($H$9:H960)</f>
        <v>9781.4305296146013</v>
      </c>
      <c r="AB960" s="178">
        <v>952</v>
      </c>
      <c r="AC960" s="182">
        <v>35</v>
      </c>
      <c r="AD960" s="182">
        <v>6</v>
      </c>
      <c r="AE960" s="182">
        <v>2</v>
      </c>
      <c r="AF960" s="182">
        <v>607.50147681876399</v>
      </c>
      <c r="AG960" s="182">
        <v>39</v>
      </c>
      <c r="AH960" s="188">
        <v>11707.498523181235</v>
      </c>
      <c r="AI960" s="182" t="s">
        <v>197</v>
      </c>
      <c r="AJ960" s="3"/>
      <c r="AK960" s="3"/>
      <c r="AL960" s="185">
        <f>AVERAGE($AG$9:AG960)</f>
        <v>46.785714285714285</v>
      </c>
      <c r="AM960" s="168">
        <f>AVERAGE($AH$9:AH960)</f>
        <v>14470.556132442045</v>
      </c>
    </row>
    <row r="961" spans="2:39" ht="18" x14ac:dyDescent="0.55000000000000004">
      <c r="B961" s="178">
        <v>953</v>
      </c>
      <c r="C961" s="182">
        <v>42</v>
      </c>
      <c r="D961" s="182">
        <v>7</v>
      </c>
      <c r="E961" s="182">
        <v>2</v>
      </c>
      <c r="F961" s="182">
        <v>804.42198599156586</v>
      </c>
      <c r="G961" s="182">
        <v>47</v>
      </c>
      <c r="H961" s="188">
        <v>9890.5780140084353</v>
      </c>
      <c r="I961" s="182" t="s">
        <v>197</v>
      </c>
      <c r="L961" s="185">
        <f>AVERAGE($G$9:G961)</f>
        <v>46.653725078698848</v>
      </c>
      <c r="M961" s="168">
        <f>AVERAGE($H$9:H961)</f>
        <v>9781.5450600284457</v>
      </c>
      <c r="AB961" s="178">
        <v>953</v>
      </c>
      <c r="AC961" s="182">
        <v>40</v>
      </c>
      <c r="AD961" s="182">
        <v>4</v>
      </c>
      <c r="AE961" s="182">
        <v>4</v>
      </c>
      <c r="AF961" s="182">
        <v>818.75279989865078</v>
      </c>
      <c r="AG961" s="182">
        <v>40</v>
      </c>
      <c r="AH961" s="188">
        <v>12381.247200101348</v>
      </c>
      <c r="AI961" s="182" t="s">
        <v>197</v>
      </c>
      <c r="AJ961" s="3"/>
      <c r="AK961" s="3"/>
      <c r="AL961" s="185">
        <f>AVERAGE($AG$9:AG961)</f>
        <v>46.77859391395593</v>
      </c>
      <c r="AM961" s="168">
        <f>AVERAGE($AH$9:AH961)</f>
        <v>14468.363783090168</v>
      </c>
    </row>
    <row r="962" spans="2:39" ht="18" x14ac:dyDescent="0.55000000000000004">
      <c r="B962" s="178">
        <v>954</v>
      </c>
      <c r="C962" s="182">
        <v>41</v>
      </c>
      <c r="D962" s="182">
        <v>8</v>
      </c>
      <c r="E962" s="182">
        <v>6</v>
      </c>
      <c r="F962" s="182">
        <v>831.1004598725483</v>
      </c>
      <c r="G962" s="182">
        <v>43</v>
      </c>
      <c r="H962" s="188">
        <v>9723.8995401274515</v>
      </c>
      <c r="I962" s="182" t="s">
        <v>197</v>
      </c>
      <c r="L962" s="185">
        <f>AVERAGE($G$9:G962)</f>
        <v>46.649895178197063</v>
      </c>
      <c r="M962" s="168">
        <f>AVERAGE($H$9:H962)</f>
        <v>9781.4846349551754</v>
      </c>
      <c r="AB962" s="178">
        <v>954</v>
      </c>
      <c r="AC962" s="182">
        <v>38</v>
      </c>
      <c r="AD962" s="182">
        <v>4</v>
      </c>
      <c r="AE962" s="182">
        <v>2</v>
      </c>
      <c r="AF962" s="182">
        <v>684.730315752347</v>
      </c>
      <c r="AG962" s="182">
        <v>40</v>
      </c>
      <c r="AH962" s="188">
        <v>12015.269684247653</v>
      </c>
      <c r="AI962" s="182" t="s">
        <v>197</v>
      </c>
      <c r="AJ962" s="3"/>
      <c r="AK962" s="3"/>
      <c r="AL962" s="185">
        <f>AVERAGE($AG$9:AG962)</f>
        <v>46.771488469601678</v>
      </c>
      <c r="AM962" s="168">
        <f>AVERAGE($AH$9:AH962)</f>
        <v>14465.792405628068</v>
      </c>
    </row>
    <row r="963" spans="2:39" ht="18" x14ac:dyDescent="0.55000000000000004">
      <c r="B963" s="178">
        <v>955</v>
      </c>
      <c r="C963" s="182">
        <v>56</v>
      </c>
      <c r="D963" s="182">
        <v>8</v>
      </c>
      <c r="E963" s="182">
        <v>4</v>
      </c>
      <c r="F963" s="182">
        <v>807.89976176661219</v>
      </c>
      <c r="G963" s="182">
        <v>49</v>
      </c>
      <c r="H963" s="188">
        <v>10957.100238233388</v>
      </c>
      <c r="I963" s="182" t="s">
        <v>197</v>
      </c>
      <c r="L963" s="185">
        <f>AVERAGE($G$9:G963)</f>
        <v>46.652356020942406</v>
      </c>
      <c r="M963" s="168">
        <f>AVERAGE($H$9:H963)</f>
        <v>9782.7156460580845</v>
      </c>
      <c r="AB963" s="178">
        <v>955</v>
      </c>
      <c r="AC963" s="182">
        <v>35</v>
      </c>
      <c r="AD963" s="182">
        <v>3</v>
      </c>
      <c r="AE963" s="182">
        <v>3</v>
      </c>
      <c r="AF963" s="182">
        <v>799.03801942127996</v>
      </c>
      <c r="AG963" s="182">
        <v>35</v>
      </c>
      <c r="AH963" s="188">
        <v>10225.961980578719</v>
      </c>
      <c r="AI963" s="182" t="s">
        <v>197</v>
      </c>
      <c r="AJ963" s="3"/>
      <c r="AK963" s="3"/>
      <c r="AL963" s="185">
        <f>AVERAGE($AG$9:AG963)</f>
        <v>46.759162303664922</v>
      </c>
      <c r="AM963" s="168">
        <f>AVERAGE($AH$9:AH963)</f>
        <v>14461.352792617547</v>
      </c>
    </row>
    <row r="964" spans="2:39" ht="18" x14ac:dyDescent="0.55000000000000004">
      <c r="B964" s="178">
        <v>956</v>
      </c>
      <c r="C964" s="182">
        <v>38</v>
      </c>
      <c r="D964" s="182">
        <v>4</v>
      </c>
      <c r="E964" s="182">
        <v>2</v>
      </c>
      <c r="F964" s="182">
        <v>562.23299402848272</v>
      </c>
      <c r="G964" s="182">
        <v>40</v>
      </c>
      <c r="H964" s="188">
        <v>8137.7670059715174</v>
      </c>
      <c r="I964" s="182" t="s">
        <v>197</v>
      </c>
      <c r="L964" s="185">
        <f>AVERAGE($G$9:G964)</f>
        <v>46.645397489539747</v>
      </c>
      <c r="M964" s="168">
        <f>AVERAGE($H$9:H964)</f>
        <v>9780.994988484772</v>
      </c>
      <c r="AB964" s="178">
        <v>956</v>
      </c>
      <c r="AC964" s="182">
        <v>44</v>
      </c>
      <c r="AD964" s="182">
        <v>3</v>
      </c>
      <c r="AE964" s="182">
        <v>5</v>
      </c>
      <c r="AF964" s="182">
        <v>529.8608279226853</v>
      </c>
      <c r="AG964" s="182">
        <v>42</v>
      </c>
      <c r="AH964" s="188">
        <v>13690.139172077314</v>
      </c>
      <c r="AI964" s="182" t="s">
        <v>197</v>
      </c>
      <c r="AJ964" s="3"/>
      <c r="AK964" s="3"/>
      <c r="AL964" s="185">
        <f>AVERAGE($AG$9:AG964)</f>
        <v>46.754184100418414</v>
      </c>
      <c r="AM964" s="168">
        <f>AVERAGE($AH$9:AH964)</f>
        <v>14460.54608380945</v>
      </c>
    </row>
    <row r="965" spans="2:39" ht="18" x14ac:dyDescent="0.55000000000000004">
      <c r="B965" s="178">
        <v>957</v>
      </c>
      <c r="C965" s="182">
        <v>40</v>
      </c>
      <c r="D965" s="182">
        <v>6</v>
      </c>
      <c r="E965" s="182">
        <v>0</v>
      </c>
      <c r="F965" s="182">
        <v>667.27136303148643</v>
      </c>
      <c r="G965" s="182">
        <v>46</v>
      </c>
      <c r="H965" s="188">
        <v>9242.7286369685135</v>
      </c>
      <c r="I965" s="182" t="s">
        <v>197</v>
      </c>
      <c r="L965" s="185">
        <f>AVERAGE($G$9:G965)</f>
        <v>46.644723092998952</v>
      </c>
      <c r="M965" s="168">
        <f>AVERAGE($H$9:H965)</f>
        <v>9780.4325367068031</v>
      </c>
      <c r="AB965" s="178">
        <v>957</v>
      </c>
      <c r="AC965" s="182">
        <v>46</v>
      </c>
      <c r="AD965" s="182">
        <v>6</v>
      </c>
      <c r="AE965" s="182">
        <v>3</v>
      </c>
      <c r="AF965" s="182">
        <v>642.39810059987542</v>
      </c>
      <c r="AG965" s="182">
        <v>49</v>
      </c>
      <c r="AH965" s="188">
        <v>15772.601899400124</v>
      </c>
      <c r="AI965" s="182" t="s">
        <v>197</v>
      </c>
      <c r="AJ965" s="3"/>
      <c r="AK965" s="3"/>
      <c r="AL965" s="185">
        <f>AVERAGE($AG$9:AG965)</f>
        <v>46.756530825496341</v>
      </c>
      <c r="AM965" s="168">
        <f>AVERAGE($AH$9:AH965)</f>
        <v>14461.917093021144</v>
      </c>
    </row>
    <row r="966" spans="2:39" ht="18" x14ac:dyDescent="0.55000000000000004">
      <c r="B966" s="178">
        <v>958</v>
      </c>
      <c r="C966" s="182">
        <v>52</v>
      </c>
      <c r="D966" s="182">
        <v>2</v>
      </c>
      <c r="E966" s="182">
        <v>3</v>
      </c>
      <c r="F966" s="182">
        <v>671.94793308099133</v>
      </c>
      <c r="G966" s="182">
        <v>50</v>
      </c>
      <c r="H966" s="188">
        <v>11128.052066919008</v>
      </c>
      <c r="I966" s="182" t="s">
        <v>198</v>
      </c>
      <c r="L966" s="185">
        <f>AVERAGE($G$9:G966)</f>
        <v>46.648225469728601</v>
      </c>
      <c r="M966" s="168">
        <f>AVERAGE($H$9:H966)</f>
        <v>9781.8392376777974</v>
      </c>
      <c r="AB966" s="178">
        <v>958</v>
      </c>
      <c r="AC966" s="182">
        <v>39</v>
      </c>
      <c r="AD966" s="182">
        <v>6</v>
      </c>
      <c r="AE966" s="182">
        <v>1</v>
      </c>
      <c r="AF966" s="182">
        <v>487.22949464168067</v>
      </c>
      <c r="AG966" s="182">
        <v>44</v>
      </c>
      <c r="AH966" s="188">
        <v>13502.770505358319</v>
      </c>
      <c r="AI966" s="182" t="s">
        <v>197</v>
      </c>
      <c r="AJ966" s="3"/>
      <c r="AK966" s="3"/>
      <c r="AL966" s="185">
        <f>AVERAGE($AG$9:AG966)</f>
        <v>46.753653444676409</v>
      </c>
      <c r="AM966" s="168">
        <f>AVERAGE($AH$9:AH966)</f>
        <v>14460.915896165545</v>
      </c>
    </row>
    <row r="967" spans="2:39" ht="18" x14ac:dyDescent="0.55000000000000004">
      <c r="B967" s="178">
        <v>959</v>
      </c>
      <c r="C967" s="182">
        <v>39</v>
      </c>
      <c r="D967" s="182">
        <v>2</v>
      </c>
      <c r="E967" s="182">
        <v>8</v>
      </c>
      <c r="F967" s="182">
        <v>745.24557759946174</v>
      </c>
      <c r="G967" s="182">
        <v>33</v>
      </c>
      <c r="H967" s="188">
        <v>7459.7544224005378</v>
      </c>
      <c r="I967" s="182" t="s">
        <v>197</v>
      </c>
      <c r="L967" s="185">
        <f>AVERAGE($G$9:G967)</f>
        <v>46.633993743482797</v>
      </c>
      <c r="M967" s="168">
        <f>AVERAGE($H$9:H967)</f>
        <v>9779.4178770779235</v>
      </c>
      <c r="AB967" s="178">
        <v>959</v>
      </c>
      <c r="AC967" s="182">
        <v>31</v>
      </c>
      <c r="AD967" s="182">
        <v>7</v>
      </c>
      <c r="AE967" s="182">
        <v>0</v>
      </c>
      <c r="AF967" s="182">
        <v>731.9036239124639</v>
      </c>
      <c r="AG967" s="182">
        <v>38</v>
      </c>
      <c r="AH967" s="188">
        <v>10698.096376087537</v>
      </c>
      <c r="AI967" s="182" t="s">
        <v>197</v>
      </c>
      <c r="AJ967" s="3"/>
      <c r="AK967" s="3"/>
      <c r="AL967" s="185">
        <f>AVERAGE($AG$9:AG967)</f>
        <v>46.744525547445257</v>
      </c>
      <c r="AM967" s="168">
        <f>AVERAGE($AH$9:AH967)</f>
        <v>14456.992205320834</v>
      </c>
    </row>
    <row r="968" spans="2:39" ht="18" x14ac:dyDescent="0.55000000000000004">
      <c r="B968" s="178">
        <v>960</v>
      </c>
      <c r="C968" s="182">
        <v>58</v>
      </c>
      <c r="D968" s="182">
        <v>6</v>
      </c>
      <c r="E968" s="182">
        <v>2</v>
      </c>
      <c r="F968" s="182">
        <v>1015.62535685669</v>
      </c>
      <c r="G968" s="182">
        <v>51</v>
      </c>
      <c r="H968" s="188">
        <v>10469.37464314331</v>
      </c>
      <c r="I968" s="182" t="s">
        <v>198</v>
      </c>
      <c r="L968" s="185">
        <f>AVERAGE($G$9:G968)</f>
        <v>46.638541666666669</v>
      </c>
      <c r="M968" s="168">
        <f>AVERAGE($H$9:H968)</f>
        <v>9780.1365820425763</v>
      </c>
      <c r="AB968" s="178">
        <v>960</v>
      </c>
      <c r="AC968" s="182">
        <v>45</v>
      </c>
      <c r="AD968" s="182">
        <v>2</v>
      </c>
      <c r="AE968" s="182">
        <v>2</v>
      </c>
      <c r="AF968" s="182">
        <v>507.40406901530383</v>
      </c>
      <c r="AG968" s="182">
        <v>45</v>
      </c>
      <c r="AH968" s="188">
        <v>14117.595930984695</v>
      </c>
      <c r="AI968" s="182" t="s">
        <v>197</v>
      </c>
      <c r="AJ968" s="3"/>
      <c r="AK968" s="3"/>
      <c r="AL968" s="185">
        <f>AVERAGE($AG$9:AG968)</f>
        <v>46.742708333333333</v>
      </c>
      <c r="AM968" s="168">
        <f>AVERAGE($AH$9:AH968)</f>
        <v>14456.638667535066</v>
      </c>
    </row>
    <row r="969" spans="2:39" ht="18" x14ac:dyDescent="0.55000000000000004">
      <c r="B969" s="178">
        <v>961</v>
      </c>
      <c r="C969" s="182">
        <v>45</v>
      </c>
      <c r="D969" s="182">
        <v>5</v>
      </c>
      <c r="E969" s="182">
        <v>7</v>
      </c>
      <c r="F969" s="182">
        <v>740.58913323369495</v>
      </c>
      <c r="G969" s="182">
        <v>43</v>
      </c>
      <c r="H969" s="188">
        <v>10064.410866766306</v>
      </c>
      <c r="I969" s="182" t="s">
        <v>197</v>
      </c>
      <c r="L969" s="185">
        <f>AVERAGE($G$9:G969)</f>
        <v>46.634755463059314</v>
      </c>
      <c r="M969" s="168">
        <f>AVERAGE($H$9:H969)</f>
        <v>9780.4323929527982</v>
      </c>
      <c r="AB969" s="178">
        <v>961</v>
      </c>
      <c r="AC969" s="182">
        <v>40</v>
      </c>
      <c r="AD969" s="182">
        <v>6</v>
      </c>
      <c r="AE969" s="182">
        <v>5</v>
      </c>
      <c r="AF969" s="182">
        <v>743.65695371732193</v>
      </c>
      <c r="AG969" s="182">
        <v>41</v>
      </c>
      <c r="AH969" s="188">
        <v>13091.343046282678</v>
      </c>
      <c r="AI969" s="182" t="s">
        <v>197</v>
      </c>
      <c r="AJ969" s="3"/>
      <c r="AK969" s="3"/>
      <c r="AL969" s="185">
        <f>AVERAGE($AG$9:AG969)</f>
        <v>46.736732570239333</v>
      </c>
      <c r="AM969" s="168">
        <f>AVERAGE($AH$9:AH969)</f>
        <v>14455.217964495261</v>
      </c>
    </row>
    <row r="970" spans="2:39" ht="18" x14ac:dyDescent="0.55000000000000004">
      <c r="B970" s="178">
        <v>962</v>
      </c>
      <c r="C970" s="182">
        <v>40</v>
      </c>
      <c r="D970" s="182">
        <v>8</v>
      </c>
      <c r="E970" s="182">
        <v>3</v>
      </c>
      <c r="F970" s="182">
        <v>872.75760719042194</v>
      </c>
      <c r="G970" s="182">
        <v>45</v>
      </c>
      <c r="H970" s="188">
        <v>9502.2423928095777</v>
      </c>
      <c r="I970" s="182" t="s">
        <v>197</v>
      </c>
      <c r="L970" s="185">
        <f>AVERAGE($G$9:G970)</f>
        <v>46.63305613305613</v>
      </c>
      <c r="M970" s="168">
        <f>AVERAGE($H$9:H970)</f>
        <v>9780.1432141584719</v>
      </c>
      <c r="AB970" s="178">
        <v>962</v>
      </c>
      <c r="AC970" s="182">
        <v>45</v>
      </c>
      <c r="AD970" s="182">
        <v>6</v>
      </c>
      <c r="AE970" s="182">
        <v>4</v>
      </c>
      <c r="AF970" s="182">
        <v>892.75605781667377</v>
      </c>
      <c r="AG970" s="182">
        <v>47</v>
      </c>
      <c r="AH970" s="188">
        <v>15002.243942183326</v>
      </c>
      <c r="AI970" s="182" t="s">
        <v>197</v>
      </c>
      <c r="AJ970" s="3"/>
      <c r="AK970" s="3"/>
      <c r="AL970" s="185">
        <f>AVERAGE($AG$9:AG970)</f>
        <v>46.737006237006234</v>
      </c>
      <c r="AM970" s="168">
        <f>AVERAGE($AH$9:AH970)</f>
        <v>14455.786598567702</v>
      </c>
    </row>
    <row r="971" spans="2:39" ht="18" x14ac:dyDescent="0.55000000000000004">
      <c r="B971" s="178">
        <v>963</v>
      </c>
      <c r="C971" s="182">
        <v>39</v>
      </c>
      <c r="D971" s="182">
        <v>2</v>
      </c>
      <c r="E971" s="182">
        <v>3</v>
      </c>
      <c r="F971" s="182">
        <v>773.99007374940027</v>
      </c>
      <c r="G971" s="182">
        <v>38</v>
      </c>
      <c r="H971" s="188">
        <v>7606.0099262506001</v>
      </c>
      <c r="I971" s="182" t="s">
        <v>197</v>
      </c>
      <c r="L971" s="185">
        <f>AVERAGE($G$9:G971)</f>
        <v>46.624091381100726</v>
      </c>
      <c r="M971" s="168">
        <f>AVERAGE($H$9:H971)</f>
        <v>9777.8855471928346</v>
      </c>
      <c r="AB971" s="178">
        <v>963</v>
      </c>
      <c r="AC971" s="182">
        <v>48</v>
      </c>
      <c r="AD971" s="182">
        <v>9</v>
      </c>
      <c r="AE971" s="182">
        <v>3</v>
      </c>
      <c r="AF971" s="182">
        <v>961.12592529128949</v>
      </c>
      <c r="AG971" s="182">
        <v>50</v>
      </c>
      <c r="AH971" s="188">
        <v>15838.87407470871</v>
      </c>
      <c r="AI971" s="182" t="s">
        <v>198</v>
      </c>
      <c r="AJ971" s="3"/>
      <c r="AK971" s="3"/>
      <c r="AL971" s="185">
        <f>AVERAGE($AG$9:AG971)</f>
        <v>46.740394600207686</v>
      </c>
      <c r="AM971" s="168">
        <f>AVERAGE($AH$9:AH971)</f>
        <v>14457.222826476467</v>
      </c>
    </row>
    <row r="972" spans="2:39" ht="18" x14ac:dyDescent="0.55000000000000004">
      <c r="B972" s="178">
        <v>964</v>
      </c>
      <c r="C972" s="182">
        <v>41</v>
      </c>
      <c r="D972" s="182">
        <v>4</v>
      </c>
      <c r="E972" s="182">
        <v>3</v>
      </c>
      <c r="F972" s="182">
        <v>532.9688690396224</v>
      </c>
      <c r="G972" s="182">
        <v>42</v>
      </c>
      <c r="H972" s="188">
        <v>8987.0311309603785</v>
      </c>
      <c r="I972" s="182" t="s">
        <v>197</v>
      </c>
      <c r="L972" s="185">
        <f>AVERAGE($G$9:G972)</f>
        <v>46.619294605809131</v>
      </c>
      <c r="M972" s="168">
        <f>AVERAGE($H$9:H972)</f>
        <v>9777.0651587942539</v>
      </c>
      <c r="AB972" s="178">
        <v>964</v>
      </c>
      <c r="AC972" s="182">
        <v>41</v>
      </c>
      <c r="AD972" s="182">
        <v>2</v>
      </c>
      <c r="AE972" s="182">
        <v>1</v>
      </c>
      <c r="AF972" s="182">
        <v>836.07210586302506</v>
      </c>
      <c r="AG972" s="182">
        <v>42</v>
      </c>
      <c r="AH972" s="188">
        <v>12383.927894136974</v>
      </c>
      <c r="AI972" s="182" t="s">
        <v>197</v>
      </c>
      <c r="AJ972" s="3"/>
      <c r="AK972" s="3"/>
      <c r="AL972" s="185">
        <f>AVERAGE($AG$9:AG972)</f>
        <v>46.735477178423238</v>
      </c>
      <c r="AM972" s="168">
        <f>AVERAGE($AH$9:AH972)</f>
        <v>14455.072105592299</v>
      </c>
    </row>
    <row r="973" spans="2:39" ht="18" x14ac:dyDescent="0.55000000000000004">
      <c r="B973" s="178">
        <v>965</v>
      </c>
      <c r="C973" s="182">
        <v>48</v>
      </c>
      <c r="D973" s="182">
        <v>3</v>
      </c>
      <c r="E973" s="182">
        <v>4</v>
      </c>
      <c r="F973" s="182">
        <v>636.82460474831817</v>
      </c>
      <c r="G973" s="182">
        <v>47</v>
      </c>
      <c r="H973" s="188">
        <v>10558.175395251681</v>
      </c>
      <c r="I973" s="182" t="s">
        <v>197</v>
      </c>
      <c r="L973" s="185">
        <f>AVERAGE($G$9:G973)</f>
        <v>46.619689119170985</v>
      </c>
      <c r="M973" s="168">
        <f>AVERAGE($H$9:H973)</f>
        <v>9777.8745994537949</v>
      </c>
      <c r="AB973" s="178">
        <v>965</v>
      </c>
      <c r="AC973" s="182">
        <v>29</v>
      </c>
      <c r="AD973" s="182">
        <v>7</v>
      </c>
      <c r="AE973" s="182">
        <v>4</v>
      </c>
      <c r="AF973" s="182">
        <v>839.46447981896824</v>
      </c>
      <c r="AG973" s="182">
        <v>32</v>
      </c>
      <c r="AH973" s="188">
        <v>9280.5355201810307</v>
      </c>
      <c r="AI973" s="182" t="s">
        <v>197</v>
      </c>
      <c r="AJ973" s="3"/>
      <c r="AK973" s="3"/>
      <c r="AL973" s="185">
        <f>AVERAGE($AG$9:AG973)</f>
        <v>46.720207253886009</v>
      </c>
      <c r="AM973" s="168">
        <f>AVERAGE($AH$9:AH973)</f>
        <v>14449.709891514152</v>
      </c>
    </row>
    <row r="974" spans="2:39" ht="18" x14ac:dyDescent="0.55000000000000004">
      <c r="B974" s="178">
        <v>966</v>
      </c>
      <c r="C974" s="182">
        <v>39</v>
      </c>
      <c r="D974" s="182">
        <v>9</v>
      </c>
      <c r="E974" s="182">
        <v>2</v>
      </c>
      <c r="F974" s="182">
        <v>1068.5991566925786</v>
      </c>
      <c r="G974" s="182">
        <v>46</v>
      </c>
      <c r="H974" s="188">
        <v>9341.4008433074214</v>
      </c>
      <c r="I974" s="182" t="s">
        <v>197</v>
      </c>
      <c r="L974" s="185">
        <f>AVERAGE($G$9:G974)</f>
        <v>46.61904761904762</v>
      </c>
      <c r="M974" s="168">
        <f>AVERAGE($H$9:H974)</f>
        <v>9777.4227632673083</v>
      </c>
      <c r="AB974" s="178">
        <v>966</v>
      </c>
      <c r="AC974" s="182">
        <v>33</v>
      </c>
      <c r="AD974" s="182">
        <v>11</v>
      </c>
      <c r="AE974" s="182">
        <v>5</v>
      </c>
      <c r="AF974" s="182">
        <v>624.60825000070645</v>
      </c>
      <c r="AG974" s="182">
        <v>39</v>
      </c>
      <c r="AH974" s="188">
        <v>12440.391749999293</v>
      </c>
      <c r="AI974" s="182" t="s">
        <v>197</v>
      </c>
      <c r="AJ974" s="3"/>
      <c r="AK974" s="3"/>
      <c r="AL974" s="185">
        <f>AVERAGE($AG$9:AG974)</f>
        <v>46.712215320910971</v>
      </c>
      <c r="AM974" s="168">
        <f>AVERAGE($AH$9:AH974)</f>
        <v>14447.629852030181</v>
      </c>
    </row>
    <row r="975" spans="2:39" ht="18" x14ac:dyDescent="0.55000000000000004">
      <c r="B975" s="178">
        <v>967</v>
      </c>
      <c r="C975" s="182">
        <v>41</v>
      </c>
      <c r="D975" s="182">
        <v>4</v>
      </c>
      <c r="E975" s="182">
        <v>2</v>
      </c>
      <c r="F975" s="182">
        <v>1049.8258417014108</v>
      </c>
      <c r="G975" s="182">
        <v>43</v>
      </c>
      <c r="H975" s="188">
        <v>8505.1741582985887</v>
      </c>
      <c r="I975" s="182" t="s">
        <v>197</v>
      </c>
      <c r="L975" s="185">
        <f>AVERAGE($G$9:G975)</f>
        <v>46.615305067218202</v>
      </c>
      <c r="M975" s="168">
        <f>AVERAGE($H$9:H975)</f>
        <v>9776.107097698572</v>
      </c>
      <c r="AB975" s="178">
        <v>967</v>
      </c>
      <c r="AC975" s="182">
        <v>38</v>
      </c>
      <c r="AD975" s="182">
        <v>8</v>
      </c>
      <c r="AE975" s="182">
        <v>0</v>
      </c>
      <c r="AF975" s="182">
        <v>697.65137293695807</v>
      </c>
      <c r="AG975" s="182">
        <v>46</v>
      </c>
      <c r="AH975" s="188">
        <v>13812.348627063042</v>
      </c>
      <c r="AI975" s="182" t="s">
        <v>197</v>
      </c>
      <c r="AJ975" s="3"/>
      <c r="AK975" s="3"/>
      <c r="AL975" s="185">
        <f>AVERAGE($AG$9:AG975)</f>
        <v>46.711478800413651</v>
      </c>
      <c r="AM975" s="168">
        <f>AVERAGE($AH$9:AH975)</f>
        <v>14446.97289109433</v>
      </c>
    </row>
    <row r="976" spans="2:39" ht="18" x14ac:dyDescent="0.55000000000000004">
      <c r="B976" s="178">
        <v>968</v>
      </c>
      <c r="C976" s="182">
        <v>50</v>
      </c>
      <c r="D976" s="182">
        <v>4</v>
      </c>
      <c r="E976" s="182">
        <v>4</v>
      </c>
      <c r="F976" s="182">
        <v>874.93804951090965</v>
      </c>
      <c r="G976" s="182">
        <v>49</v>
      </c>
      <c r="H976" s="188">
        <v>10890.061950489089</v>
      </c>
      <c r="I976" s="182" t="s">
        <v>197</v>
      </c>
      <c r="L976" s="185">
        <f>AVERAGE($G$9:G976)</f>
        <v>46.617768595041319</v>
      </c>
      <c r="M976" s="168">
        <f>AVERAGE($H$9:H976)</f>
        <v>9777.2578775051752</v>
      </c>
      <c r="AB976" s="178">
        <v>968</v>
      </c>
      <c r="AC976" s="182">
        <v>51</v>
      </c>
      <c r="AD976" s="182">
        <v>4</v>
      </c>
      <c r="AE976" s="182">
        <v>3</v>
      </c>
      <c r="AF976" s="182">
        <v>592.7437005482775</v>
      </c>
      <c r="AG976" s="182">
        <v>50</v>
      </c>
      <c r="AH976" s="188">
        <v>16207.256299451723</v>
      </c>
      <c r="AI976" s="182" t="s">
        <v>198</v>
      </c>
      <c r="AJ976" s="3"/>
      <c r="AK976" s="3"/>
      <c r="AL976" s="185">
        <f>AVERAGE($AG$9:AG976)</f>
        <v>46.714876033057848</v>
      </c>
      <c r="AM976" s="168">
        <f>AVERAGE($AH$9:AH976)</f>
        <v>14448.79136568974</v>
      </c>
    </row>
    <row r="977" spans="2:39" ht="18" x14ac:dyDescent="0.55000000000000004">
      <c r="B977" s="178">
        <v>969</v>
      </c>
      <c r="C977" s="182">
        <v>38</v>
      </c>
      <c r="D977" s="182">
        <v>5</v>
      </c>
      <c r="E977" s="182">
        <v>2</v>
      </c>
      <c r="F977" s="182">
        <v>900.63538176756697</v>
      </c>
      <c r="G977" s="182">
        <v>41</v>
      </c>
      <c r="H977" s="188">
        <v>8084.3646182324328</v>
      </c>
      <c r="I977" s="182" t="s">
        <v>197</v>
      </c>
      <c r="L977" s="185">
        <f>AVERAGE($G$9:G977)</f>
        <v>46.611971104231166</v>
      </c>
      <c r="M977" s="168">
        <f>AVERAGE($H$9:H977)</f>
        <v>9775.5108256380208</v>
      </c>
      <c r="AB977" s="178">
        <v>969</v>
      </c>
      <c r="AC977" s="182">
        <v>66</v>
      </c>
      <c r="AD977" s="182">
        <v>4</v>
      </c>
      <c r="AE977" s="182">
        <v>6</v>
      </c>
      <c r="AF977" s="182">
        <v>836.42231163423799</v>
      </c>
      <c r="AG977" s="182">
        <v>47</v>
      </c>
      <c r="AH977" s="188">
        <v>15558.577688365762</v>
      </c>
      <c r="AI977" s="182" t="s">
        <v>197</v>
      </c>
      <c r="AJ977" s="3"/>
      <c r="AK977" s="3"/>
      <c r="AL977" s="185">
        <f>AVERAGE($AG$9:AG977)</f>
        <v>46.715170278637771</v>
      </c>
      <c r="AM977" s="168">
        <f>AVERAGE($AH$9:AH977)</f>
        <v>14449.93665601242</v>
      </c>
    </row>
    <row r="978" spans="2:39" ht="18" x14ac:dyDescent="0.55000000000000004">
      <c r="B978" s="178">
        <v>970</v>
      </c>
      <c r="C978" s="182">
        <v>43</v>
      </c>
      <c r="D978" s="182">
        <v>6</v>
      </c>
      <c r="E978" s="182">
        <v>5</v>
      </c>
      <c r="F978" s="182">
        <v>722.61795699451909</v>
      </c>
      <c r="G978" s="182">
        <v>44</v>
      </c>
      <c r="H978" s="188">
        <v>9867.3820430054802</v>
      </c>
      <c r="I978" s="182" t="s">
        <v>197</v>
      </c>
      <c r="L978" s="185">
        <f>AVERAGE($G$9:G978)</f>
        <v>46.609278350515467</v>
      </c>
      <c r="M978" s="168">
        <f>AVERAGE($H$9:H978)</f>
        <v>9775.6055382332452</v>
      </c>
      <c r="AB978" s="178">
        <v>970</v>
      </c>
      <c r="AC978" s="182">
        <v>40</v>
      </c>
      <c r="AD978" s="182">
        <v>7</v>
      </c>
      <c r="AE978" s="182">
        <v>2</v>
      </c>
      <c r="AF978" s="182">
        <v>900.07416670348323</v>
      </c>
      <c r="AG978" s="182">
        <v>45</v>
      </c>
      <c r="AH978" s="188">
        <v>13724.925833296516</v>
      </c>
      <c r="AI978" s="182" t="s">
        <v>197</v>
      </c>
      <c r="AJ978" s="3"/>
      <c r="AK978" s="3"/>
      <c r="AL978" s="185">
        <f>AVERAGE($AG$9:AG978)</f>
        <v>46.713402061855668</v>
      </c>
      <c r="AM978" s="168">
        <f>AVERAGE($AH$9:AH978)</f>
        <v>14449.189222174567</v>
      </c>
    </row>
    <row r="979" spans="2:39" ht="18" x14ac:dyDescent="0.55000000000000004">
      <c r="B979" s="178">
        <v>971</v>
      </c>
      <c r="C979" s="182">
        <v>47</v>
      </c>
      <c r="D979" s="182">
        <v>6</v>
      </c>
      <c r="E979" s="182">
        <v>1</v>
      </c>
      <c r="F979" s="182">
        <v>799.6074908907791</v>
      </c>
      <c r="G979" s="182">
        <v>52</v>
      </c>
      <c r="H979" s="188">
        <v>10370.392509109221</v>
      </c>
      <c r="I979" s="182" t="s">
        <v>198</v>
      </c>
      <c r="L979" s="185">
        <f>AVERAGE($G$9:G979)</f>
        <v>46.614830072090626</v>
      </c>
      <c r="M979" s="168">
        <f>AVERAGE($H$9:H979)</f>
        <v>9776.2180891816224</v>
      </c>
      <c r="AB979" s="178">
        <v>971</v>
      </c>
      <c r="AC979" s="182">
        <v>52</v>
      </c>
      <c r="AD979" s="182">
        <v>4</v>
      </c>
      <c r="AE979" s="182">
        <v>3</v>
      </c>
      <c r="AF979" s="182">
        <v>1119.2205098433637</v>
      </c>
      <c r="AG979" s="182">
        <v>50</v>
      </c>
      <c r="AH979" s="188">
        <v>15680.779490156636</v>
      </c>
      <c r="AI979" s="182" t="s">
        <v>198</v>
      </c>
      <c r="AJ979" s="3"/>
      <c r="AK979" s="3"/>
      <c r="AL979" s="185">
        <f>AVERAGE($AG$9:AG979)</f>
        <v>46.716786817713697</v>
      </c>
      <c r="AM979" s="168">
        <f>AVERAGE($AH$9:AH979)</f>
        <v>14450.457595262087</v>
      </c>
    </row>
    <row r="980" spans="2:39" ht="18" x14ac:dyDescent="0.55000000000000004">
      <c r="B980" s="178">
        <v>972</v>
      </c>
      <c r="C980" s="182">
        <v>43</v>
      </c>
      <c r="D980" s="182">
        <v>8</v>
      </c>
      <c r="E980" s="182">
        <v>5</v>
      </c>
      <c r="F980" s="182">
        <v>644.48296859544325</v>
      </c>
      <c r="G980" s="182">
        <v>46</v>
      </c>
      <c r="H980" s="188">
        <v>10515.517031404557</v>
      </c>
      <c r="I980" s="182" t="s">
        <v>197</v>
      </c>
      <c r="L980" s="185">
        <f>AVERAGE($G$9:G980)</f>
        <v>46.614197530864196</v>
      </c>
      <c r="M980" s="168">
        <f>AVERAGE($H$9:H980)</f>
        <v>9776.9786848011936</v>
      </c>
      <c r="AB980" s="178">
        <v>972</v>
      </c>
      <c r="AC980" s="182">
        <v>39</v>
      </c>
      <c r="AD980" s="182">
        <v>2</v>
      </c>
      <c r="AE980" s="182">
        <v>3</v>
      </c>
      <c r="AF980" s="182">
        <v>927.29942080056674</v>
      </c>
      <c r="AG980" s="182">
        <v>38</v>
      </c>
      <c r="AH980" s="188">
        <v>11252.700579199434</v>
      </c>
      <c r="AI980" s="182" t="s">
        <v>197</v>
      </c>
      <c r="AJ980" s="3"/>
      <c r="AK980" s="3"/>
      <c r="AL980" s="185">
        <f>AVERAGE($AG$9:AG980)</f>
        <v>46.707818930041149</v>
      </c>
      <c r="AM980" s="168">
        <f>AVERAGE($AH$9:AH980)</f>
        <v>14447.167721788772</v>
      </c>
    </row>
    <row r="981" spans="2:39" ht="18" x14ac:dyDescent="0.55000000000000004">
      <c r="B981" s="178">
        <v>973</v>
      </c>
      <c r="C981" s="182">
        <v>43</v>
      </c>
      <c r="D981" s="182">
        <v>8</v>
      </c>
      <c r="E981" s="182">
        <v>5</v>
      </c>
      <c r="F981" s="182">
        <v>671.51034242444962</v>
      </c>
      <c r="G981" s="182">
        <v>46</v>
      </c>
      <c r="H981" s="188">
        <v>10488.48965757555</v>
      </c>
      <c r="I981" s="182" t="s">
        <v>197</v>
      </c>
      <c r="L981" s="185">
        <f>AVERAGE($G$9:G981)</f>
        <v>46.613566289825286</v>
      </c>
      <c r="M981" s="168">
        <f>AVERAGE($H$9:H981)</f>
        <v>9777.709939655022</v>
      </c>
      <c r="AB981" s="178">
        <v>973</v>
      </c>
      <c r="AC981" s="182">
        <v>38</v>
      </c>
      <c r="AD981" s="182">
        <v>7</v>
      </c>
      <c r="AE981" s="182">
        <v>2</v>
      </c>
      <c r="AF981" s="182">
        <v>780.83700230828981</v>
      </c>
      <c r="AG981" s="182">
        <v>43</v>
      </c>
      <c r="AH981" s="188">
        <v>13074.16299769171</v>
      </c>
      <c r="AI981" s="182" t="s">
        <v>197</v>
      </c>
      <c r="AJ981" s="3"/>
      <c r="AK981" s="3"/>
      <c r="AL981" s="185">
        <f>AVERAGE($AG$9:AG981)</f>
        <v>46.704008221993831</v>
      </c>
      <c r="AM981" s="168">
        <f>AVERAGE($AH$9:AH981)</f>
        <v>14445.75661724191</v>
      </c>
    </row>
    <row r="982" spans="2:39" ht="18" x14ac:dyDescent="0.55000000000000004">
      <c r="B982" s="178">
        <v>974</v>
      </c>
      <c r="C982" s="182">
        <v>36</v>
      </c>
      <c r="D982" s="182">
        <v>4</v>
      </c>
      <c r="E982" s="182">
        <v>1</v>
      </c>
      <c r="F982" s="182">
        <v>957.1641732406049</v>
      </c>
      <c r="G982" s="182">
        <v>39</v>
      </c>
      <c r="H982" s="188">
        <v>7207.8358267593949</v>
      </c>
      <c r="I982" s="182" t="s">
        <v>197</v>
      </c>
      <c r="L982" s="185">
        <f>AVERAGE($G$9:G982)</f>
        <v>46.605749486652975</v>
      </c>
      <c r="M982" s="168">
        <f>AVERAGE($H$9:H982)</f>
        <v>9775.0714652064653</v>
      </c>
      <c r="AB982" s="178">
        <v>974</v>
      </c>
      <c r="AC982" s="182">
        <v>35</v>
      </c>
      <c r="AD982" s="182">
        <v>2</v>
      </c>
      <c r="AE982" s="182">
        <v>4</v>
      </c>
      <c r="AF982" s="182">
        <v>547.66470225469948</v>
      </c>
      <c r="AG982" s="182">
        <v>33</v>
      </c>
      <c r="AH982" s="188">
        <v>9957.3352977452996</v>
      </c>
      <c r="AI982" s="182" t="s">
        <v>197</v>
      </c>
      <c r="AJ982" s="3"/>
      <c r="AK982" s="3"/>
      <c r="AL982" s="185">
        <f>AVERAGE($AG$9:AG982)</f>
        <v>46.689938398357292</v>
      </c>
      <c r="AM982" s="168">
        <f>AVERAGE($AH$9:AH982)</f>
        <v>14441.148381800947</v>
      </c>
    </row>
    <row r="983" spans="2:39" ht="18" x14ac:dyDescent="0.55000000000000004">
      <c r="B983" s="178">
        <v>975</v>
      </c>
      <c r="C983" s="182">
        <v>38</v>
      </c>
      <c r="D983" s="182">
        <v>7</v>
      </c>
      <c r="E983" s="182">
        <v>6</v>
      </c>
      <c r="F983" s="182">
        <v>887.29154987557354</v>
      </c>
      <c r="G983" s="182">
        <v>39</v>
      </c>
      <c r="H983" s="188">
        <v>8527.7084501244262</v>
      </c>
      <c r="I983" s="182" t="s">
        <v>197</v>
      </c>
      <c r="L983" s="185">
        <f>AVERAGE($G$9:G983)</f>
        <v>46.597948717948718</v>
      </c>
      <c r="M983" s="168">
        <f>AVERAGE($H$9:H983)</f>
        <v>9773.7921185243285</v>
      </c>
      <c r="AB983" s="178">
        <v>975</v>
      </c>
      <c r="AC983" s="182">
        <v>49</v>
      </c>
      <c r="AD983" s="182">
        <v>8</v>
      </c>
      <c r="AE983" s="182">
        <v>4</v>
      </c>
      <c r="AF983" s="182">
        <v>613.18535315638246</v>
      </c>
      <c r="AG983" s="182">
        <v>49</v>
      </c>
      <c r="AH983" s="188">
        <v>16051.814646843617</v>
      </c>
      <c r="AI983" s="182" t="s">
        <v>197</v>
      </c>
      <c r="AJ983" s="3"/>
      <c r="AK983" s="3"/>
      <c r="AL983" s="185">
        <f>AVERAGE($AG$9:AG983)</f>
        <v>46.692307692307693</v>
      </c>
      <c r="AM983" s="168">
        <f>AVERAGE($AH$9:AH983)</f>
        <v>14442.800347200991</v>
      </c>
    </row>
    <row r="984" spans="2:39" ht="18" x14ac:dyDescent="0.55000000000000004">
      <c r="B984" s="178">
        <v>976</v>
      </c>
      <c r="C984" s="182">
        <v>37</v>
      </c>
      <c r="D984" s="182">
        <v>8</v>
      </c>
      <c r="E984" s="182">
        <v>3</v>
      </c>
      <c r="F984" s="182">
        <v>880.89495875850059</v>
      </c>
      <c r="G984" s="182">
        <v>42</v>
      </c>
      <c r="H984" s="188">
        <v>8639.1050412414988</v>
      </c>
      <c r="I984" s="182" t="s">
        <v>197</v>
      </c>
      <c r="L984" s="185">
        <f>AVERAGE($G$9:G984)</f>
        <v>46.593237704918032</v>
      </c>
      <c r="M984" s="168">
        <f>AVERAGE($H$9:H984)</f>
        <v>9772.629529305801</v>
      </c>
      <c r="AB984" s="178">
        <v>976</v>
      </c>
      <c r="AC984" s="182">
        <v>48</v>
      </c>
      <c r="AD984" s="182">
        <v>4</v>
      </c>
      <c r="AE984" s="182">
        <v>1</v>
      </c>
      <c r="AF984" s="182">
        <v>942.3168471587378</v>
      </c>
      <c r="AG984" s="182">
        <v>51</v>
      </c>
      <c r="AH984" s="188">
        <v>15292.683152841262</v>
      </c>
      <c r="AI984" s="182" t="s">
        <v>198</v>
      </c>
      <c r="AJ984" s="3"/>
      <c r="AK984" s="3"/>
      <c r="AL984" s="185">
        <f>AVERAGE($AG$9:AG984)</f>
        <v>46.696721311475407</v>
      </c>
      <c r="AM984" s="168">
        <f>AVERAGE($AH$9:AH984)</f>
        <v>14443.671128764148</v>
      </c>
    </row>
    <row r="985" spans="2:39" ht="18" x14ac:dyDescent="0.55000000000000004">
      <c r="B985" s="178">
        <v>977</v>
      </c>
      <c r="C985" s="182">
        <v>50</v>
      </c>
      <c r="D985" s="182">
        <v>9</v>
      </c>
      <c r="E985" s="182">
        <v>1</v>
      </c>
      <c r="F985" s="182">
        <v>749.07306840133481</v>
      </c>
      <c r="G985" s="182">
        <v>52</v>
      </c>
      <c r="H985" s="188">
        <v>10420.926931598664</v>
      </c>
      <c r="I985" s="182" t="s">
        <v>198</v>
      </c>
      <c r="L985" s="185">
        <f>AVERAGE($G$9:G985)</f>
        <v>46.598771750255885</v>
      </c>
      <c r="M985" s="168">
        <f>AVERAGE($H$9:H985)</f>
        <v>9773.2930885711976</v>
      </c>
      <c r="AB985" s="178">
        <v>977</v>
      </c>
      <c r="AC985" s="182">
        <v>42</v>
      </c>
      <c r="AD985" s="182">
        <v>10</v>
      </c>
      <c r="AE985" s="182">
        <v>1</v>
      </c>
      <c r="AF985" s="182">
        <v>580.03544754303744</v>
      </c>
      <c r="AG985" s="182">
        <v>51</v>
      </c>
      <c r="AH985" s="188">
        <v>15654.964552456962</v>
      </c>
      <c r="AI985" s="182" t="s">
        <v>198</v>
      </c>
      <c r="AJ985" s="3"/>
      <c r="AK985" s="3"/>
      <c r="AL985" s="185">
        <f>AVERAGE($AG$9:AG985)</f>
        <v>46.701125895598771</v>
      </c>
      <c r="AM985" s="168">
        <f>AVERAGE($AH$9:AH985)</f>
        <v>14444.910937795563</v>
      </c>
    </row>
    <row r="986" spans="2:39" ht="18" x14ac:dyDescent="0.55000000000000004">
      <c r="B986" s="178">
        <v>978</v>
      </c>
      <c r="C986" s="182">
        <v>47</v>
      </c>
      <c r="D986" s="182">
        <v>8</v>
      </c>
      <c r="E986" s="182">
        <v>2</v>
      </c>
      <c r="F986" s="182">
        <v>532.68639063006276</v>
      </c>
      <c r="G986" s="182">
        <v>51</v>
      </c>
      <c r="H986" s="188">
        <v>10952.313609369938</v>
      </c>
      <c r="I986" s="182" t="s">
        <v>198</v>
      </c>
      <c r="L986" s="185">
        <f>AVERAGE($G$9:G986)</f>
        <v>46.603271983640084</v>
      </c>
      <c r="M986" s="168">
        <f>AVERAGE($H$9:H986)</f>
        <v>9774.498631026001</v>
      </c>
      <c r="AB986" s="178">
        <v>978</v>
      </c>
      <c r="AC986" s="182">
        <v>48</v>
      </c>
      <c r="AD986" s="182">
        <v>4</v>
      </c>
      <c r="AE986" s="182">
        <v>3</v>
      </c>
      <c r="AF986" s="182">
        <v>804.32456281644045</v>
      </c>
      <c r="AG986" s="182">
        <v>49</v>
      </c>
      <c r="AH986" s="188">
        <v>15610.67543718356</v>
      </c>
      <c r="AI986" s="182" t="s">
        <v>197</v>
      </c>
      <c r="AJ986" s="3"/>
      <c r="AK986" s="3"/>
      <c r="AL986" s="185">
        <f>AVERAGE($AG$9:AG986)</f>
        <v>46.703476482617589</v>
      </c>
      <c r="AM986" s="168">
        <f>AVERAGE($AH$9:AH986)</f>
        <v>14446.102926036247</v>
      </c>
    </row>
    <row r="987" spans="2:39" ht="18" x14ac:dyDescent="0.55000000000000004">
      <c r="B987" s="178">
        <v>979</v>
      </c>
      <c r="C987" s="182">
        <v>45</v>
      </c>
      <c r="D987" s="182">
        <v>2</v>
      </c>
      <c r="E987" s="182">
        <v>3</v>
      </c>
      <c r="F987" s="182">
        <v>907.88597500611149</v>
      </c>
      <c r="G987" s="182">
        <v>44</v>
      </c>
      <c r="H987" s="188">
        <v>9182.114024993889</v>
      </c>
      <c r="I987" s="182" t="s">
        <v>197</v>
      </c>
      <c r="L987" s="185">
        <f>AVERAGE($G$9:G987)</f>
        <v>46.600612870275789</v>
      </c>
      <c r="M987" s="168">
        <f>AVERAGE($H$9:H987)</f>
        <v>9773.893539497878</v>
      </c>
      <c r="AB987" s="178">
        <v>979</v>
      </c>
      <c r="AC987" s="182">
        <v>36</v>
      </c>
      <c r="AD987" s="182">
        <v>4</v>
      </c>
      <c r="AE987" s="182">
        <v>1</v>
      </c>
      <c r="AF987" s="182">
        <v>921.76796753139126</v>
      </c>
      <c r="AG987" s="182">
        <v>39</v>
      </c>
      <c r="AH987" s="188">
        <v>11143.232032468608</v>
      </c>
      <c r="AI987" s="182" t="s">
        <v>197</v>
      </c>
      <c r="AJ987" s="3"/>
      <c r="AK987" s="3"/>
      <c r="AL987" s="185">
        <f>AVERAGE($AG$9:AG987)</f>
        <v>46.695607763023496</v>
      </c>
      <c r="AM987" s="168">
        <f>AVERAGE($AH$9:AH987)</f>
        <v>14442.729207043838</v>
      </c>
    </row>
    <row r="988" spans="2:39" ht="18" x14ac:dyDescent="0.55000000000000004">
      <c r="B988" s="178">
        <v>980</v>
      </c>
      <c r="C988" s="182">
        <v>37</v>
      </c>
      <c r="D988" s="182">
        <v>4</v>
      </c>
      <c r="E988" s="182">
        <v>2</v>
      </c>
      <c r="F988" s="182">
        <v>938.34134272190067</v>
      </c>
      <c r="G988" s="182">
        <v>39</v>
      </c>
      <c r="H988" s="188">
        <v>7476.6586572780998</v>
      </c>
      <c r="I988" s="182" t="s">
        <v>197</v>
      </c>
      <c r="L988" s="185">
        <f>AVERAGE($G$9:G988)</f>
        <v>46.592857142857142</v>
      </c>
      <c r="M988" s="168">
        <f>AVERAGE($H$9:H988)</f>
        <v>9771.5494222711241</v>
      </c>
      <c r="AB988" s="178">
        <v>980</v>
      </c>
      <c r="AC988" s="182">
        <v>51</v>
      </c>
      <c r="AD988" s="182">
        <v>4</v>
      </c>
      <c r="AE988" s="182">
        <v>4</v>
      </c>
      <c r="AF988" s="182">
        <v>919.69918533534599</v>
      </c>
      <c r="AG988" s="182">
        <v>49</v>
      </c>
      <c r="AH988" s="188">
        <v>15745.300814664653</v>
      </c>
      <c r="AI988" s="182" t="s">
        <v>197</v>
      </c>
      <c r="AJ988" s="3"/>
      <c r="AK988" s="3"/>
      <c r="AL988" s="185">
        <f>AVERAGE($AG$9:AG988)</f>
        <v>46.697959183673468</v>
      </c>
      <c r="AM988" s="168">
        <f>AVERAGE($AH$9:AH988)</f>
        <v>14444.05836174549</v>
      </c>
    </row>
    <row r="989" spans="2:39" ht="18" x14ac:dyDescent="0.55000000000000004">
      <c r="B989" s="178">
        <v>981</v>
      </c>
      <c r="C989" s="182">
        <v>49</v>
      </c>
      <c r="D989" s="182">
        <v>8</v>
      </c>
      <c r="E989" s="182">
        <v>2</v>
      </c>
      <c r="F989" s="182">
        <v>862.37492949356727</v>
      </c>
      <c r="G989" s="182">
        <v>51</v>
      </c>
      <c r="H989" s="188">
        <v>10622.625070506434</v>
      </c>
      <c r="I989" s="182" t="s">
        <v>198</v>
      </c>
      <c r="L989" s="185">
        <f>AVERAGE($G$9:G989)</f>
        <v>46.5973496432212</v>
      </c>
      <c r="M989" s="168">
        <f>AVERAGE($H$9:H989)</f>
        <v>9772.4169815455734</v>
      </c>
      <c r="AB989" s="178">
        <v>981</v>
      </c>
      <c r="AC989" s="182">
        <v>58</v>
      </c>
      <c r="AD989" s="182">
        <v>6</v>
      </c>
      <c r="AE989" s="182">
        <v>3</v>
      </c>
      <c r="AF989" s="182">
        <v>933.0583788507422</v>
      </c>
      <c r="AG989" s="182">
        <v>50</v>
      </c>
      <c r="AH989" s="188">
        <v>15866.941621149257</v>
      </c>
      <c r="AI989" s="182" t="s">
        <v>198</v>
      </c>
      <c r="AJ989" s="3"/>
      <c r="AK989" s="3"/>
      <c r="AL989" s="185">
        <f>AVERAGE($AG$9:AG989)</f>
        <v>46.701325178389396</v>
      </c>
      <c r="AM989" s="168">
        <f>AVERAGE($AH$9:AH989)</f>
        <v>14445.508803396258</v>
      </c>
    </row>
    <row r="990" spans="2:39" ht="18" x14ac:dyDescent="0.55000000000000004">
      <c r="B990" s="178">
        <v>982</v>
      </c>
      <c r="C990" s="182">
        <v>45</v>
      </c>
      <c r="D990" s="182">
        <v>4</v>
      </c>
      <c r="E990" s="182">
        <v>4</v>
      </c>
      <c r="F990" s="182">
        <v>658.01399014313574</v>
      </c>
      <c r="G990" s="182">
        <v>45</v>
      </c>
      <c r="H990" s="188">
        <v>9966.9860098568643</v>
      </c>
      <c r="I990" s="182" t="s">
        <v>197</v>
      </c>
      <c r="L990" s="185">
        <f>AVERAGE($G$9:G990)</f>
        <v>46.59572301425662</v>
      </c>
      <c r="M990" s="168">
        <f>AVERAGE($H$9:H990)</f>
        <v>9772.6151170122866</v>
      </c>
      <c r="AB990" s="178">
        <v>982</v>
      </c>
      <c r="AC990" s="182">
        <v>30</v>
      </c>
      <c r="AD990" s="182">
        <v>7</v>
      </c>
      <c r="AE990" s="182">
        <v>2</v>
      </c>
      <c r="AF990" s="182">
        <v>729.77704030028326</v>
      </c>
      <c r="AG990" s="182">
        <v>35</v>
      </c>
      <c r="AH990" s="188">
        <v>10045.222959699717</v>
      </c>
      <c r="AI990" s="182" t="s">
        <v>197</v>
      </c>
      <c r="AJ990" s="3"/>
      <c r="AK990" s="3"/>
      <c r="AL990" s="185">
        <f>AVERAGE($AG$9:AG990)</f>
        <v>46.689409368635438</v>
      </c>
      <c r="AM990" s="168">
        <f>AVERAGE($AH$9:AH990)</f>
        <v>14441.027860581904</v>
      </c>
    </row>
    <row r="991" spans="2:39" ht="18" x14ac:dyDescent="0.55000000000000004">
      <c r="B991" s="178">
        <v>983</v>
      </c>
      <c r="C991" s="182">
        <v>66</v>
      </c>
      <c r="D991" s="182">
        <v>5</v>
      </c>
      <c r="E991" s="182">
        <v>4</v>
      </c>
      <c r="F991" s="182">
        <v>843.23826589957673</v>
      </c>
      <c r="G991" s="182">
        <v>49</v>
      </c>
      <c r="H991" s="188">
        <v>10921.761734100422</v>
      </c>
      <c r="I991" s="182" t="s">
        <v>197</v>
      </c>
      <c r="L991" s="185">
        <f>AVERAGE($G$9:G991)</f>
        <v>46.598168870803661</v>
      </c>
      <c r="M991" s="168">
        <f>AVERAGE($H$9:H991)</f>
        <v>9773.7841369686321</v>
      </c>
      <c r="AB991" s="178">
        <v>983</v>
      </c>
      <c r="AC991" s="182">
        <v>39</v>
      </c>
      <c r="AD991" s="182">
        <v>6</v>
      </c>
      <c r="AE991" s="182">
        <v>1</v>
      </c>
      <c r="AF991" s="182">
        <v>652.54541319482075</v>
      </c>
      <c r="AG991" s="182">
        <v>44</v>
      </c>
      <c r="AH991" s="188">
        <v>13337.454586805179</v>
      </c>
      <c r="AI991" s="182" t="s">
        <v>197</v>
      </c>
      <c r="AJ991" s="3"/>
      <c r="AK991" s="3"/>
      <c r="AL991" s="185">
        <f>AVERAGE($AG$9:AG991)</f>
        <v>46.686673448626657</v>
      </c>
      <c r="AM991" s="168">
        <f>AVERAGE($AH$9:AH991)</f>
        <v>14439.905202114176</v>
      </c>
    </row>
    <row r="992" spans="2:39" ht="18" x14ac:dyDescent="0.55000000000000004">
      <c r="B992" s="178">
        <v>984</v>
      </c>
      <c r="C992" s="182">
        <v>52</v>
      </c>
      <c r="D992" s="182">
        <v>8</v>
      </c>
      <c r="E992" s="182">
        <v>1</v>
      </c>
      <c r="F992" s="182">
        <v>522.84144527154683</v>
      </c>
      <c r="G992" s="182">
        <v>52</v>
      </c>
      <c r="H992" s="188">
        <v>10647.158554728452</v>
      </c>
      <c r="I992" s="182" t="s">
        <v>198</v>
      </c>
      <c r="L992" s="185">
        <f>AVERAGE($G$9:G992)</f>
        <v>46.603658536585364</v>
      </c>
      <c r="M992" s="168">
        <f>AVERAGE($H$9:H992)</f>
        <v>9774.6717125964369</v>
      </c>
      <c r="AB992" s="178">
        <v>984</v>
      </c>
      <c r="AC992" s="182">
        <v>43</v>
      </c>
      <c r="AD992" s="182">
        <v>11</v>
      </c>
      <c r="AE992" s="182">
        <v>6</v>
      </c>
      <c r="AF992" s="182">
        <v>746.88007532540155</v>
      </c>
      <c r="AG992" s="182">
        <v>47</v>
      </c>
      <c r="AH992" s="188">
        <v>15648.119924674598</v>
      </c>
      <c r="AI992" s="182" t="s">
        <v>197</v>
      </c>
      <c r="AJ992" s="3"/>
      <c r="AK992" s="3"/>
      <c r="AL992" s="185">
        <f>AVERAGE($AG$9:AG992)</f>
        <v>46.6869918699187</v>
      </c>
      <c r="AM992" s="168">
        <f>AVERAGE($AH$9:AH992)</f>
        <v>14441.133062604582</v>
      </c>
    </row>
    <row r="993" spans="2:39" ht="18" x14ac:dyDescent="0.55000000000000004">
      <c r="B993" s="178">
        <v>985</v>
      </c>
      <c r="C993" s="182">
        <v>41</v>
      </c>
      <c r="D993" s="182">
        <v>12</v>
      </c>
      <c r="E993" s="182">
        <v>0</v>
      </c>
      <c r="F993" s="182">
        <v>743.07578980129949</v>
      </c>
      <c r="G993" s="182">
        <v>53</v>
      </c>
      <c r="H993" s="188">
        <v>10111.9242101987</v>
      </c>
      <c r="I993" s="182" t="s">
        <v>198</v>
      </c>
      <c r="L993" s="185">
        <f>AVERAGE($G$9:G993)</f>
        <v>46.610152284263961</v>
      </c>
      <c r="M993" s="168">
        <f>AVERAGE($H$9:H993)</f>
        <v>9775.0141009188756</v>
      </c>
      <c r="AB993" s="178">
        <v>985</v>
      </c>
      <c r="AC993" s="182">
        <v>33</v>
      </c>
      <c r="AD993" s="182">
        <v>6</v>
      </c>
      <c r="AE993" s="182">
        <v>2</v>
      </c>
      <c r="AF993" s="182">
        <v>746.3465947639919</v>
      </c>
      <c r="AG993" s="182">
        <v>37</v>
      </c>
      <c r="AH993" s="188">
        <v>10798.653405236008</v>
      </c>
      <c r="AI993" s="182" t="s">
        <v>197</v>
      </c>
      <c r="AJ993" s="3"/>
      <c r="AK993" s="3"/>
      <c r="AL993" s="185">
        <f>AVERAGE($AG$9:AG993)</f>
        <v>46.677157360406092</v>
      </c>
      <c r="AM993" s="168">
        <f>AVERAGE($AH$9:AH993)</f>
        <v>14437.435113713853</v>
      </c>
    </row>
    <row r="994" spans="2:39" ht="18" x14ac:dyDescent="0.55000000000000004">
      <c r="B994" s="178">
        <v>986</v>
      </c>
      <c r="C994" s="182">
        <v>37</v>
      </c>
      <c r="D994" s="182">
        <v>6</v>
      </c>
      <c r="E994" s="182">
        <v>1</v>
      </c>
      <c r="F994" s="182">
        <v>773.59657331246524</v>
      </c>
      <c r="G994" s="182">
        <v>42</v>
      </c>
      <c r="H994" s="188">
        <v>8246.4034266875351</v>
      </c>
      <c r="I994" s="182" t="s">
        <v>197</v>
      </c>
      <c r="L994" s="185">
        <f>AVERAGE($G$9:G994)</f>
        <v>46.605476673427994</v>
      </c>
      <c r="M994" s="168">
        <f>AVERAGE($H$9:H994)</f>
        <v>9773.4637858334481</v>
      </c>
      <c r="AB994" s="178">
        <v>986</v>
      </c>
      <c r="AC994" s="182">
        <v>34</v>
      </c>
      <c r="AD994" s="182">
        <v>3</v>
      </c>
      <c r="AE994" s="182">
        <v>6</v>
      </c>
      <c r="AF994" s="182">
        <v>958.1617491301447</v>
      </c>
      <c r="AG994" s="182">
        <v>31</v>
      </c>
      <c r="AH994" s="188">
        <v>9276.838250869856</v>
      </c>
      <c r="AI994" s="182" t="s">
        <v>197</v>
      </c>
      <c r="AJ994" s="3"/>
      <c r="AK994" s="3"/>
      <c r="AL994" s="185">
        <f>AVERAGE($AG$9:AG994)</f>
        <v>46.661257606490871</v>
      </c>
      <c r="AM994" s="168">
        <f>AVERAGE($AH$9:AH994)</f>
        <v>14432.201242656201</v>
      </c>
    </row>
    <row r="995" spans="2:39" ht="18" x14ac:dyDescent="0.55000000000000004">
      <c r="B995" s="178">
        <v>987</v>
      </c>
      <c r="C995" s="182">
        <v>35</v>
      </c>
      <c r="D995" s="182">
        <v>7</v>
      </c>
      <c r="E995" s="182">
        <v>2</v>
      </c>
      <c r="F995" s="182">
        <v>783.02220390891011</v>
      </c>
      <c r="G995" s="182">
        <v>40</v>
      </c>
      <c r="H995" s="188">
        <v>7916.9777960910897</v>
      </c>
      <c r="I995" s="182" t="s">
        <v>197</v>
      </c>
      <c r="L995" s="185">
        <f>AVERAGE($G$9:G995)</f>
        <v>46.598784194528875</v>
      </c>
      <c r="M995" s="168">
        <f>AVERAGE($H$9:H995)</f>
        <v>9771.5828476472852</v>
      </c>
      <c r="AB995" s="178">
        <v>987</v>
      </c>
      <c r="AC995" s="182">
        <v>50</v>
      </c>
      <c r="AD995" s="182">
        <v>4</v>
      </c>
      <c r="AE995" s="182">
        <v>1</v>
      </c>
      <c r="AF995" s="182">
        <v>1027.6146627000549</v>
      </c>
      <c r="AG995" s="182">
        <v>52</v>
      </c>
      <c r="AH995" s="188">
        <v>15142.385337299946</v>
      </c>
      <c r="AI995" s="182" t="s">
        <v>198</v>
      </c>
      <c r="AJ995" s="3"/>
      <c r="AK995" s="3"/>
      <c r="AL995" s="185">
        <f>AVERAGE($AG$9:AG995)</f>
        <v>46.666666666666664</v>
      </c>
      <c r="AM995" s="168">
        <f>AVERAGE($AH$9:AH995)</f>
        <v>14432.920780746013</v>
      </c>
    </row>
    <row r="996" spans="2:39" ht="18" x14ac:dyDescent="0.55000000000000004">
      <c r="B996" s="178">
        <v>988</v>
      </c>
      <c r="C996" s="182">
        <v>45</v>
      </c>
      <c r="D996" s="182">
        <v>6</v>
      </c>
      <c r="E996" s="182">
        <v>5</v>
      </c>
      <c r="F996" s="182">
        <v>637.54030113195131</v>
      </c>
      <c r="G996" s="182">
        <v>46</v>
      </c>
      <c r="H996" s="188">
        <v>10522.45969886805</v>
      </c>
      <c r="I996" s="182" t="s">
        <v>197</v>
      </c>
      <c r="L996" s="185">
        <f>AVERAGE($G$9:G996)</f>
        <v>46.598178137651821</v>
      </c>
      <c r="M996" s="168">
        <f>AVERAGE($H$9:H996)</f>
        <v>9772.3428444602632</v>
      </c>
      <c r="AB996" s="178">
        <v>988</v>
      </c>
      <c r="AC996" s="182">
        <v>54</v>
      </c>
      <c r="AD996" s="182">
        <v>8</v>
      </c>
      <c r="AE996" s="182">
        <v>0</v>
      </c>
      <c r="AF996" s="182">
        <v>439.47939457756866</v>
      </c>
      <c r="AG996" s="182">
        <v>53</v>
      </c>
      <c r="AH996" s="188">
        <v>15415.520605422431</v>
      </c>
      <c r="AI996" s="182" t="s">
        <v>198</v>
      </c>
      <c r="AJ996" s="3"/>
      <c r="AK996" s="3"/>
      <c r="AL996" s="185">
        <f>AVERAGE($AG$9:AG996)</f>
        <v>46.67307692307692</v>
      </c>
      <c r="AM996" s="168">
        <f>AVERAGE($AH$9:AH996)</f>
        <v>14433.915314981516</v>
      </c>
    </row>
    <row r="997" spans="2:39" ht="18" x14ac:dyDescent="0.55000000000000004">
      <c r="B997" s="178">
        <v>989</v>
      </c>
      <c r="C997" s="182">
        <v>46</v>
      </c>
      <c r="D997" s="182">
        <v>7</v>
      </c>
      <c r="E997" s="182">
        <v>4</v>
      </c>
      <c r="F997" s="182">
        <v>762.07175264889918</v>
      </c>
      <c r="G997" s="182">
        <v>49</v>
      </c>
      <c r="H997" s="188">
        <v>11002.928247351101</v>
      </c>
      <c r="I997" s="182" t="s">
        <v>197</v>
      </c>
      <c r="L997" s="185">
        <f>AVERAGE($G$9:G997)</f>
        <v>46.600606673407484</v>
      </c>
      <c r="M997" s="168">
        <f>AVERAGE($H$9:H997)</f>
        <v>9773.5871168595459</v>
      </c>
      <c r="AB997" s="178">
        <v>989</v>
      </c>
      <c r="AC997" s="182">
        <v>46</v>
      </c>
      <c r="AD997" s="182">
        <v>5</v>
      </c>
      <c r="AE997" s="182">
        <v>3</v>
      </c>
      <c r="AF997" s="182">
        <v>1057.8870363983301</v>
      </c>
      <c r="AG997" s="182">
        <v>48</v>
      </c>
      <c r="AH997" s="188">
        <v>14972.11296360167</v>
      </c>
      <c r="AI997" s="182" t="s">
        <v>197</v>
      </c>
      <c r="AJ997" s="3"/>
      <c r="AK997" s="3"/>
      <c r="AL997" s="185">
        <f>AVERAGE($AG$9:AG997)</f>
        <v>46.674418604651166</v>
      </c>
      <c r="AM997" s="168">
        <f>AVERAGE($AH$9:AH997)</f>
        <v>14434.459498650494</v>
      </c>
    </row>
    <row r="998" spans="2:39" ht="18" x14ac:dyDescent="0.55000000000000004">
      <c r="B998" s="178">
        <v>990</v>
      </c>
      <c r="C998" s="182">
        <v>41</v>
      </c>
      <c r="D998" s="182">
        <v>3</v>
      </c>
      <c r="E998" s="182">
        <v>3</v>
      </c>
      <c r="F998" s="182">
        <v>1067.0610226864458</v>
      </c>
      <c r="G998" s="182">
        <v>41</v>
      </c>
      <c r="H998" s="188">
        <v>8167.9389773135545</v>
      </c>
      <c r="I998" s="182" t="s">
        <v>197</v>
      </c>
      <c r="L998" s="185">
        <f>AVERAGE($G$9:G998)</f>
        <v>46.594949494949496</v>
      </c>
      <c r="M998" s="168">
        <f>AVERAGE($H$9:H998)</f>
        <v>9771.9652500519242</v>
      </c>
      <c r="AB998" s="178">
        <v>990</v>
      </c>
      <c r="AC998" s="182">
        <v>47</v>
      </c>
      <c r="AD998" s="182">
        <v>5</v>
      </c>
      <c r="AE998" s="182">
        <v>0</v>
      </c>
      <c r="AF998" s="182">
        <v>807.24381672798359</v>
      </c>
      <c r="AG998" s="182">
        <v>52</v>
      </c>
      <c r="AH998" s="188">
        <v>15112.756183272017</v>
      </c>
      <c r="AI998" s="182" t="s">
        <v>198</v>
      </c>
      <c r="AJ998" s="3"/>
      <c r="AK998" s="3"/>
      <c r="AL998" s="185">
        <f>AVERAGE($AG$9:AG998)</f>
        <v>46.679797979797982</v>
      </c>
      <c r="AM998" s="168">
        <f>AVERAGE($AH$9:AH998)</f>
        <v>14435.14464681678</v>
      </c>
    </row>
    <row r="999" spans="2:39" ht="18" x14ac:dyDescent="0.55000000000000004">
      <c r="B999" s="178">
        <v>991</v>
      </c>
      <c r="C999" s="182">
        <v>49</v>
      </c>
      <c r="D999" s="182">
        <v>4</v>
      </c>
      <c r="E999" s="182">
        <v>4</v>
      </c>
      <c r="F999" s="182">
        <v>557.21468320970439</v>
      </c>
      <c r="G999" s="182">
        <v>49</v>
      </c>
      <c r="H999" s="188">
        <v>11207.785316790296</v>
      </c>
      <c r="I999" s="182" t="s">
        <v>197</v>
      </c>
      <c r="L999" s="185">
        <f>AVERAGE($G$9:G999)</f>
        <v>46.597376387487387</v>
      </c>
      <c r="M999" s="168">
        <f>AVERAGE($H$9:H999)</f>
        <v>9773.4141098569071</v>
      </c>
      <c r="AB999" s="178">
        <v>991</v>
      </c>
      <c r="AC999" s="182">
        <v>44</v>
      </c>
      <c r="AD999" s="182">
        <v>9</v>
      </c>
      <c r="AE999" s="182">
        <v>5</v>
      </c>
      <c r="AF999" s="182">
        <v>786.048599979698</v>
      </c>
      <c r="AG999" s="182">
        <v>48</v>
      </c>
      <c r="AH999" s="188">
        <v>15743.951400020302</v>
      </c>
      <c r="AI999" s="182" t="s">
        <v>197</v>
      </c>
      <c r="AJ999" s="3"/>
      <c r="AK999" s="3"/>
      <c r="AL999" s="185">
        <f>AVERAGE($AG$9:AG999)</f>
        <v>46.681130171543892</v>
      </c>
      <c r="AM999" s="168">
        <f>AVERAGE($AH$9:AH999)</f>
        <v>14436.465339806895</v>
      </c>
    </row>
    <row r="1000" spans="2:39" ht="18" x14ac:dyDescent="0.55000000000000004">
      <c r="B1000" s="178">
        <v>992</v>
      </c>
      <c r="C1000" s="182">
        <v>37</v>
      </c>
      <c r="D1000" s="182">
        <v>6</v>
      </c>
      <c r="E1000" s="182">
        <v>2</v>
      </c>
      <c r="F1000" s="182">
        <v>906.96369136332976</v>
      </c>
      <c r="G1000" s="182">
        <v>41</v>
      </c>
      <c r="H1000" s="188">
        <v>8078.0363086366706</v>
      </c>
      <c r="I1000" s="182" t="s">
        <v>197</v>
      </c>
      <c r="L1000" s="185">
        <f>AVERAGE($G$9:G1000)</f>
        <v>46.591733870967744</v>
      </c>
      <c r="M1000" s="168">
        <f>AVERAGE($H$9:H1000)</f>
        <v>9771.7050596540648</v>
      </c>
      <c r="AB1000" s="178">
        <v>992</v>
      </c>
      <c r="AC1000" s="182">
        <v>40</v>
      </c>
      <c r="AD1000" s="182">
        <v>7</v>
      </c>
      <c r="AE1000" s="182">
        <v>3</v>
      </c>
      <c r="AF1000" s="182">
        <v>493.9129038196657</v>
      </c>
      <c r="AG1000" s="182">
        <v>44</v>
      </c>
      <c r="AH1000" s="188">
        <v>13996.087096180334</v>
      </c>
      <c r="AI1000" s="182" t="s">
        <v>197</v>
      </c>
      <c r="AJ1000" s="3"/>
      <c r="AK1000" s="3"/>
      <c r="AL1000" s="185">
        <f>AVERAGE($AG$9:AG1000)</f>
        <v>46.67842741935484</v>
      </c>
      <c r="AM1000" s="168">
        <f>AVERAGE($AH$9:AH1000)</f>
        <v>14436.021410125821</v>
      </c>
    </row>
    <row r="1001" spans="2:39" ht="18" x14ac:dyDescent="0.55000000000000004">
      <c r="B1001" s="178">
        <v>993</v>
      </c>
      <c r="C1001" s="182">
        <v>35</v>
      </c>
      <c r="D1001" s="182">
        <v>2</v>
      </c>
      <c r="E1001" s="182">
        <v>2</v>
      </c>
      <c r="F1001" s="182">
        <v>817.1197286675108</v>
      </c>
      <c r="G1001" s="182">
        <v>35</v>
      </c>
      <c r="H1001" s="188">
        <v>6457.8802713324894</v>
      </c>
      <c r="I1001" s="182" t="s">
        <v>197</v>
      </c>
      <c r="L1001" s="185">
        <f>AVERAGE($G$9:G1001)</f>
        <v>46.580060422960727</v>
      </c>
      <c r="M1001" s="168">
        <f>AVERAGE($H$9:H1001)</f>
        <v>9768.3678745701545</v>
      </c>
      <c r="AB1001" s="178">
        <v>993</v>
      </c>
      <c r="AC1001" s="182">
        <v>40</v>
      </c>
      <c r="AD1001" s="182">
        <v>4</v>
      </c>
      <c r="AE1001" s="182">
        <v>1</v>
      </c>
      <c r="AF1001" s="182">
        <v>618.66624354619194</v>
      </c>
      <c r="AG1001" s="182">
        <v>43</v>
      </c>
      <c r="AH1001" s="188">
        <v>12986.333756453809</v>
      </c>
      <c r="AI1001" s="182" t="s">
        <v>197</v>
      </c>
      <c r="AJ1001" s="3"/>
      <c r="AK1001" s="3"/>
      <c r="AL1001" s="185">
        <f>AVERAGE($AG$9:AG1001)</f>
        <v>46.674723061430008</v>
      </c>
      <c r="AM1001" s="168">
        <f>AVERAGE($AH$9:AH1001)</f>
        <v>14434.56150312313</v>
      </c>
    </row>
    <row r="1002" spans="2:39" ht="18" x14ac:dyDescent="0.55000000000000004">
      <c r="B1002" s="178">
        <v>994</v>
      </c>
      <c r="C1002" s="182">
        <v>46</v>
      </c>
      <c r="D1002" s="182">
        <v>6</v>
      </c>
      <c r="E1002" s="182">
        <v>1</v>
      </c>
      <c r="F1002" s="182">
        <v>943.76566491178164</v>
      </c>
      <c r="G1002" s="182">
        <v>51</v>
      </c>
      <c r="H1002" s="188">
        <v>10291.234335088218</v>
      </c>
      <c r="I1002" s="182" t="s">
        <v>198</v>
      </c>
      <c r="L1002" s="185">
        <f>AVERAGE($G$9:G1002)</f>
        <v>46.58450704225352</v>
      </c>
      <c r="M1002" s="168">
        <f>AVERAGE($H$9:H1002)</f>
        <v>9768.8938971662501</v>
      </c>
      <c r="AB1002" s="178">
        <v>994</v>
      </c>
      <c r="AC1002" s="182">
        <v>47</v>
      </c>
      <c r="AD1002" s="182">
        <v>10</v>
      </c>
      <c r="AE1002" s="182">
        <v>4</v>
      </c>
      <c r="AF1002" s="182">
        <v>797.09442493775134</v>
      </c>
      <c r="AG1002" s="182">
        <v>49</v>
      </c>
      <c r="AH1002" s="188">
        <v>15867.905575062248</v>
      </c>
      <c r="AI1002" s="182" t="s">
        <v>197</v>
      </c>
      <c r="AJ1002" s="3"/>
      <c r="AK1002" s="3"/>
      <c r="AL1002" s="185">
        <f>AVERAGE($AG$9:AG1002)</f>
        <v>46.677062374245473</v>
      </c>
      <c r="AM1002" s="168">
        <f>AVERAGE($AH$9:AH1002)</f>
        <v>14436.00349917136</v>
      </c>
    </row>
    <row r="1003" spans="2:39" ht="18" x14ac:dyDescent="0.55000000000000004">
      <c r="B1003" s="178">
        <v>995</v>
      </c>
      <c r="C1003" s="182">
        <v>43</v>
      </c>
      <c r="D1003" s="182">
        <v>5</v>
      </c>
      <c r="E1003" s="182">
        <v>4</v>
      </c>
      <c r="F1003" s="182">
        <v>781.33430570982011</v>
      </c>
      <c r="G1003" s="182">
        <v>44</v>
      </c>
      <c r="H1003" s="188">
        <v>9558.6656942901791</v>
      </c>
      <c r="I1003" s="182" t="s">
        <v>197</v>
      </c>
      <c r="L1003" s="185">
        <f>AVERAGE($G$9:G1003)</f>
        <v>46.581909547738697</v>
      </c>
      <c r="M1003" s="168">
        <f>AVERAGE($H$9:H1003)</f>
        <v>9768.6826125402458</v>
      </c>
      <c r="AB1003" s="178">
        <v>995</v>
      </c>
      <c r="AC1003" s="182">
        <v>44</v>
      </c>
      <c r="AD1003" s="182">
        <v>11</v>
      </c>
      <c r="AE1003" s="182">
        <v>1</v>
      </c>
      <c r="AF1003" s="182">
        <v>788.77363892376218</v>
      </c>
      <c r="AG1003" s="182">
        <v>52</v>
      </c>
      <c r="AH1003" s="188">
        <v>15381.226361076238</v>
      </c>
      <c r="AI1003" s="182" t="s">
        <v>198</v>
      </c>
      <c r="AJ1003" s="3"/>
      <c r="AK1003" s="3"/>
      <c r="AL1003" s="185">
        <f>AVERAGE($AG$9:AG1003)</f>
        <v>46.682412060301509</v>
      </c>
      <c r="AM1003" s="168">
        <f>AVERAGE($AH$9:AH1003)</f>
        <v>14436.953471896892</v>
      </c>
    </row>
    <row r="1004" spans="2:39" ht="18" x14ac:dyDescent="0.55000000000000004">
      <c r="B1004" s="178">
        <v>996</v>
      </c>
      <c r="C1004" s="182">
        <v>39</v>
      </c>
      <c r="D1004" s="182">
        <v>11</v>
      </c>
      <c r="E1004" s="182">
        <v>2</v>
      </c>
      <c r="F1004" s="182">
        <v>1300.1090897871027</v>
      </c>
      <c r="G1004" s="182">
        <v>48</v>
      </c>
      <c r="H1004" s="188">
        <v>9679.8909102128964</v>
      </c>
      <c r="I1004" s="182" t="s">
        <v>197</v>
      </c>
      <c r="L1004" s="185">
        <f>AVERAGE($G$9:G1004)</f>
        <v>46.583333333333336</v>
      </c>
      <c r="M1004" s="168">
        <f>AVERAGE($H$9:H1004)</f>
        <v>9768.5934642447373</v>
      </c>
      <c r="AB1004" s="178">
        <v>996</v>
      </c>
      <c r="AC1004" s="182">
        <v>44</v>
      </c>
      <c r="AD1004" s="182">
        <v>6</v>
      </c>
      <c r="AE1004" s="182">
        <v>4</v>
      </c>
      <c r="AF1004" s="182">
        <v>656.96984317871102</v>
      </c>
      <c r="AG1004" s="182">
        <v>46</v>
      </c>
      <c r="AH1004" s="188">
        <v>14853.030156821289</v>
      </c>
      <c r="AI1004" s="182" t="s">
        <v>197</v>
      </c>
      <c r="AJ1004" s="3"/>
      <c r="AK1004" s="3"/>
      <c r="AL1004" s="185">
        <f>AVERAGE($AG$9:AG1004)</f>
        <v>46.681726907630519</v>
      </c>
      <c r="AM1004" s="168">
        <f>AVERAGE($AH$9:AH1004)</f>
        <v>14437.371219572518</v>
      </c>
    </row>
    <row r="1005" spans="2:39" ht="18" x14ac:dyDescent="0.55000000000000004">
      <c r="B1005" s="178">
        <v>997</v>
      </c>
      <c r="C1005" s="182">
        <v>41</v>
      </c>
      <c r="D1005" s="182">
        <v>6</v>
      </c>
      <c r="E1005" s="182">
        <v>3</v>
      </c>
      <c r="F1005" s="182">
        <v>761.0200832892981</v>
      </c>
      <c r="G1005" s="182">
        <v>44</v>
      </c>
      <c r="H1005" s="188">
        <v>9328.9799167107012</v>
      </c>
      <c r="I1005" s="182" t="s">
        <v>197</v>
      </c>
      <c r="L1005" s="185">
        <f>AVERAGE($G$9:G1005)</f>
        <v>46.580742226680037</v>
      </c>
      <c r="M1005" s="168">
        <f>AVERAGE($H$9:H1005)</f>
        <v>9768.1525278881327</v>
      </c>
      <c r="AB1005" s="178">
        <v>997</v>
      </c>
      <c r="AC1005" s="182">
        <v>47</v>
      </c>
      <c r="AD1005" s="182">
        <v>11</v>
      </c>
      <c r="AE1005" s="182">
        <v>2</v>
      </c>
      <c r="AF1005" s="182">
        <v>1008.8341352239736</v>
      </c>
      <c r="AG1005" s="182">
        <v>51</v>
      </c>
      <c r="AH1005" s="188">
        <v>15476.165864776027</v>
      </c>
      <c r="AI1005" s="182" t="s">
        <v>198</v>
      </c>
      <c r="AJ1005" s="3"/>
      <c r="AK1005" s="3"/>
      <c r="AL1005" s="185">
        <f>AVERAGE($AG$9:AG1005)</f>
        <v>46.686058174523573</v>
      </c>
      <c r="AM1005" s="168">
        <f>AVERAGE($AH$9:AH1005)</f>
        <v>14438.413139978942</v>
      </c>
    </row>
    <row r="1006" spans="2:39" ht="18" x14ac:dyDescent="0.55000000000000004">
      <c r="B1006" s="178">
        <v>998</v>
      </c>
      <c r="C1006" s="182">
        <v>42</v>
      </c>
      <c r="D1006" s="182">
        <v>9</v>
      </c>
      <c r="E1006" s="182">
        <v>3</v>
      </c>
      <c r="F1006" s="182">
        <v>610.78983737100236</v>
      </c>
      <c r="G1006" s="182">
        <v>48</v>
      </c>
      <c r="H1006" s="188">
        <v>10619.210162628999</v>
      </c>
      <c r="I1006" s="182" t="s">
        <v>197</v>
      </c>
      <c r="L1006" s="185">
        <f>AVERAGE($G$9:G1006)</f>
        <v>46.582164328657313</v>
      </c>
      <c r="M1006" s="168">
        <f>AVERAGE($H$9:H1006)</f>
        <v>9769.0052910491959</v>
      </c>
      <c r="AB1006" s="178">
        <v>998</v>
      </c>
      <c r="AC1006" s="182">
        <v>42</v>
      </c>
      <c r="AD1006" s="182">
        <v>10</v>
      </c>
      <c r="AE1006" s="182">
        <v>2</v>
      </c>
      <c r="AF1006" s="182">
        <v>966.9866382837472</v>
      </c>
      <c r="AG1006" s="182">
        <v>50</v>
      </c>
      <c r="AH1006" s="188">
        <v>15583.013361716254</v>
      </c>
      <c r="AI1006" s="182" t="s">
        <v>198</v>
      </c>
      <c r="AJ1006" s="3"/>
      <c r="AK1006" s="3"/>
      <c r="AL1006" s="185">
        <f>AVERAGE($AG$9:AG1006)</f>
        <v>46.68937875751503</v>
      </c>
      <c r="AM1006" s="168">
        <f>AVERAGE($AH$9:AH1006)</f>
        <v>14439.560033988699</v>
      </c>
    </row>
    <row r="1007" spans="2:39" ht="18" x14ac:dyDescent="0.55000000000000004">
      <c r="B1007" s="178">
        <v>999</v>
      </c>
      <c r="C1007" s="182">
        <v>41</v>
      </c>
      <c r="D1007" s="182">
        <v>6</v>
      </c>
      <c r="E1007" s="182">
        <v>2</v>
      </c>
      <c r="F1007" s="182">
        <v>741.14678086343747</v>
      </c>
      <c r="G1007" s="182">
        <v>45</v>
      </c>
      <c r="H1007" s="188">
        <v>9383.853219136563</v>
      </c>
      <c r="I1007" s="182" t="s">
        <v>197</v>
      </c>
      <c r="L1007" s="185">
        <f>AVERAGE($G$9:G1007)</f>
        <v>46.58058058058058</v>
      </c>
      <c r="M1007" s="168">
        <f>AVERAGE($H$9:H1007)</f>
        <v>9768.6197534396724</v>
      </c>
      <c r="AB1007" s="178">
        <v>999</v>
      </c>
      <c r="AC1007" s="182">
        <v>44</v>
      </c>
      <c r="AD1007" s="182">
        <v>8</v>
      </c>
      <c r="AE1007" s="182">
        <v>3</v>
      </c>
      <c r="AF1007" s="182">
        <v>662.20587492749678</v>
      </c>
      <c r="AG1007" s="182">
        <v>49</v>
      </c>
      <c r="AH1007" s="188">
        <v>15752.794125072503</v>
      </c>
      <c r="AI1007" s="182" t="s">
        <v>197</v>
      </c>
      <c r="AJ1007" s="3"/>
      <c r="AK1007" s="3"/>
      <c r="AL1007" s="185">
        <f>AVERAGE($AG$9:AG1007)</f>
        <v>46.691691691691695</v>
      </c>
      <c r="AM1007" s="168">
        <f>AVERAGE($AH$9:AH1007)</f>
        <v>14440.874582628423</v>
      </c>
    </row>
    <row r="1008" spans="2:39" ht="18" x14ac:dyDescent="0.55000000000000004">
      <c r="B1008" s="178">
        <v>1000</v>
      </c>
      <c r="C1008" s="182">
        <v>39</v>
      </c>
      <c r="D1008" s="182">
        <v>3</v>
      </c>
      <c r="E1008" s="182">
        <v>1</v>
      </c>
      <c r="F1008" s="182">
        <v>930.75369062533514</v>
      </c>
      <c r="G1008" s="182">
        <v>41</v>
      </c>
      <c r="H1008" s="188">
        <v>7804.2463093746646</v>
      </c>
      <c r="I1008" s="182" t="s">
        <v>197</v>
      </c>
      <c r="L1008" s="185">
        <f>AVERAGE($G$9:G1008)</f>
        <v>46.575000000000003</v>
      </c>
      <c r="M1008" s="168">
        <f>AVERAGE($H$9:H1008)</f>
        <v>9766.6553799956091</v>
      </c>
      <c r="AB1008" s="178">
        <v>1000</v>
      </c>
      <c r="AC1008" s="182">
        <v>46</v>
      </c>
      <c r="AD1008" s="182">
        <v>9</v>
      </c>
      <c r="AE1008" s="182">
        <v>4</v>
      </c>
      <c r="AF1008" s="182">
        <v>1020.3956166929786</v>
      </c>
      <c r="AG1008" s="182">
        <v>49</v>
      </c>
      <c r="AH1008" s="188">
        <v>15644.604383307022</v>
      </c>
      <c r="AI1008" s="182" t="s">
        <v>197</v>
      </c>
      <c r="AJ1008" s="3"/>
      <c r="AK1008" s="3"/>
      <c r="AL1008" s="185">
        <f>AVERAGE($AG$9:AG1008)</f>
        <v>46.694000000000003</v>
      </c>
      <c r="AM1008" s="168">
        <f>AVERAGE($AH$9:AH1008)</f>
        <v>14442.078312429101</v>
      </c>
    </row>
    <row r="1009" spans="2:9" x14ac:dyDescent="0.45">
      <c r="B1009" s="178">
        <v>1000</v>
      </c>
      <c r="C1009" s="170"/>
      <c r="D1009" s="170"/>
      <c r="E1009" s="170"/>
      <c r="F1009" s="170"/>
      <c r="G1009" s="170"/>
      <c r="H1009" s="170"/>
      <c r="I1009" s="170"/>
    </row>
  </sheetData>
  <mergeCells count="4">
    <mergeCell ref="B3:E3"/>
    <mergeCell ref="L6:M6"/>
    <mergeCell ref="AL6:AM6"/>
    <mergeCell ref="A1:AW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49389-AFFD-4527-88D6-08780136C1B5}">
  <sheetPr>
    <tabColor rgb="FF9966FF"/>
  </sheetPr>
  <dimension ref="A1:Z69"/>
  <sheetViews>
    <sheetView topLeftCell="C38" zoomScale="85" zoomScaleNormal="85" workbookViewId="0">
      <selection activeCell="D56" sqref="D56"/>
    </sheetView>
  </sheetViews>
  <sheetFormatPr defaultRowHeight="14.25" x14ac:dyDescent="0.45"/>
  <cols>
    <col min="3" max="3" width="20.53125" bestFit="1" customWidth="1"/>
    <col min="4" max="5" width="15" customWidth="1"/>
    <col min="6" max="6" width="10.73046875" bestFit="1" customWidth="1"/>
    <col min="7" max="7" width="12.1328125" bestFit="1" customWidth="1"/>
    <col min="8" max="8" width="14" bestFit="1" customWidth="1"/>
    <col min="10" max="10" width="14.86328125" customWidth="1"/>
    <col min="11" max="11" width="13.53125" customWidth="1"/>
    <col min="15" max="15" width="13.33203125" customWidth="1"/>
    <col min="16" max="16" width="13.06640625" customWidth="1"/>
    <col min="18" max="18" width="12.265625" customWidth="1"/>
    <col min="19" max="19" width="14.53125" customWidth="1"/>
    <col min="20" max="20" width="14.796875" customWidth="1"/>
    <col min="21" max="21" width="14" customWidth="1"/>
    <col min="22" max="22" width="13.33203125" customWidth="1"/>
    <col min="23" max="23" width="14.33203125" customWidth="1"/>
    <col min="25" max="25" width="13.9296875" customWidth="1"/>
  </cols>
  <sheetData>
    <row r="1" spans="1:26" ht="30.75" x14ac:dyDescent="0.45">
      <c r="A1" s="274" t="s">
        <v>227</v>
      </c>
      <c r="B1" s="274"/>
      <c r="C1" s="274"/>
      <c r="D1" s="274"/>
      <c r="E1" s="274"/>
      <c r="F1" s="274"/>
      <c r="G1" s="274"/>
      <c r="H1" s="274"/>
      <c r="I1" s="274"/>
      <c r="J1" s="274"/>
      <c r="K1" s="274"/>
      <c r="L1" s="274"/>
      <c r="M1" s="274"/>
      <c r="N1" s="274"/>
      <c r="O1" s="274"/>
      <c r="P1" s="274"/>
      <c r="Q1" s="274"/>
      <c r="R1" s="274"/>
      <c r="S1" s="274"/>
      <c r="T1" s="274"/>
      <c r="U1" s="274"/>
      <c r="V1" s="274"/>
      <c r="W1" s="274"/>
      <c r="X1" s="203"/>
      <c r="Y1" s="203"/>
      <c r="Z1" s="203"/>
    </row>
    <row r="6" spans="1:26" ht="21" x14ac:dyDescent="0.65">
      <c r="C6" s="277" t="s">
        <v>254</v>
      </c>
      <c r="D6" s="277"/>
      <c r="E6" s="277"/>
      <c r="F6" s="277"/>
      <c r="G6" s="277"/>
      <c r="H6" s="277"/>
      <c r="I6" s="277"/>
      <c r="J6" s="277"/>
      <c r="K6" s="277"/>
      <c r="O6" s="277" t="s">
        <v>255</v>
      </c>
      <c r="P6" s="277"/>
      <c r="Q6" s="277"/>
      <c r="R6" s="277"/>
      <c r="S6" s="277"/>
      <c r="T6" s="277"/>
      <c r="U6" s="277"/>
      <c r="V6" s="277"/>
      <c r="W6" s="277"/>
    </row>
    <row r="28" spans="3:23" ht="18.399999999999999" thickBot="1" x14ac:dyDescent="0.6">
      <c r="C28" s="275" t="s">
        <v>236</v>
      </c>
      <c r="D28" s="275"/>
      <c r="E28" s="2"/>
      <c r="F28" s="275" t="s">
        <v>236</v>
      </c>
      <c r="G28" s="275"/>
      <c r="H28" s="275"/>
      <c r="I28" s="2"/>
      <c r="J28" s="275" t="s">
        <v>236</v>
      </c>
      <c r="K28" s="275"/>
      <c r="O28" s="275" t="s">
        <v>237</v>
      </c>
      <c r="P28" s="275"/>
      <c r="Q28" s="2"/>
      <c r="R28" s="275" t="s">
        <v>237</v>
      </c>
      <c r="S28" s="275"/>
      <c r="T28" s="275"/>
      <c r="U28" s="2"/>
      <c r="V28" s="275" t="s">
        <v>237</v>
      </c>
      <c r="W28" s="275"/>
    </row>
    <row r="29" spans="3:23" ht="18" x14ac:dyDescent="0.55000000000000004">
      <c r="C29" s="190" t="s">
        <v>212</v>
      </c>
      <c r="D29" s="190" t="s">
        <v>213</v>
      </c>
      <c r="E29" s="2"/>
      <c r="F29" s="206" t="s">
        <v>238</v>
      </c>
      <c r="G29" s="192" t="s">
        <v>214</v>
      </c>
      <c r="H29" s="192" t="s">
        <v>215</v>
      </c>
      <c r="I29" s="2"/>
      <c r="J29" s="193" t="s">
        <v>216</v>
      </c>
      <c r="K29" s="193"/>
      <c r="O29" s="190" t="s">
        <v>212</v>
      </c>
      <c r="P29" s="190" t="s">
        <v>213</v>
      </c>
      <c r="Q29" s="2"/>
      <c r="R29" s="191" t="s">
        <v>238</v>
      </c>
      <c r="S29" s="192" t="s">
        <v>214</v>
      </c>
      <c r="T29" s="192" t="s">
        <v>215</v>
      </c>
      <c r="U29" s="2"/>
      <c r="V29" s="204" t="s">
        <v>216</v>
      </c>
      <c r="W29" s="204"/>
    </row>
    <row r="30" spans="3:23" ht="18" x14ac:dyDescent="0.55000000000000004">
      <c r="C30" s="205">
        <v>4500</v>
      </c>
      <c r="D30" s="194" cm="1">
        <f t="array" ref="D30:D44">FREQUENCY('5.Simulation-fixed values'!H9:H1008,'5.2 Output Summary'!C30:C43)</f>
        <v>0</v>
      </c>
      <c r="E30" s="2"/>
      <c r="F30" s="207">
        <f>C30</f>
        <v>4500</v>
      </c>
      <c r="G30" s="208">
        <f>D30</f>
        <v>0</v>
      </c>
      <c r="H30" s="209">
        <f>G30/1000</f>
        <v>0</v>
      </c>
      <c r="I30" s="2"/>
      <c r="J30" t="s">
        <v>87</v>
      </c>
      <c r="K30">
        <v>9766.6553799956091</v>
      </c>
      <c r="O30" s="194">
        <v>7000</v>
      </c>
      <c r="P30" s="194" cm="1">
        <f t="array" ref="P30:P44">FREQUENCY('5.Simulation-fixed values'!AH9:AH1008,'5.2 Output Summary'!O30:O43)</f>
        <v>0</v>
      </c>
      <c r="Q30" s="2"/>
      <c r="R30" s="207">
        <f>O30</f>
        <v>7000</v>
      </c>
      <c r="S30" s="208">
        <f>P30</f>
        <v>0</v>
      </c>
      <c r="T30" s="209">
        <f>S30/1000</f>
        <v>0</v>
      </c>
      <c r="U30" s="2"/>
      <c r="V30" t="s">
        <v>87</v>
      </c>
      <c r="W30">
        <v>14442.078312429101</v>
      </c>
    </row>
    <row r="31" spans="3:23" ht="18" x14ac:dyDescent="0.55000000000000004">
      <c r="C31" s="205">
        <f>C30+550</f>
        <v>5050</v>
      </c>
      <c r="D31" s="194">
        <v>1</v>
      </c>
      <c r="E31" s="2"/>
      <c r="F31" s="207">
        <f t="shared" ref="F31:F43" si="0">C31</f>
        <v>5050</v>
      </c>
      <c r="G31" s="208">
        <f t="shared" ref="G31:G43" si="1">D31</f>
        <v>1</v>
      </c>
      <c r="H31" s="209">
        <f t="shared" ref="H31:H43" si="2">G31/1000</f>
        <v>1E-3</v>
      </c>
      <c r="I31" s="2"/>
      <c r="J31" t="s">
        <v>217</v>
      </c>
      <c r="K31">
        <v>38.574962951271715</v>
      </c>
      <c r="O31" s="195">
        <f>O30+750</f>
        <v>7750</v>
      </c>
      <c r="P31" s="194">
        <v>2</v>
      </c>
      <c r="Q31" s="2"/>
      <c r="R31" s="207">
        <f t="shared" ref="R31:R43" si="3">O31</f>
        <v>7750</v>
      </c>
      <c r="S31" s="208">
        <f t="shared" ref="S31:S43" si="4">P31</f>
        <v>2</v>
      </c>
      <c r="T31" s="209">
        <f t="shared" ref="T31:T43" si="5">S31/1000</f>
        <v>2E-3</v>
      </c>
      <c r="U31" s="2"/>
      <c r="V31" t="s">
        <v>217</v>
      </c>
      <c r="W31">
        <v>53.241042111612245</v>
      </c>
    </row>
    <row r="32" spans="3:23" ht="18" x14ac:dyDescent="0.55000000000000004">
      <c r="C32" s="205">
        <f t="shared" ref="C32:C43" si="6">C31+550</f>
        <v>5600</v>
      </c>
      <c r="D32" s="194">
        <v>6</v>
      </c>
      <c r="E32" s="2"/>
      <c r="F32" s="207">
        <f t="shared" si="0"/>
        <v>5600</v>
      </c>
      <c r="G32" s="208">
        <f t="shared" si="1"/>
        <v>6</v>
      </c>
      <c r="H32" s="209">
        <f t="shared" si="2"/>
        <v>6.0000000000000001E-3</v>
      </c>
      <c r="I32" s="2"/>
      <c r="J32" t="s">
        <v>137</v>
      </c>
      <c r="K32">
        <v>10209.07999389102</v>
      </c>
      <c r="O32" s="195">
        <f t="shared" ref="O32:O43" si="7">O31+750</f>
        <v>8500</v>
      </c>
      <c r="P32" s="194">
        <v>2</v>
      </c>
      <c r="Q32" s="2"/>
      <c r="R32" s="207">
        <f t="shared" si="3"/>
        <v>8500</v>
      </c>
      <c r="S32" s="208">
        <f t="shared" si="4"/>
        <v>2</v>
      </c>
      <c r="T32" s="209">
        <f t="shared" si="5"/>
        <v>2E-3</v>
      </c>
      <c r="U32" s="2"/>
      <c r="V32" t="s">
        <v>137</v>
      </c>
      <c r="W32">
        <v>15131.668037500509</v>
      </c>
    </row>
    <row r="33" spans="3:23" ht="18" x14ac:dyDescent="0.55000000000000004">
      <c r="C33" s="205">
        <f t="shared" si="6"/>
        <v>6150</v>
      </c>
      <c r="D33" s="194">
        <v>5</v>
      </c>
      <c r="E33" s="2"/>
      <c r="F33" s="207">
        <f t="shared" si="0"/>
        <v>6150</v>
      </c>
      <c r="G33" s="208">
        <f t="shared" si="1"/>
        <v>5</v>
      </c>
      <c r="H33" s="209">
        <f t="shared" si="2"/>
        <v>5.0000000000000001E-3</v>
      </c>
      <c r="I33" s="2"/>
      <c r="J33" t="s">
        <v>218</v>
      </c>
      <c r="K33" t="e">
        <v>#N/A</v>
      </c>
      <c r="O33" s="195">
        <f t="shared" si="7"/>
        <v>9250</v>
      </c>
      <c r="P33" s="194">
        <v>5</v>
      </c>
      <c r="Q33" s="2"/>
      <c r="R33" s="207">
        <f t="shared" si="3"/>
        <v>9250</v>
      </c>
      <c r="S33" s="208">
        <f t="shared" si="4"/>
        <v>5</v>
      </c>
      <c r="T33" s="209">
        <f t="shared" si="5"/>
        <v>5.0000000000000001E-3</v>
      </c>
      <c r="U33" s="2"/>
      <c r="V33" t="s">
        <v>218</v>
      </c>
      <c r="W33" t="e">
        <v>#N/A</v>
      </c>
    </row>
    <row r="34" spans="3:23" ht="18" x14ac:dyDescent="0.55000000000000004">
      <c r="C34" s="205">
        <f t="shared" si="6"/>
        <v>6700</v>
      </c>
      <c r="D34" s="194">
        <v>10</v>
      </c>
      <c r="E34" s="2"/>
      <c r="F34" s="207">
        <f t="shared" si="0"/>
        <v>6700</v>
      </c>
      <c r="G34" s="208">
        <f t="shared" si="1"/>
        <v>10</v>
      </c>
      <c r="H34" s="209">
        <f t="shared" si="2"/>
        <v>0.01</v>
      </c>
      <c r="I34" s="2"/>
      <c r="J34" t="s">
        <v>219</v>
      </c>
      <c r="K34">
        <v>1219.8474358262943</v>
      </c>
      <c r="O34" s="195">
        <f t="shared" si="7"/>
        <v>10000</v>
      </c>
      <c r="P34" s="194">
        <v>13</v>
      </c>
      <c r="Q34" s="2"/>
      <c r="R34" s="207">
        <f t="shared" si="3"/>
        <v>10000</v>
      </c>
      <c r="S34" s="208">
        <f t="shared" si="4"/>
        <v>13</v>
      </c>
      <c r="T34" s="209">
        <f t="shared" si="5"/>
        <v>1.2999999999999999E-2</v>
      </c>
      <c r="U34" s="2"/>
      <c r="V34" t="s">
        <v>219</v>
      </c>
      <c r="W34">
        <v>1683.6295807363531</v>
      </c>
    </row>
    <row r="35" spans="3:23" ht="18" x14ac:dyDescent="0.55000000000000004">
      <c r="C35" s="205">
        <f t="shared" si="6"/>
        <v>7250</v>
      </c>
      <c r="D35" s="194">
        <v>24</v>
      </c>
      <c r="E35" s="2"/>
      <c r="F35" s="207">
        <f t="shared" si="0"/>
        <v>7250</v>
      </c>
      <c r="G35" s="208">
        <f t="shared" si="1"/>
        <v>24</v>
      </c>
      <c r="H35" s="209">
        <f t="shared" si="2"/>
        <v>2.4E-2</v>
      </c>
      <c r="I35" s="2"/>
      <c r="J35" t="s">
        <v>220</v>
      </c>
      <c r="K35">
        <v>1488027.7666919848</v>
      </c>
      <c r="O35" s="195">
        <f t="shared" si="7"/>
        <v>10750</v>
      </c>
      <c r="P35" s="194">
        <v>28</v>
      </c>
      <c r="Q35" s="2"/>
      <c r="R35" s="207">
        <f t="shared" si="3"/>
        <v>10750</v>
      </c>
      <c r="S35" s="208">
        <f t="shared" si="4"/>
        <v>28</v>
      </c>
      <c r="T35" s="209">
        <f t="shared" si="5"/>
        <v>2.8000000000000001E-2</v>
      </c>
      <c r="U35" s="2"/>
      <c r="V35" t="s">
        <v>220</v>
      </c>
      <c r="W35">
        <v>2834608.5651304685</v>
      </c>
    </row>
    <row r="36" spans="3:23" ht="18" x14ac:dyDescent="0.55000000000000004">
      <c r="C36" s="205">
        <f t="shared" si="6"/>
        <v>7800</v>
      </c>
      <c r="D36" s="194">
        <v>41</v>
      </c>
      <c r="E36" s="2"/>
      <c r="F36" s="207">
        <f t="shared" si="0"/>
        <v>7800</v>
      </c>
      <c r="G36" s="208">
        <f t="shared" si="1"/>
        <v>41</v>
      </c>
      <c r="H36" s="209">
        <f t="shared" si="2"/>
        <v>4.1000000000000002E-2</v>
      </c>
      <c r="I36" s="2"/>
      <c r="J36" t="s">
        <v>221</v>
      </c>
      <c r="K36">
        <v>1.033338609442406</v>
      </c>
      <c r="O36" s="195">
        <f t="shared" si="7"/>
        <v>11500</v>
      </c>
      <c r="P36" s="194">
        <v>33</v>
      </c>
      <c r="Q36" s="2"/>
      <c r="R36" s="207">
        <f t="shared" si="3"/>
        <v>11500</v>
      </c>
      <c r="S36" s="208">
        <f t="shared" si="4"/>
        <v>33</v>
      </c>
      <c r="T36" s="209">
        <f t="shared" si="5"/>
        <v>3.3000000000000002E-2</v>
      </c>
      <c r="U36" s="2"/>
      <c r="V36" t="s">
        <v>221</v>
      </c>
      <c r="W36">
        <v>1.3589252362547275</v>
      </c>
    </row>
    <row r="37" spans="3:23" ht="18" x14ac:dyDescent="0.55000000000000004">
      <c r="C37" s="205">
        <f t="shared" si="6"/>
        <v>8350</v>
      </c>
      <c r="D37" s="194">
        <v>57</v>
      </c>
      <c r="E37" s="2"/>
      <c r="F37" s="207">
        <f t="shared" si="0"/>
        <v>8350</v>
      </c>
      <c r="G37" s="208">
        <f t="shared" si="1"/>
        <v>57</v>
      </c>
      <c r="H37" s="209">
        <f t="shared" si="2"/>
        <v>5.7000000000000002E-2</v>
      </c>
      <c r="I37" s="2"/>
      <c r="J37" t="s">
        <v>141</v>
      </c>
      <c r="K37">
        <v>-1.2019127879422824</v>
      </c>
      <c r="O37" s="195">
        <f t="shared" si="7"/>
        <v>12250</v>
      </c>
      <c r="P37" s="194">
        <v>44</v>
      </c>
      <c r="Q37" s="2"/>
      <c r="R37" s="207">
        <f t="shared" si="3"/>
        <v>12250</v>
      </c>
      <c r="S37" s="208">
        <f t="shared" si="4"/>
        <v>44</v>
      </c>
      <c r="T37" s="209">
        <f t="shared" si="5"/>
        <v>4.3999999999999997E-2</v>
      </c>
      <c r="U37" s="2"/>
      <c r="V37" t="s">
        <v>141</v>
      </c>
      <c r="W37">
        <v>-1.3831640697007921</v>
      </c>
    </row>
    <row r="38" spans="3:23" ht="18" x14ac:dyDescent="0.55000000000000004">
      <c r="C38" s="205">
        <f t="shared" si="6"/>
        <v>8900</v>
      </c>
      <c r="D38" s="194">
        <v>80</v>
      </c>
      <c r="E38" s="2"/>
      <c r="F38" s="207">
        <f t="shared" si="0"/>
        <v>8900</v>
      </c>
      <c r="G38" s="208">
        <f t="shared" si="1"/>
        <v>80</v>
      </c>
      <c r="H38" s="209">
        <f t="shared" si="2"/>
        <v>0.08</v>
      </c>
      <c r="I38" s="2"/>
      <c r="J38" t="s">
        <v>222</v>
      </c>
      <c r="K38">
        <v>6861.1573864423826</v>
      </c>
      <c r="O38" s="195">
        <f t="shared" si="7"/>
        <v>13000</v>
      </c>
      <c r="P38" s="194">
        <v>55</v>
      </c>
      <c r="Q38" s="2"/>
      <c r="R38" s="207">
        <f t="shared" si="3"/>
        <v>13000</v>
      </c>
      <c r="S38" s="208">
        <f t="shared" si="4"/>
        <v>55</v>
      </c>
      <c r="T38" s="209">
        <f t="shared" si="5"/>
        <v>5.5E-2</v>
      </c>
      <c r="U38" s="2"/>
      <c r="V38" t="s">
        <v>222</v>
      </c>
      <c r="W38">
        <v>9174.2331724680043</v>
      </c>
    </row>
    <row r="39" spans="3:23" ht="18" x14ac:dyDescent="0.55000000000000004">
      <c r="C39" s="205">
        <f t="shared" si="6"/>
        <v>9450</v>
      </c>
      <c r="D39" s="194">
        <v>91</v>
      </c>
      <c r="E39" s="2"/>
      <c r="F39" s="207">
        <f t="shared" si="0"/>
        <v>9450</v>
      </c>
      <c r="G39" s="208">
        <f t="shared" si="1"/>
        <v>91</v>
      </c>
      <c r="H39" s="209">
        <f t="shared" si="2"/>
        <v>9.0999999999999998E-2</v>
      </c>
      <c r="I39" s="2"/>
      <c r="J39" t="s">
        <v>223</v>
      </c>
      <c r="K39">
        <v>4632.7311957718939</v>
      </c>
      <c r="O39" s="195">
        <f t="shared" si="7"/>
        <v>13750</v>
      </c>
      <c r="P39" s="194">
        <v>84</v>
      </c>
      <c r="Q39" s="2"/>
      <c r="R39" s="207">
        <f t="shared" si="3"/>
        <v>13750</v>
      </c>
      <c r="S39" s="208">
        <f t="shared" si="4"/>
        <v>84</v>
      </c>
      <c r="T39" s="209">
        <f t="shared" si="5"/>
        <v>8.4000000000000005E-2</v>
      </c>
      <c r="U39" s="2"/>
      <c r="V39" t="s">
        <v>223</v>
      </c>
      <c r="W39">
        <v>7206.4740170032501</v>
      </c>
    </row>
    <row r="40" spans="3:23" ht="18" x14ac:dyDescent="0.55000000000000004">
      <c r="C40" s="205">
        <f t="shared" si="6"/>
        <v>10000</v>
      </c>
      <c r="D40" s="194">
        <v>132</v>
      </c>
      <c r="E40" s="2"/>
      <c r="F40" s="207">
        <f t="shared" si="0"/>
        <v>10000</v>
      </c>
      <c r="G40" s="208">
        <f t="shared" si="1"/>
        <v>132</v>
      </c>
      <c r="H40" s="209">
        <f t="shared" si="2"/>
        <v>0.13200000000000001</v>
      </c>
      <c r="I40" s="2"/>
      <c r="J40" t="s">
        <v>224</v>
      </c>
      <c r="K40">
        <v>11493.888582214277</v>
      </c>
      <c r="O40" s="195">
        <f t="shared" si="7"/>
        <v>14500</v>
      </c>
      <c r="P40" s="194">
        <v>101</v>
      </c>
      <c r="Q40" s="2"/>
      <c r="R40" s="207">
        <f t="shared" si="3"/>
        <v>14500</v>
      </c>
      <c r="S40" s="208">
        <f t="shared" si="4"/>
        <v>101</v>
      </c>
      <c r="T40" s="209">
        <f t="shared" si="5"/>
        <v>0.10100000000000001</v>
      </c>
      <c r="U40" s="2"/>
      <c r="V40" t="s">
        <v>224</v>
      </c>
      <c r="W40">
        <v>16380.707189471254</v>
      </c>
    </row>
    <row r="41" spans="3:23" ht="18" x14ac:dyDescent="0.55000000000000004">
      <c r="C41" s="205">
        <f t="shared" si="6"/>
        <v>10550</v>
      </c>
      <c r="D41" s="194">
        <v>215</v>
      </c>
      <c r="E41" s="2"/>
      <c r="F41" s="207">
        <f t="shared" si="0"/>
        <v>10550</v>
      </c>
      <c r="G41" s="208">
        <f t="shared" si="1"/>
        <v>215</v>
      </c>
      <c r="H41" s="209">
        <f t="shared" si="2"/>
        <v>0.215</v>
      </c>
      <c r="I41" s="2"/>
      <c r="J41" t="s">
        <v>225</v>
      </c>
      <c r="K41">
        <v>9766655.3799956087</v>
      </c>
      <c r="O41" s="195">
        <f t="shared" si="7"/>
        <v>15250</v>
      </c>
      <c r="P41" s="194">
        <v>168</v>
      </c>
      <c r="Q41" s="2"/>
      <c r="R41" s="207">
        <f t="shared" si="3"/>
        <v>15250</v>
      </c>
      <c r="S41" s="208">
        <f t="shared" si="4"/>
        <v>168</v>
      </c>
      <c r="T41" s="209">
        <f t="shared" si="5"/>
        <v>0.16800000000000001</v>
      </c>
      <c r="U41" s="2"/>
      <c r="V41" t="s">
        <v>225</v>
      </c>
      <c r="W41">
        <v>14442078.3124291</v>
      </c>
    </row>
    <row r="42" spans="3:23" ht="18.399999999999999" thickBot="1" x14ac:dyDescent="0.6">
      <c r="C42" s="205">
        <f t="shared" si="6"/>
        <v>11100</v>
      </c>
      <c r="D42" s="194">
        <v>304</v>
      </c>
      <c r="E42" s="2"/>
      <c r="F42" s="207">
        <f t="shared" si="0"/>
        <v>11100</v>
      </c>
      <c r="G42" s="208">
        <f t="shared" si="1"/>
        <v>304</v>
      </c>
      <c r="H42" s="209">
        <f t="shared" si="2"/>
        <v>0.30399999999999999</v>
      </c>
      <c r="I42" s="2"/>
      <c r="J42" s="152" t="s">
        <v>226</v>
      </c>
      <c r="K42" s="152">
        <v>1000</v>
      </c>
      <c r="O42" s="195">
        <f t="shared" si="7"/>
        <v>16000</v>
      </c>
      <c r="P42" s="194">
        <v>402</v>
      </c>
      <c r="Q42" s="2"/>
      <c r="R42" s="207">
        <f t="shared" si="3"/>
        <v>16000</v>
      </c>
      <c r="S42" s="208">
        <f t="shared" si="4"/>
        <v>402</v>
      </c>
      <c r="T42" s="209">
        <f t="shared" si="5"/>
        <v>0.40200000000000002</v>
      </c>
      <c r="U42" s="2"/>
      <c r="V42" s="152" t="s">
        <v>226</v>
      </c>
      <c r="W42" s="152">
        <v>1000</v>
      </c>
    </row>
    <row r="43" spans="3:23" ht="18" x14ac:dyDescent="0.55000000000000004">
      <c r="C43" s="205">
        <f t="shared" si="6"/>
        <v>11650</v>
      </c>
      <c r="D43" s="194">
        <v>34</v>
      </c>
      <c r="E43" s="2"/>
      <c r="F43" s="207">
        <f t="shared" si="0"/>
        <v>11650</v>
      </c>
      <c r="G43" s="208">
        <f t="shared" si="1"/>
        <v>34</v>
      </c>
      <c r="H43" s="209">
        <f t="shared" si="2"/>
        <v>3.4000000000000002E-2</v>
      </c>
      <c r="I43" s="2"/>
      <c r="O43" s="195">
        <f t="shared" si="7"/>
        <v>16750</v>
      </c>
      <c r="P43" s="194">
        <v>63</v>
      </c>
      <c r="Q43" s="2"/>
      <c r="R43" s="207">
        <f t="shared" si="3"/>
        <v>16750</v>
      </c>
      <c r="S43" s="208">
        <f t="shared" si="4"/>
        <v>63</v>
      </c>
      <c r="T43" s="209">
        <f t="shared" si="5"/>
        <v>6.3E-2</v>
      </c>
      <c r="U43" s="2"/>
    </row>
    <row r="44" spans="3:23" ht="18" x14ac:dyDescent="0.55000000000000004">
      <c r="C44" s="2"/>
      <c r="D44" s="2">
        <v>0</v>
      </c>
      <c r="E44" s="2"/>
      <c r="F44" s="2"/>
      <c r="G44" s="2">
        <f>SUM(G30:G43)</f>
        <v>1000</v>
      </c>
      <c r="H44" s="196">
        <f t="shared" ref="H44" si="8">G44/1000</f>
        <v>1</v>
      </c>
      <c r="I44" s="2"/>
      <c r="O44" s="2"/>
      <c r="P44" s="2">
        <v>0</v>
      </c>
      <c r="Q44" s="2"/>
      <c r="R44" s="2"/>
      <c r="S44" s="2">
        <f>SUM(S30:S43)</f>
        <v>1000</v>
      </c>
      <c r="T44" s="196">
        <f t="shared" ref="T44" si="9">S44/1000</f>
        <v>1</v>
      </c>
      <c r="U44" s="2"/>
      <c r="V44" s="2"/>
      <c r="W44" s="2"/>
    </row>
    <row r="54" spans="3:5" ht="53.25" customHeight="1" x14ac:dyDescent="0.55000000000000004">
      <c r="C54" s="197" t="s">
        <v>228</v>
      </c>
      <c r="D54" s="194"/>
      <c r="E54" s="194"/>
    </row>
    <row r="55" spans="3:5" ht="18" x14ac:dyDescent="0.55000000000000004">
      <c r="C55" s="198"/>
      <c r="D55" s="199">
        <v>350</v>
      </c>
      <c r="E55" s="199">
        <v>450</v>
      </c>
    </row>
    <row r="56" spans="3:5" ht="21" x14ac:dyDescent="0.55000000000000004">
      <c r="C56" s="198" t="s">
        <v>229</v>
      </c>
      <c r="D56" s="200">
        <f>K30+1.96*K34/SQRT(1000)</f>
        <v>9842.2623073801024</v>
      </c>
      <c r="E56" s="200">
        <f>W30+1.96*W34/SQRT(1000)</f>
        <v>14546.430754967862</v>
      </c>
    </row>
    <row r="57" spans="3:5" ht="21" x14ac:dyDescent="0.55000000000000004">
      <c r="C57" s="198" t="s">
        <v>230</v>
      </c>
      <c r="D57" s="200">
        <f>K30-1.96*K34/SQRT(1000)</f>
        <v>9691.0484526111159</v>
      </c>
      <c r="E57" s="200">
        <f>W30-1.96*W34/SQRT(1000)</f>
        <v>14337.725869890341</v>
      </c>
    </row>
    <row r="61" spans="3:5" ht="18" x14ac:dyDescent="0.55000000000000004">
      <c r="C61" s="2"/>
      <c r="D61" s="276" t="s">
        <v>231</v>
      </c>
      <c r="E61" s="276"/>
    </row>
    <row r="62" spans="3:5" ht="18" x14ac:dyDescent="0.55000000000000004">
      <c r="C62" s="2"/>
      <c r="D62" s="276"/>
      <c r="E62" s="276"/>
    </row>
    <row r="63" spans="3:5" ht="18" x14ac:dyDescent="0.55000000000000004">
      <c r="C63" s="2"/>
      <c r="D63" s="201">
        <v>350</v>
      </c>
      <c r="E63" s="201">
        <v>450</v>
      </c>
    </row>
    <row r="64" spans="3:5" ht="21" x14ac:dyDescent="0.65">
      <c r="C64" s="198" t="s">
        <v>223</v>
      </c>
      <c r="D64" s="202">
        <f>K39</f>
        <v>4632.7311957718939</v>
      </c>
      <c r="E64" s="202">
        <f>W39</f>
        <v>7206.4740170032501</v>
      </c>
    </row>
    <row r="65" spans="3:5" ht="21" x14ac:dyDescent="0.65">
      <c r="C65" s="198" t="s">
        <v>232</v>
      </c>
      <c r="D65" s="202">
        <f>QUARTILE('5.Simulation-fixed values'!H9:H1008,1)</f>
        <v>9072.1933336995862</v>
      </c>
      <c r="E65" s="202">
        <f>QUARTILE('5.Simulation-fixed values'!AH9:AH1008,1)</f>
        <v>13608.309623003415</v>
      </c>
    </row>
    <row r="66" spans="3:5" ht="21" x14ac:dyDescent="0.65">
      <c r="C66" s="198" t="s">
        <v>233</v>
      </c>
      <c r="D66" s="202">
        <f>K32</f>
        <v>10209.07999389102</v>
      </c>
      <c r="E66" s="202">
        <f>W32</f>
        <v>15131.668037500509</v>
      </c>
    </row>
    <row r="67" spans="3:5" ht="21" x14ac:dyDescent="0.65">
      <c r="C67" s="198" t="s">
        <v>234</v>
      </c>
      <c r="D67" s="202">
        <f>QUARTILE('5.Simulation-fixed values'!H9:H1008,3)</f>
        <v>10683.783993633984</v>
      </c>
      <c r="E67" s="202">
        <f>QUARTILE('5.Simulation-fixed values'!AH9:AH1008,3)</f>
        <v>15671.959541144857</v>
      </c>
    </row>
    <row r="68" spans="3:5" ht="21" x14ac:dyDescent="0.65">
      <c r="C68" s="198" t="s">
        <v>224</v>
      </c>
      <c r="D68" s="202">
        <f>K40</f>
        <v>11493.888582214277</v>
      </c>
      <c r="E68" s="202">
        <f>W40</f>
        <v>16380.707189471254</v>
      </c>
    </row>
    <row r="69" spans="3:5" ht="21" x14ac:dyDescent="0.65">
      <c r="C69" s="198" t="s">
        <v>235</v>
      </c>
      <c r="D69" s="202">
        <f>D67-D65</f>
        <v>1611.590659934398</v>
      </c>
      <c r="E69" s="202">
        <f>E67-E65</f>
        <v>2063.649918141442</v>
      </c>
    </row>
  </sheetData>
  <mergeCells count="10">
    <mergeCell ref="D61:E62"/>
    <mergeCell ref="R28:T28"/>
    <mergeCell ref="O28:P28"/>
    <mergeCell ref="C6:K6"/>
    <mergeCell ref="O6:W6"/>
    <mergeCell ref="A1:W1"/>
    <mergeCell ref="C28:D28"/>
    <mergeCell ref="F28:H28"/>
    <mergeCell ref="J28:K28"/>
    <mergeCell ref="V28:W28"/>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2BAD0-102C-4ACB-80CA-71AF28A4F3CF}">
  <sheetPr>
    <tabColor rgb="FFFF0000"/>
  </sheetPr>
  <dimension ref="A1:GJ288"/>
  <sheetViews>
    <sheetView tabSelected="1" zoomScale="70" zoomScaleNormal="70" workbookViewId="0">
      <selection activeCell="D10" sqref="D10"/>
    </sheetView>
  </sheetViews>
  <sheetFormatPr defaultColWidth="8.73046875" defaultRowHeight="15.75" x14ac:dyDescent="0.5"/>
  <cols>
    <col min="1" max="1" width="4.53125" style="4" customWidth="1"/>
    <col min="2" max="2" width="28" style="4" customWidth="1"/>
    <col min="3" max="3" width="16.265625" style="4" customWidth="1"/>
    <col min="4" max="4" width="18.3984375" style="4" customWidth="1"/>
    <col min="5" max="6" width="18.6640625" style="4" customWidth="1"/>
    <col min="7" max="7" width="15.53125" style="4" customWidth="1"/>
    <col min="8" max="8" width="12.265625" style="4" customWidth="1"/>
    <col min="9" max="9" width="3.6640625" style="4" customWidth="1"/>
    <col min="10" max="10" width="4.33203125" style="4" customWidth="1"/>
    <col min="11" max="11" width="5.59765625" style="4" customWidth="1"/>
    <col min="12" max="12" width="27.796875" style="4" customWidth="1"/>
    <col min="13" max="13" width="18.33203125" style="4" customWidth="1"/>
    <col min="14" max="14" width="18.46484375" style="4" customWidth="1"/>
    <col min="15" max="15" width="21.33203125" style="4" customWidth="1"/>
    <col min="16" max="16" width="19.86328125" style="4" customWidth="1"/>
    <col min="17" max="17" width="14.73046875" style="4" customWidth="1"/>
    <col min="18" max="18" width="12.265625" style="4" customWidth="1"/>
    <col min="19" max="16384" width="8.73046875" style="4"/>
  </cols>
  <sheetData>
    <row r="1" spans="1:192" s="5" customFormat="1" ht="15.75" customHeight="1" x14ac:dyDescent="0.5">
      <c r="A1" s="4"/>
      <c r="B1" s="210"/>
      <c r="C1" s="4"/>
      <c r="D1" s="234" t="s">
        <v>253</v>
      </c>
      <c r="E1" s="234"/>
      <c r="F1" s="234"/>
      <c r="G1" s="234"/>
      <c r="H1" s="234"/>
      <c r="I1" s="234"/>
      <c r="J1" s="234"/>
      <c r="K1" s="234"/>
      <c r="L1" s="234"/>
      <c r="M1" s="234"/>
      <c r="N1" s="234"/>
      <c r="O1" s="234"/>
      <c r="P1" s="234"/>
      <c r="Q1" s="62"/>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row>
    <row r="2" spans="1:192" s="5" customFormat="1" ht="18" x14ac:dyDescent="0.55000000000000004">
      <c r="A2" s="4"/>
      <c r="B2" s="211"/>
      <c r="C2" s="1"/>
      <c r="D2" s="4"/>
      <c r="E2" s="4"/>
      <c r="F2" s="4"/>
      <c r="G2" s="4"/>
      <c r="H2" s="4"/>
      <c r="I2" s="212"/>
      <c r="J2" s="4"/>
      <c r="K2" s="4"/>
      <c r="L2" s="4"/>
      <c r="M2" s="62"/>
      <c r="N2" s="62"/>
      <c r="O2" s="62"/>
      <c r="P2" s="62"/>
      <c r="Q2" s="62"/>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row>
    <row r="3" spans="1:192" s="5" customFormat="1" ht="18" customHeight="1" x14ac:dyDescent="0.5">
      <c r="A3" s="4"/>
      <c r="B3" s="236" t="s">
        <v>247</v>
      </c>
      <c r="C3" s="236"/>
      <c r="D3" s="236"/>
      <c r="E3" s="236"/>
      <c r="F3" s="236"/>
      <c r="G3" s="233"/>
      <c r="H3" s="4"/>
      <c r="I3" s="212"/>
      <c r="J3" s="213"/>
      <c r="K3" s="4"/>
      <c r="L3" s="235" t="s">
        <v>256</v>
      </c>
      <c r="M3" s="235"/>
      <c r="N3" s="235"/>
      <c r="O3" s="235"/>
      <c r="P3" s="235"/>
      <c r="Q3" s="235"/>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row>
    <row r="4" spans="1:192" s="5" customFormat="1" ht="18" x14ac:dyDescent="0.55000000000000004">
      <c r="A4" s="4"/>
      <c r="B4" s="214"/>
      <c r="C4" s="198"/>
      <c r="F4" s="229"/>
      <c r="G4" s="4"/>
      <c r="H4" s="62"/>
      <c r="I4" s="215"/>
      <c r="J4" s="213"/>
      <c r="K4" s="4"/>
      <c r="L4" s="4"/>
      <c r="M4" s="62"/>
      <c r="N4" s="62"/>
      <c r="O4" s="62"/>
      <c r="P4" s="62"/>
      <c r="Q4" s="62"/>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row>
    <row r="5" spans="1:192" s="5" customFormat="1" ht="15.75" customHeight="1" x14ac:dyDescent="0.55000000000000004">
      <c r="A5" s="4"/>
      <c r="B5" s="216" t="s">
        <v>239</v>
      </c>
      <c r="C5" s="217" t="s">
        <v>242</v>
      </c>
      <c r="D5" s="217" t="s">
        <v>243</v>
      </c>
      <c r="E5" s="218" t="s">
        <v>244</v>
      </c>
      <c r="F5" s="230" t="s">
        <v>245</v>
      </c>
      <c r="G5" s="219" t="s">
        <v>240</v>
      </c>
      <c r="H5" s="4"/>
      <c r="I5" s="220"/>
      <c r="J5" s="213"/>
      <c r="K5" s="4"/>
      <c r="L5" s="216" t="s">
        <v>239</v>
      </c>
      <c r="M5" s="217" t="s">
        <v>248</v>
      </c>
      <c r="N5" s="217" t="s">
        <v>249</v>
      </c>
      <c r="O5" s="218" t="s">
        <v>250</v>
      </c>
      <c r="P5" s="218" t="s">
        <v>251</v>
      </c>
      <c r="Q5" s="218" t="s">
        <v>252</v>
      </c>
      <c r="R5" s="219" t="s">
        <v>240</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row>
    <row r="6" spans="1:192" s="5" customFormat="1" ht="21" x14ac:dyDescent="0.55000000000000004">
      <c r="A6" s="4"/>
      <c r="B6" s="221" t="s">
        <v>241</v>
      </c>
      <c r="C6" s="222">
        <f>COUNTIF('5.Simulation-fixed values'!H9:H1008,"&lt;6000")/1000</f>
        <v>1.0999999999999999E-2</v>
      </c>
      <c r="D6" s="223">
        <f>COUNTIF('5.Simulation-fixed values'!H9:H1008,"&lt;8000")/1000-C6</f>
        <v>9.4E-2</v>
      </c>
      <c r="E6" s="223">
        <f>COUNTIF('5.Simulation-fixed values'!H9:H1008,"&lt;10000")/1000-D6</f>
        <v>0.35299999999999998</v>
      </c>
      <c r="F6" s="231">
        <f>1-SUM(C6:E6)</f>
        <v>0.54200000000000004</v>
      </c>
      <c r="G6" s="224">
        <f>SUM(C6:F6)</f>
        <v>1</v>
      </c>
      <c r="H6" s="4"/>
      <c r="I6" s="225"/>
      <c r="J6" s="213"/>
      <c r="K6" s="4"/>
      <c r="L6" s="221" t="s">
        <v>241</v>
      </c>
      <c r="M6" s="223">
        <f>COUNTIFS('5.Simulation-fixed values'!$AH$9:$AH$1008,"&lt;9000")/1000</f>
        <v>6.0000000000000001E-3</v>
      </c>
      <c r="N6" s="223">
        <f>COUNTIFS('5.Simulation-fixed values'!$AH$9:$AH$1008,"&lt;11000")/1000-M6</f>
        <v>5.1000000000000004E-2</v>
      </c>
      <c r="O6" s="223">
        <f>COUNTIFS('5.Simulation-fixed values'!$AH$9:$AH$1008,"&lt;13000")/1000-N6</f>
        <v>0.13100000000000001</v>
      </c>
      <c r="P6" s="223">
        <f>COUNTIFS('5.Simulation-fixed values'!$AH$9:$AH$1008,"&lt;15000")/1000-O6</f>
        <v>0.32900000000000001</v>
      </c>
      <c r="Q6" s="223">
        <f>1-SUM(M6:P6)</f>
        <v>0.48299999999999998</v>
      </c>
      <c r="R6" s="224">
        <f>SUM(M6:Q6)</f>
        <v>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row>
    <row r="7" spans="1:192" s="5" customFormat="1" ht="21" x14ac:dyDescent="0.55000000000000004">
      <c r="A7" s="4"/>
      <c r="B7" s="226" t="s">
        <v>246</v>
      </c>
      <c r="C7" s="227">
        <f>_xlfn.MAXIFS('5.Simulation-fixed values'!G9:G1008,'5.Simulation-fixed values'!H9:H1008,"&lt;6000")</f>
        <v>35</v>
      </c>
      <c r="D7" s="227">
        <f>_xlfn.MAXIFS('5.Simulation-fixed values'!G9:G1008,'5.Simulation-fixed values'!H9:H1008,"&gt;=6000",'5.Simulation-fixed values'!H9:H1008,"&lt;8000")</f>
        <v>42</v>
      </c>
      <c r="E7" s="227">
        <f>_xlfn.MAXIFS('5.Simulation-fixed values'!G9:G1008,'5.Simulation-fixed values'!H9:H1008,"&gt;=8000",'5.Simulation-fixed values'!H9:H1008,"&lt;10000")</f>
        <v>53</v>
      </c>
      <c r="F7" s="232">
        <f>_xlfn.MAXIFS('5.Simulation-fixed values'!G9:G1008,'5.Simulation-fixed values'!H9:H1008,"&gt;=10000",'5.Simulation-fixed values'!H9:H1008,"&lt;12000")</f>
        <v>53</v>
      </c>
      <c r="G7" s="228"/>
      <c r="H7" s="4"/>
      <c r="I7" s="215"/>
      <c r="J7" s="213"/>
      <c r="K7" s="4"/>
      <c r="L7" s="226" t="s">
        <v>246</v>
      </c>
      <c r="M7" s="227">
        <f>_xlfn.MAXIFS('5.Simulation-fixed values'!AG9:AG1008,'5.Simulation-fixed values'!AH9:AH1008,"&lt;9000")</f>
        <v>32</v>
      </c>
      <c r="N7" s="227">
        <f>_xlfn.MAXIFS('5.Simulation-fixed values'!$AG$9:$AG$1008,'5.Simulation-fixed values'!$AH$9:$AH$1008,"&gt;=9000",'5.Simulation-fixed values'!$AH$9:$AH$1008,"&lt;11000")</f>
        <v>39</v>
      </c>
      <c r="O7" s="227">
        <f>_xlfn.MAXIFS('5.Simulation-fixed values'!$AG$9:$AG$1008,'5.Simulation-fixed values'!$AH$9:$AH$1008,"&gt;=11000",'5.Simulation-fixed values'!$AH$9:$AH$1008,"&lt;13000")</f>
        <v>44</v>
      </c>
      <c r="P7" s="227">
        <f>_xlfn.MAXIFS('5.Simulation-fixed values'!$AG$9:$AG$1008,'5.Simulation-fixed values'!$AH$9:$AH$1008,"&gt;=13000",'5.Simulation-fixed values'!$AH$9:$AH$1008,"&lt;15000")</f>
        <v>53</v>
      </c>
      <c r="Q7" s="227">
        <f>_xlfn.MAXIFS('5.Simulation-fixed values'!$AG$9:$AG$1008,'5.Simulation-fixed values'!$AH$9:$AH$1008,"&gt;=15000")</f>
        <v>53</v>
      </c>
      <c r="R7" s="62"/>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row>
    <row r="8" spans="1:192" s="5" customFormat="1" x14ac:dyDescent="0.5">
      <c r="A8" s="4"/>
      <c r="B8" s="4"/>
      <c r="C8" s="4"/>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row>
    <row r="9" spans="1:192" s="5" customFormat="1" x14ac:dyDescent="0.5">
      <c r="A9" s="8"/>
      <c r="B9" s="8"/>
      <c r="C9" s="8"/>
      <c r="D9" s="8"/>
      <c r="E9" s="8"/>
      <c r="F9" s="8"/>
      <c r="G9" s="8"/>
      <c r="H9" s="4"/>
      <c r="I9" s="4"/>
      <c r="J9" s="4"/>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row>
    <row r="10" spans="1:192" s="5" customFormat="1" x14ac:dyDescent="0.5">
      <c r="A10" s="8"/>
      <c r="B10" s="8"/>
      <c r="C10" s="8"/>
      <c r="D10" s="8"/>
      <c r="E10" s="8"/>
      <c r="F10" s="8"/>
      <c r="G10" s="8"/>
      <c r="H10" s="4"/>
      <c r="I10" s="4"/>
      <c r="J10" s="4"/>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row>
    <row r="11" spans="1:192" s="5" customFormat="1" x14ac:dyDescent="0.5">
      <c r="A11" s="8"/>
      <c r="B11" s="8"/>
      <c r="C11" s="8"/>
      <c r="D11" s="8"/>
      <c r="E11" s="8"/>
      <c r="F11" s="8"/>
      <c r="G11" s="8"/>
      <c r="H11" s="4"/>
      <c r="I11" s="4"/>
      <c r="J11" s="4"/>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row>
    <row r="12" spans="1:192" s="5" customFormat="1" x14ac:dyDescent="0.5">
      <c r="A12" s="4"/>
      <c r="B12" s="4"/>
      <c r="C12" s="4"/>
      <c r="D12" s="4"/>
      <c r="E12" s="4"/>
      <c r="F12" s="4"/>
      <c r="G12" s="4"/>
      <c r="H12" s="4"/>
      <c r="I12" s="4"/>
      <c r="J12" s="4"/>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row>
    <row r="13" spans="1:192" s="5" customFormat="1" ht="15.75" customHeight="1" x14ac:dyDescent="0.5">
      <c r="A13" s="4"/>
      <c r="B13" s="4"/>
      <c r="C13" s="4"/>
      <c r="D13" s="4"/>
      <c r="E13" s="4"/>
      <c r="F13" s="4"/>
      <c r="G13" s="4"/>
      <c r="H13" s="4"/>
      <c r="I13" s="4"/>
      <c r="J13" s="4"/>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row>
    <row r="14" spans="1:192" s="5" customFormat="1" x14ac:dyDescent="0.5">
      <c r="A14" s="4"/>
      <c r="B14" s="4"/>
      <c r="C14" s="4"/>
      <c r="D14" s="4"/>
      <c r="E14" s="4"/>
      <c r="F14" s="4"/>
      <c r="G14" s="4"/>
      <c r="H14" s="4"/>
      <c r="I14" s="4"/>
      <c r="J14" s="4"/>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c r="BB14" s="4"/>
      <c r="BC14" s="4"/>
      <c r="BD14" s="4"/>
      <c r="BE14" s="4"/>
      <c r="BF14" s="4"/>
      <c r="BG14" s="4"/>
      <c r="BH14" s="4"/>
      <c r="BI14" s="4"/>
      <c r="BJ14" s="4"/>
      <c r="BK14" s="4"/>
      <c r="BL14" s="4"/>
      <c r="BM14" s="4"/>
      <c r="BN14" s="4"/>
      <c r="BO14" s="4"/>
      <c r="BP14" s="4"/>
      <c r="BQ14" s="4"/>
      <c r="BR14" s="4"/>
      <c r="BS14" s="4"/>
      <c r="BT14" s="4"/>
      <c r="BU14" s="4"/>
      <c r="BV14" s="4"/>
      <c r="BW14" s="4"/>
      <c r="BX14" s="4"/>
      <c r="BY14" s="4"/>
      <c r="BZ14" s="4"/>
      <c r="CA14" s="4"/>
      <c r="CB14" s="4"/>
      <c r="CC14" s="4"/>
      <c r="CD14" s="4"/>
      <c r="CE14" s="4"/>
      <c r="CF14" s="4"/>
      <c r="CG14" s="4"/>
      <c r="CH14" s="4"/>
      <c r="CI14" s="4"/>
      <c r="CJ14" s="4"/>
      <c r="CK14" s="4"/>
      <c r="CL14" s="4"/>
      <c r="CM14" s="4"/>
      <c r="CN14" s="4"/>
      <c r="CO14" s="4"/>
      <c r="CP14" s="4"/>
      <c r="CQ14" s="4"/>
      <c r="CR14" s="4"/>
      <c r="CS14" s="4"/>
      <c r="CT14" s="4"/>
      <c r="CU14" s="4"/>
      <c r="CV14" s="4"/>
      <c r="CW14" s="4"/>
      <c r="CX14" s="4"/>
      <c r="CY14" s="4"/>
      <c r="CZ14" s="4"/>
      <c r="DA14" s="4"/>
      <c r="DB14" s="4"/>
      <c r="DC14" s="4"/>
      <c r="DD14" s="4"/>
      <c r="DE14" s="4"/>
      <c r="DF14" s="4"/>
      <c r="DG14" s="4"/>
      <c r="DH14" s="4"/>
      <c r="DI14" s="4"/>
      <c r="DJ14" s="4"/>
      <c r="DK14" s="4"/>
      <c r="DL14" s="4"/>
      <c r="DM14" s="4"/>
      <c r="DN14" s="4"/>
      <c r="DO14" s="4"/>
      <c r="DP14" s="4"/>
      <c r="DQ14" s="4"/>
      <c r="DR14" s="4"/>
      <c r="DS14" s="4"/>
      <c r="DT14" s="4"/>
      <c r="DU14" s="4"/>
      <c r="DV14" s="4"/>
      <c r="DW14" s="4"/>
      <c r="DX14" s="4"/>
      <c r="DY14" s="4"/>
      <c r="DZ14" s="4"/>
      <c r="EA14" s="4"/>
      <c r="EB14" s="4"/>
      <c r="EC14" s="4"/>
      <c r="ED14" s="4"/>
      <c r="EE14" s="4"/>
      <c r="EF14" s="4"/>
      <c r="EG14" s="4"/>
      <c r="EH14" s="4"/>
      <c r="EI14" s="4"/>
      <c r="EJ14" s="4"/>
      <c r="EK14" s="4"/>
      <c r="EL14" s="4"/>
      <c r="EM14" s="4"/>
      <c r="EN14" s="4"/>
      <c r="EO14" s="4"/>
      <c r="EP14" s="4"/>
      <c r="EQ14" s="4"/>
      <c r="ER14" s="4"/>
      <c r="ES14" s="4"/>
      <c r="ET14" s="4"/>
      <c r="EU14" s="4"/>
      <c r="EV14" s="4"/>
      <c r="EW14" s="4"/>
      <c r="EX14" s="4"/>
      <c r="EY14" s="4"/>
      <c r="EZ14" s="4"/>
      <c r="FA14" s="4"/>
      <c r="FB14" s="4"/>
      <c r="FC14" s="4"/>
      <c r="FD14" s="4"/>
      <c r="FE14" s="4"/>
      <c r="FF14" s="4"/>
      <c r="FG14" s="4"/>
      <c r="FH14" s="4"/>
      <c r="FI14" s="4"/>
      <c r="FJ14" s="4"/>
      <c r="FK14" s="4"/>
      <c r="FL14" s="4"/>
      <c r="FM14" s="4"/>
      <c r="FN14" s="4"/>
      <c r="FO14" s="4"/>
      <c r="FP14" s="4"/>
      <c r="FQ14" s="4"/>
      <c r="FR14" s="4"/>
      <c r="FS14" s="4"/>
      <c r="FT14" s="4"/>
      <c r="FU14" s="4"/>
      <c r="FV14" s="4"/>
      <c r="FW14" s="4"/>
      <c r="FX14" s="4"/>
      <c r="FY14" s="4"/>
      <c r="FZ14" s="4"/>
      <c r="GA14" s="4"/>
      <c r="GB14" s="4"/>
      <c r="GC14" s="4"/>
      <c r="GD14" s="4"/>
      <c r="GE14" s="4"/>
      <c r="GF14" s="4"/>
      <c r="GG14" s="4"/>
      <c r="GH14" s="4"/>
      <c r="GI14" s="4"/>
      <c r="GJ14" s="4"/>
    </row>
    <row r="15" spans="1:192" s="5" customFormat="1" x14ac:dyDescent="0.5">
      <c r="A15" s="4"/>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c r="BB15" s="4"/>
      <c r="BC15" s="4"/>
      <c r="BD15" s="4"/>
      <c r="BE15" s="4"/>
      <c r="BF15" s="4"/>
      <c r="BG15" s="4"/>
      <c r="BH15" s="4"/>
      <c r="BI15" s="4"/>
      <c r="BJ15" s="4"/>
      <c r="BK15" s="4"/>
      <c r="BL15" s="4"/>
      <c r="BM15" s="4"/>
      <c r="BN15" s="4"/>
      <c r="BO15" s="4"/>
      <c r="BP15" s="4"/>
      <c r="BQ15" s="4"/>
      <c r="BR15" s="4"/>
      <c r="BS15" s="4"/>
      <c r="BT15" s="4"/>
      <c r="BU15" s="4"/>
      <c r="BV15" s="4"/>
      <c r="BW15" s="4"/>
      <c r="BX15" s="4"/>
      <c r="BY15" s="4"/>
      <c r="BZ15" s="4"/>
      <c r="CA15" s="4"/>
      <c r="CB15" s="4"/>
      <c r="CC15" s="4"/>
      <c r="CD15" s="4"/>
      <c r="CE15" s="4"/>
      <c r="CF15" s="4"/>
      <c r="CG15" s="4"/>
      <c r="CH15" s="4"/>
      <c r="CI15" s="4"/>
      <c r="CJ15" s="4"/>
      <c r="CK15" s="4"/>
      <c r="CL15" s="4"/>
      <c r="CM15" s="4"/>
      <c r="CN15" s="4"/>
      <c r="CO15" s="4"/>
      <c r="CP15" s="4"/>
      <c r="CQ15" s="4"/>
      <c r="CR15" s="4"/>
      <c r="CS15" s="4"/>
      <c r="CT15" s="4"/>
      <c r="CU15" s="4"/>
      <c r="CV15" s="4"/>
      <c r="CW15" s="4"/>
      <c r="CX15" s="4"/>
      <c r="CY15" s="4"/>
      <c r="CZ15" s="4"/>
      <c r="DA15" s="4"/>
      <c r="DB15" s="4"/>
      <c r="DC15" s="4"/>
      <c r="DD15" s="4"/>
      <c r="DE15" s="4"/>
      <c r="DF15" s="4"/>
      <c r="DG15" s="4"/>
      <c r="DH15" s="4"/>
      <c r="DI15" s="4"/>
      <c r="DJ15" s="4"/>
      <c r="DK15" s="4"/>
      <c r="DL15" s="4"/>
      <c r="DM15" s="4"/>
      <c r="DN15" s="4"/>
      <c r="DO15" s="4"/>
      <c r="DP15" s="4"/>
      <c r="DQ15" s="4"/>
      <c r="DR15" s="4"/>
      <c r="DS15" s="4"/>
      <c r="DT15" s="4"/>
      <c r="DU15" s="4"/>
      <c r="DV15" s="4"/>
      <c r="DW15" s="4"/>
      <c r="DX15" s="4"/>
      <c r="DY15" s="4"/>
      <c r="DZ15" s="4"/>
      <c r="EA15" s="4"/>
      <c r="EB15" s="4"/>
      <c r="EC15" s="4"/>
      <c r="ED15" s="4"/>
      <c r="EE15" s="4"/>
      <c r="EF15" s="4"/>
      <c r="EG15" s="4"/>
      <c r="EH15" s="4"/>
      <c r="EI15" s="4"/>
      <c r="EJ15" s="4"/>
      <c r="EK15" s="4"/>
      <c r="EL15" s="4"/>
      <c r="EM15" s="4"/>
      <c r="EN15" s="4"/>
      <c r="EO15" s="4"/>
      <c r="EP15" s="4"/>
      <c r="EQ15" s="4"/>
      <c r="ER15" s="4"/>
      <c r="ES15" s="4"/>
      <c r="ET15" s="4"/>
      <c r="EU15" s="4"/>
      <c r="EV15" s="4"/>
      <c r="EW15" s="4"/>
      <c r="EX15" s="4"/>
      <c r="EY15" s="4"/>
      <c r="EZ15" s="4"/>
      <c r="FA15" s="4"/>
      <c r="FB15" s="4"/>
      <c r="FC15" s="4"/>
      <c r="FD15" s="4"/>
      <c r="FE15" s="4"/>
      <c r="FF15" s="4"/>
      <c r="FG15" s="4"/>
      <c r="FH15" s="4"/>
      <c r="FI15" s="4"/>
      <c r="FJ15" s="4"/>
      <c r="FK15" s="4"/>
      <c r="FL15" s="4"/>
      <c r="FM15" s="4"/>
      <c r="FN15" s="4"/>
      <c r="FO15" s="4"/>
      <c r="FP15" s="4"/>
      <c r="FQ15" s="4"/>
      <c r="FR15" s="4"/>
      <c r="FS15" s="4"/>
      <c r="FT15" s="4"/>
      <c r="FU15" s="4"/>
      <c r="FV15" s="4"/>
      <c r="FW15" s="4"/>
      <c r="FX15" s="4"/>
      <c r="FY15" s="4"/>
      <c r="FZ15" s="4"/>
      <c r="GA15" s="4"/>
      <c r="GB15" s="4"/>
      <c r="GC15" s="4"/>
      <c r="GD15" s="4"/>
      <c r="GE15" s="4"/>
      <c r="GF15" s="4"/>
      <c r="GG15" s="4"/>
      <c r="GH15" s="4"/>
      <c r="GI15" s="4"/>
      <c r="GJ15" s="4"/>
    </row>
    <row r="16" spans="1:192" s="5" customFormat="1" x14ac:dyDescent="0.5">
      <c r="A16" s="4"/>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c r="AP16" s="4"/>
      <c r="AQ16" s="4"/>
      <c r="AR16" s="4"/>
      <c r="AS16" s="4"/>
      <c r="AT16" s="4"/>
      <c r="AU16" s="4"/>
      <c r="AV16" s="4"/>
      <c r="AW16" s="4"/>
      <c r="AX16" s="4"/>
      <c r="AY16" s="4"/>
      <c r="AZ16" s="4"/>
      <c r="BA16" s="4"/>
      <c r="BB16" s="4"/>
      <c r="BC16" s="4"/>
      <c r="BD16" s="4"/>
      <c r="BE16" s="4"/>
      <c r="BF16" s="4"/>
      <c r="BG16" s="4"/>
      <c r="BH16" s="4"/>
      <c r="BI16" s="4"/>
      <c r="BJ16" s="4"/>
      <c r="BK16" s="4"/>
      <c r="BL16" s="4"/>
      <c r="BM16" s="4"/>
      <c r="BN16" s="4"/>
      <c r="BO16" s="4"/>
      <c r="BP16" s="4"/>
      <c r="BQ16" s="4"/>
      <c r="BR16" s="4"/>
      <c r="BS16" s="4"/>
      <c r="BT16" s="4"/>
      <c r="BU16" s="4"/>
      <c r="BV16" s="4"/>
      <c r="BW16" s="4"/>
      <c r="BX16" s="4"/>
      <c r="BY16" s="4"/>
      <c r="BZ16" s="4"/>
      <c r="CA16" s="4"/>
      <c r="CB16" s="4"/>
      <c r="CC16" s="4"/>
      <c r="CD16" s="4"/>
      <c r="CE16" s="4"/>
      <c r="CF16" s="4"/>
      <c r="CG16" s="4"/>
      <c r="CH16" s="4"/>
      <c r="CI16" s="4"/>
      <c r="CJ16" s="4"/>
      <c r="CK16" s="4"/>
      <c r="CL16" s="4"/>
      <c r="CM16" s="4"/>
      <c r="CN16" s="4"/>
      <c r="CO16" s="4"/>
      <c r="CP16" s="4"/>
      <c r="CQ16" s="4"/>
      <c r="CR16" s="4"/>
      <c r="CS16" s="4"/>
      <c r="CT16" s="4"/>
      <c r="CU16" s="4"/>
      <c r="CV16" s="4"/>
      <c r="CW16" s="4"/>
      <c r="CX16" s="4"/>
      <c r="CY16" s="4"/>
      <c r="CZ16" s="4"/>
      <c r="DA16" s="4"/>
      <c r="DB16" s="4"/>
      <c r="DC16" s="4"/>
      <c r="DD16" s="4"/>
      <c r="DE16" s="4"/>
      <c r="DF16" s="4"/>
      <c r="DG16" s="4"/>
      <c r="DH16" s="4"/>
      <c r="DI16" s="4"/>
      <c r="DJ16" s="4"/>
      <c r="DK16" s="4"/>
      <c r="DL16" s="4"/>
      <c r="DM16" s="4"/>
      <c r="DN16" s="4"/>
      <c r="DO16" s="4"/>
      <c r="DP16" s="4"/>
      <c r="DQ16" s="4"/>
      <c r="DR16" s="4"/>
      <c r="DS16" s="4"/>
      <c r="DT16" s="4"/>
      <c r="DU16" s="4"/>
      <c r="DV16" s="4"/>
      <c r="DW16" s="4"/>
      <c r="DX16" s="4"/>
      <c r="DY16" s="4"/>
      <c r="DZ16" s="4"/>
      <c r="EA16" s="4"/>
      <c r="EB16" s="4"/>
      <c r="EC16" s="4"/>
      <c r="ED16" s="4"/>
      <c r="EE16" s="4"/>
      <c r="EF16" s="4"/>
      <c r="EG16" s="4"/>
      <c r="EH16" s="4"/>
      <c r="EI16" s="4"/>
      <c r="EJ16" s="4"/>
      <c r="EK16" s="4"/>
      <c r="EL16" s="4"/>
      <c r="EM16" s="4"/>
      <c r="EN16" s="4"/>
      <c r="EO16" s="4"/>
      <c r="EP16" s="4"/>
      <c r="EQ16" s="4"/>
      <c r="ER16" s="4"/>
      <c r="ES16" s="4"/>
      <c r="ET16" s="4"/>
      <c r="EU16" s="4"/>
      <c r="EV16" s="4"/>
      <c r="EW16" s="4"/>
      <c r="EX16" s="4"/>
      <c r="EY16" s="4"/>
      <c r="EZ16" s="4"/>
      <c r="FA16" s="4"/>
      <c r="FB16" s="4"/>
      <c r="FC16" s="4"/>
      <c r="FD16" s="4"/>
      <c r="FE16" s="4"/>
      <c r="FF16" s="4"/>
      <c r="FG16" s="4"/>
      <c r="FH16" s="4"/>
      <c r="FI16" s="4"/>
      <c r="FJ16" s="4"/>
      <c r="FK16" s="4"/>
      <c r="FL16" s="4"/>
      <c r="FM16" s="4"/>
      <c r="FN16" s="4"/>
      <c r="FO16" s="4"/>
      <c r="FP16" s="4"/>
      <c r="FQ16" s="4"/>
      <c r="FR16" s="4"/>
      <c r="FS16" s="4"/>
      <c r="FT16" s="4"/>
      <c r="FU16" s="4"/>
      <c r="FV16" s="4"/>
      <c r="FW16" s="4"/>
      <c r="FX16" s="4"/>
      <c r="FY16" s="4"/>
      <c r="FZ16" s="4"/>
      <c r="GA16" s="4"/>
      <c r="GB16" s="4"/>
      <c r="GC16" s="4"/>
      <c r="GD16" s="4"/>
      <c r="GE16" s="4"/>
      <c r="GF16" s="4"/>
      <c r="GG16" s="4"/>
      <c r="GH16" s="4"/>
      <c r="GI16" s="4"/>
      <c r="GJ16" s="4"/>
    </row>
    <row r="17" spans="1:192" s="5" customFormat="1" x14ac:dyDescent="0.5">
      <c r="A17" s="4"/>
      <c r="B17" s="4"/>
      <c r="C17" s="4"/>
      <c r="D17" s="4"/>
      <c r="E17" s="4"/>
      <c r="F17" s="4"/>
      <c r="G17" s="4"/>
      <c r="H17" s="4"/>
      <c r="I17" s="4"/>
      <c r="J17" s="4"/>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c r="DM17" s="4"/>
      <c r="DN17" s="4"/>
      <c r="DO17" s="4"/>
      <c r="DP17" s="4"/>
      <c r="DQ17" s="4"/>
      <c r="DR17" s="4"/>
      <c r="DS17" s="4"/>
      <c r="DT17" s="4"/>
      <c r="DU17" s="4"/>
      <c r="DV17" s="4"/>
      <c r="DW17" s="4"/>
      <c r="DX17" s="4"/>
      <c r="DY17" s="4"/>
      <c r="DZ17" s="4"/>
      <c r="EA17" s="4"/>
      <c r="EB17" s="4"/>
      <c r="EC17" s="4"/>
      <c r="ED17" s="4"/>
      <c r="EE17" s="4"/>
      <c r="EF17" s="4"/>
      <c r="EG17" s="4"/>
      <c r="EH17" s="4"/>
      <c r="EI17" s="4"/>
      <c r="EJ17" s="4"/>
      <c r="EK17" s="4"/>
      <c r="EL17" s="4"/>
      <c r="EM17" s="4"/>
      <c r="EN17" s="4"/>
      <c r="EO17" s="4"/>
      <c r="EP17" s="4"/>
      <c r="EQ17" s="4"/>
      <c r="ER17" s="4"/>
      <c r="ES17" s="4"/>
      <c r="ET17" s="4"/>
      <c r="EU17" s="4"/>
      <c r="EV17" s="4"/>
      <c r="EW17" s="4"/>
      <c r="EX17" s="4"/>
      <c r="EY17" s="4"/>
      <c r="EZ17" s="4"/>
      <c r="FA17" s="4"/>
      <c r="FB17" s="4"/>
      <c r="FC17" s="4"/>
      <c r="FD17" s="4"/>
      <c r="FE17" s="4"/>
      <c r="FF17" s="4"/>
      <c r="FG17" s="4"/>
      <c r="FH17" s="4"/>
      <c r="FI17" s="4"/>
      <c r="FJ17" s="4"/>
      <c r="FK17" s="4"/>
      <c r="FL17" s="4"/>
      <c r="FM17" s="4"/>
      <c r="FN17" s="4"/>
      <c r="FO17" s="4"/>
      <c r="FP17" s="4"/>
      <c r="FQ17" s="4"/>
      <c r="FR17" s="4"/>
      <c r="FS17" s="4"/>
      <c r="FT17" s="4"/>
      <c r="FU17" s="4"/>
      <c r="FV17" s="4"/>
      <c r="FW17" s="4"/>
      <c r="FX17" s="4"/>
      <c r="FY17" s="4"/>
      <c r="FZ17" s="4"/>
      <c r="GA17" s="4"/>
      <c r="GB17" s="4"/>
      <c r="GC17" s="4"/>
      <c r="GD17" s="4"/>
      <c r="GE17" s="4"/>
      <c r="GF17" s="4"/>
      <c r="GG17" s="4"/>
      <c r="GH17" s="4"/>
      <c r="GI17" s="4"/>
      <c r="GJ17" s="4"/>
    </row>
    <row r="18" spans="1:192" s="5" customFormat="1" x14ac:dyDescent="0.5">
      <c r="A18" s="4"/>
      <c r="B18" s="4"/>
      <c r="C18" s="4"/>
      <c r="D18" s="4"/>
      <c r="E18" s="4"/>
      <c r="F18" s="4"/>
      <c r="G18" s="4"/>
      <c r="H18" s="4"/>
      <c r="I18" s="4"/>
      <c r="J18" s="4"/>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c r="AP18" s="4"/>
      <c r="AQ18" s="4"/>
      <c r="AR18" s="4"/>
      <c r="AS18" s="4"/>
      <c r="AT18" s="4"/>
      <c r="AU18" s="4"/>
      <c r="AV18" s="4"/>
      <c r="AW18" s="4"/>
      <c r="AX18" s="4"/>
      <c r="AY18" s="4"/>
      <c r="AZ18" s="4"/>
      <c r="BA18" s="4"/>
      <c r="BB18" s="4"/>
      <c r="BC18" s="4"/>
      <c r="BD18" s="4"/>
      <c r="BE18" s="4"/>
      <c r="BF18" s="4"/>
      <c r="BG18" s="4"/>
      <c r="BH18" s="4"/>
      <c r="BI18" s="4"/>
      <c r="BJ18" s="4"/>
      <c r="BK18" s="4"/>
      <c r="BL18" s="4"/>
      <c r="BM18" s="4"/>
      <c r="BN18" s="4"/>
      <c r="BO18" s="4"/>
      <c r="BP18" s="4"/>
      <c r="BQ18" s="4"/>
      <c r="BR18" s="4"/>
      <c r="BS18" s="4"/>
      <c r="BT18" s="4"/>
      <c r="BU18" s="4"/>
      <c r="BV18" s="4"/>
      <c r="BW18" s="4"/>
      <c r="BX18" s="4"/>
      <c r="BY18" s="4"/>
      <c r="BZ18" s="4"/>
      <c r="CA18" s="4"/>
      <c r="CB18" s="4"/>
      <c r="CC18" s="4"/>
      <c r="CD18" s="4"/>
      <c r="CE18" s="4"/>
      <c r="CF18" s="4"/>
      <c r="CG18" s="4"/>
      <c r="CH18" s="4"/>
      <c r="CI18" s="4"/>
      <c r="CJ18" s="4"/>
      <c r="CK18" s="4"/>
      <c r="CL18" s="4"/>
      <c r="CM18" s="4"/>
      <c r="CN18" s="4"/>
      <c r="CO18" s="4"/>
      <c r="CP18" s="4"/>
      <c r="CQ18" s="4"/>
      <c r="CR18" s="4"/>
      <c r="CS18" s="4"/>
      <c r="CT18" s="4"/>
      <c r="CU18" s="4"/>
      <c r="CV18" s="4"/>
      <c r="CW18" s="4"/>
      <c r="CX18" s="4"/>
      <c r="CY18" s="4"/>
      <c r="CZ18" s="4"/>
      <c r="DA18" s="4"/>
      <c r="DB18" s="4"/>
      <c r="DC18" s="4"/>
      <c r="DD18" s="4"/>
      <c r="DE18" s="4"/>
      <c r="DF18" s="4"/>
      <c r="DG18" s="4"/>
      <c r="DH18" s="4"/>
      <c r="DI18" s="4"/>
      <c r="DJ18" s="4"/>
      <c r="DK18" s="4"/>
      <c r="DL18" s="4"/>
      <c r="DM18" s="4"/>
      <c r="DN18" s="4"/>
      <c r="DO18" s="4"/>
      <c r="DP18" s="4"/>
      <c r="DQ18" s="4"/>
      <c r="DR18" s="4"/>
      <c r="DS18" s="4"/>
      <c r="DT18" s="4"/>
      <c r="DU18" s="4"/>
      <c r="DV18" s="4"/>
      <c r="DW18" s="4"/>
      <c r="DX18" s="4"/>
      <c r="DY18" s="4"/>
      <c r="DZ18" s="4"/>
      <c r="EA18" s="4"/>
      <c r="EB18" s="4"/>
      <c r="EC18" s="4"/>
      <c r="ED18" s="4"/>
      <c r="EE18" s="4"/>
      <c r="EF18" s="4"/>
      <c r="EG18" s="4"/>
      <c r="EH18" s="4"/>
      <c r="EI18" s="4"/>
      <c r="EJ18" s="4"/>
      <c r="EK18" s="4"/>
      <c r="EL18" s="4"/>
      <c r="EM18" s="4"/>
      <c r="EN18" s="4"/>
      <c r="EO18" s="4"/>
      <c r="EP18" s="4"/>
      <c r="EQ18" s="4"/>
      <c r="ER18" s="4"/>
      <c r="ES18" s="4"/>
      <c r="ET18" s="4"/>
      <c r="EU18" s="4"/>
      <c r="EV18" s="4"/>
      <c r="EW18" s="4"/>
      <c r="EX18" s="4"/>
      <c r="EY18" s="4"/>
      <c r="EZ18" s="4"/>
      <c r="FA18" s="4"/>
      <c r="FB18" s="4"/>
      <c r="FC18" s="4"/>
      <c r="FD18" s="4"/>
      <c r="FE18" s="4"/>
      <c r="FF18" s="4"/>
      <c r="FG18" s="4"/>
      <c r="FH18" s="4"/>
      <c r="FI18" s="4"/>
      <c r="FJ18" s="4"/>
      <c r="FK18" s="4"/>
      <c r="FL18" s="4"/>
      <c r="FM18" s="4"/>
      <c r="FN18" s="4"/>
      <c r="FO18" s="4"/>
      <c r="FP18" s="4"/>
      <c r="FQ18" s="4"/>
      <c r="FR18" s="4"/>
      <c r="FS18" s="4"/>
      <c r="FT18" s="4"/>
      <c r="FU18" s="4"/>
      <c r="FV18" s="4"/>
      <c r="FW18" s="4"/>
      <c r="FX18" s="4"/>
      <c r="FY18" s="4"/>
      <c r="FZ18" s="4"/>
      <c r="GA18" s="4"/>
      <c r="GB18" s="4"/>
      <c r="GC18" s="4"/>
      <c r="GD18" s="4"/>
      <c r="GE18" s="4"/>
      <c r="GF18" s="4"/>
      <c r="GG18" s="4"/>
      <c r="GH18" s="4"/>
      <c r="GI18" s="4"/>
      <c r="GJ18" s="4"/>
    </row>
    <row r="19" spans="1:192" s="5" customFormat="1" x14ac:dyDescent="0.5">
      <c r="A19" s="4"/>
      <c r="B19" s="4"/>
      <c r="C19" s="4"/>
      <c r="D19" s="4"/>
      <c r="E19" s="4"/>
      <c r="F19" s="4"/>
      <c r="G19" s="4"/>
      <c r="H19" s="4"/>
      <c r="I19" s="4"/>
      <c r="J19" s="4"/>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c r="AP19" s="4"/>
      <c r="AQ19" s="4"/>
      <c r="AR19" s="4"/>
      <c r="AS19" s="4"/>
      <c r="AT19" s="4"/>
      <c r="AU19" s="4"/>
      <c r="AV19" s="4"/>
      <c r="AW19" s="4"/>
      <c r="AX19" s="4"/>
      <c r="AY19" s="4"/>
      <c r="AZ19" s="4"/>
      <c r="BA19" s="4"/>
      <c r="BB19" s="4"/>
      <c r="BC19" s="4"/>
      <c r="BD19" s="4"/>
      <c r="BE19" s="4"/>
      <c r="BF19" s="4"/>
      <c r="BG19" s="4"/>
      <c r="BH19" s="4"/>
      <c r="BI19" s="4"/>
      <c r="BJ19" s="4"/>
      <c r="BK19" s="4"/>
      <c r="BL19" s="4"/>
      <c r="BM19" s="4"/>
      <c r="BN19" s="4"/>
      <c r="BO19" s="4"/>
      <c r="BP19" s="4"/>
      <c r="BQ19" s="4"/>
      <c r="BR19" s="4"/>
      <c r="BS19" s="4"/>
      <c r="BT19" s="4"/>
      <c r="BU19" s="4"/>
      <c r="BV19" s="4"/>
      <c r="BW19" s="4"/>
      <c r="BX19" s="4"/>
      <c r="BY19" s="4"/>
      <c r="BZ19" s="4"/>
      <c r="CA19" s="4"/>
      <c r="CB19" s="4"/>
      <c r="CC19" s="4"/>
      <c r="CD19" s="4"/>
      <c r="CE19" s="4"/>
      <c r="CF19" s="4"/>
      <c r="CG19" s="4"/>
      <c r="CH19" s="4"/>
      <c r="CI19" s="4"/>
      <c r="CJ19" s="4"/>
      <c r="CK19" s="4"/>
      <c r="CL19" s="4"/>
      <c r="CM19" s="4"/>
      <c r="CN19" s="4"/>
      <c r="CO19" s="4"/>
      <c r="CP19" s="4"/>
      <c r="CQ19" s="4"/>
      <c r="CR19" s="4"/>
      <c r="CS19" s="4"/>
      <c r="CT19" s="4"/>
      <c r="CU19" s="4"/>
      <c r="CV19" s="4"/>
      <c r="CW19" s="4"/>
      <c r="CX19" s="4"/>
      <c r="CY19" s="4"/>
      <c r="CZ19" s="4"/>
      <c r="DA19" s="4"/>
      <c r="DB19" s="4"/>
      <c r="DC19" s="4"/>
      <c r="DD19" s="4"/>
      <c r="DE19" s="4"/>
      <c r="DF19" s="4"/>
      <c r="DG19" s="4"/>
      <c r="DH19" s="4"/>
      <c r="DI19" s="4"/>
      <c r="DJ19" s="4"/>
      <c r="DK19" s="4"/>
      <c r="DL19" s="4"/>
      <c r="DM19" s="4"/>
      <c r="DN19" s="4"/>
      <c r="DO19" s="4"/>
      <c r="DP19" s="4"/>
      <c r="DQ19" s="4"/>
      <c r="DR19" s="4"/>
      <c r="DS19" s="4"/>
      <c r="DT19" s="4"/>
      <c r="DU19" s="4"/>
      <c r="DV19" s="4"/>
      <c r="DW19" s="4"/>
      <c r="DX19" s="4"/>
      <c r="DY19" s="4"/>
      <c r="DZ19" s="4"/>
      <c r="EA19" s="4"/>
      <c r="EB19" s="4"/>
      <c r="EC19" s="4"/>
      <c r="ED19" s="4"/>
      <c r="EE19" s="4"/>
      <c r="EF19" s="4"/>
      <c r="EG19" s="4"/>
      <c r="EH19" s="4"/>
      <c r="EI19" s="4"/>
      <c r="EJ19" s="4"/>
      <c r="EK19" s="4"/>
      <c r="EL19" s="4"/>
      <c r="EM19" s="4"/>
      <c r="EN19" s="4"/>
      <c r="EO19" s="4"/>
      <c r="EP19" s="4"/>
      <c r="EQ19" s="4"/>
      <c r="ER19" s="4"/>
      <c r="ES19" s="4"/>
      <c r="ET19" s="4"/>
      <c r="EU19" s="4"/>
      <c r="EV19" s="4"/>
      <c r="EW19" s="4"/>
      <c r="EX19" s="4"/>
      <c r="EY19" s="4"/>
      <c r="EZ19" s="4"/>
      <c r="FA19" s="4"/>
      <c r="FB19" s="4"/>
      <c r="FC19" s="4"/>
      <c r="FD19" s="4"/>
      <c r="FE19" s="4"/>
      <c r="FF19" s="4"/>
      <c r="FG19" s="4"/>
      <c r="FH19" s="4"/>
      <c r="FI19" s="4"/>
      <c r="FJ19" s="4"/>
      <c r="FK19" s="4"/>
      <c r="FL19" s="4"/>
      <c r="FM19" s="4"/>
      <c r="FN19" s="4"/>
      <c r="FO19" s="4"/>
      <c r="FP19" s="4"/>
      <c r="FQ19" s="4"/>
      <c r="FR19" s="4"/>
      <c r="FS19" s="4"/>
      <c r="FT19" s="4"/>
      <c r="FU19" s="4"/>
      <c r="FV19" s="4"/>
      <c r="FW19" s="4"/>
      <c r="FX19" s="4"/>
      <c r="FY19" s="4"/>
      <c r="FZ19" s="4"/>
      <c r="GA19" s="4"/>
      <c r="GB19" s="4"/>
      <c r="GC19" s="4"/>
      <c r="GD19" s="4"/>
      <c r="GE19" s="4"/>
      <c r="GF19" s="4"/>
      <c r="GG19" s="4"/>
      <c r="GH19" s="4"/>
      <c r="GI19" s="4"/>
      <c r="GJ19" s="4"/>
    </row>
    <row r="20" spans="1:192" s="5" customFormat="1" x14ac:dyDescent="0.5">
      <c r="A20" s="4"/>
      <c r="B20" s="4"/>
      <c r="C20" s="4"/>
      <c r="D20" s="4"/>
      <c r="E20" s="4"/>
      <c r="F20" s="4"/>
      <c r="G20" s="4"/>
      <c r="H20" s="4"/>
      <c r="I20" s="4"/>
      <c r="J20" s="4"/>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c r="AP20" s="4"/>
      <c r="AQ20" s="4"/>
      <c r="AR20" s="4"/>
      <c r="AS20" s="4"/>
      <c r="AT20" s="4"/>
      <c r="AU20" s="4"/>
      <c r="AV20" s="4"/>
      <c r="AW20" s="4"/>
      <c r="AX20" s="4"/>
      <c r="AY20" s="4"/>
      <c r="AZ20" s="4"/>
      <c r="BA20" s="4"/>
      <c r="BB20" s="4"/>
      <c r="BC20" s="4"/>
      <c r="BD20" s="4"/>
      <c r="BE20" s="4"/>
      <c r="BF20" s="4"/>
      <c r="BG20" s="4"/>
      <c r="BH20" s="4"/>
      <c r="BI20" s="4"/>
      <c r="BJ20" s="4"/>
      <c r="BK20" s="4"/>
      <c r="BL20" s="4"/>
      <c r="BM20" s="4"/>
      <c r="BN20" s="4"/>
      <c r="BO20" s="4"/>
      <c r="BP20" s="4"/>
      <c r="BQ20" s="4"/>
      <c r="BR20" s="4"/>
      <c r="BS20" s="4"/>
      <c r="BT20" s="4"/>
      <c r="BU20" s="4"/>
      <c r="BV20" s="4"/>
      <c r="BW20" s="4"/>
      <c r="BX20" s="4"/>
      <c r="BY20" s="4"/>
      <c r="BZ20" s="4"/>
      <c r="CA20" s="4"/>
      <c r="CB20" s="4"/>
      <c r="CC20" s="4"/>
      <c r="CD20" s="4"/>
      <c r="CE20" s="4"/>
      <c r="CF20" s="4"/>
      <c r="CG20" s="4"/>
      <c r="CH20" s="4"/>
      <c r="CI20" s="4"/>
      <c r="CJ20" s="4"/>
      <c r="CK20" s="4"/>
      <c r="CL20" s="4"/>
      <c r="CM20" s="4"/>
      <c r="CN20" s="4"/>
      <c r="CO20" s="4"/>
      <c r="CP20" s="4"/>
      <c r="CQ20" s="4"/>
      <c r="CR20" s="4"/>
      <c r="CS20" s="4"/>
      <c r="CT20" s="4"/>
      <c r="CU20" s="4"/>
      <c r="CV20" s="4"/>
      <c r="CW20" s="4"/>
      <c r="CX20" s="4"/>
      <c r="CY20" s="4"/>
      <c r="CZ20" s="4"/>
      <c r="DA20" s="4"/>
      <c r="DB20" s="4"/>
      <c r="DC20" s="4"/>
      <c r="DD20" s="4"/>
      <c r="DE20" s="4"/>
      <c r="DF20" s="4"/>
      <c r="DG20" s="4"/>
      <c r="DH20" s="4"/>
      <c r="DI20" s="4"/>
      <c r="DJ20" s="4"/>
      <c r="DK20" s="4"/>
      <c r="DL20" s="4"/>
      <c r="DM20" s="4"/>
      <c r="DN20" s="4"/>
      <c r="DO20" s="4"/>
      <c r="DP20" s="4"/>
      <c r="DQ20" s="4"/>
      <c r="DR20" s="4"/>
      <c r="DS20" s="4"/>
      <c r="DT20" s="4"/>
      <c r="DU20" s="4"/>
      <c r="DV20" s="4"/>
      <c r="DW20" s="4"/>
      <c r="DX20" s="4"/>
      <c r="DY20" s="4"/>
      <c r="DZ20" s="4"/>
      <c r="EA20" s="4"/>
      <c r="EB20" s="4"/>
      <c r="EC20" s="4"/>
      <c r="ED20" s="4"/>
      <c r="EE20" s="4"/>
      <c r="EF20" s="4"/>
      <c r="EG20" s="4"/>
      <c r="EH20" s="4"/>
      <c r="EI20" s="4"/>
      <c r="EJ20" s="4"/>
      <c r="EK20" s="4"/>
      <c r="EL20" s="4"/>
      <c r="EM20" s="4"/>
      <c r="EN20" s="4"/>
      <c r="EO20" s="4"/>
      <c r="EP20" s="4"/>
      <c r="EQ20" s="4"/>
      <c r="ER20" s="4"/>
      <c r="ES20" s="4"/>
      <c r="ET20" s="4"/>
      <c r="EU20" s="4"/>
      <c r="EV20" s="4"/>
      <c r="EW20" s="4"/>
      <c r="EX20" s="4"/>
      <c r="EY20" s="4"/>
      <c r="EZ20" s="4"/>
      <c r="FA20" s="4"/>
      <c r="FB20" s="4"/>
      <c r="FC20" s="4"/>
      <c r="FD20" s="4"/>
      <c r="FE20" s="4"/>
      <c r="FF20" s="4"/>
      <c r="FG20" s="4"/>
      <c r="FH20" s="4"/>
      <c r="FI20" s="4"/>
      <c r="FJ20" s="4"/>
      <c r="FK20" s="4"/>
      <c r="FL20" s="4"/>
      <c r="FM20" s="4"/>
      <c r="FN20" s="4"/>
      <c r="FO20" s="4"/>
      <c r="FP20" s="4"/>
      <c r="FQ20" s="4"/>
      <c r="FR20" s="4"/>
      <c r="FS20" s="4"/>
      <c r="FT20" s="4"/>
      <c r="FU20" s="4"/>
      <c r="FV20" s="4"/>
      <c r="FW20" s="4"/>
      <c r="FX20" s="4"/>
      <c r="FY20" s="4"/>
      <c r="FZ20" s="4"/>
      <c r="GA20" s="4"/>
      <c r="GB20" s="4"/>
      <c r="GC20" s="4"/>
      <c r="GD20" s="4"/>
      <c r="GE20" s="4"/>
      <c r="GF20" s="4"/>
      <c r="GG20" s="4"/>
      <c r="GH20" s="4"/>
      <c r="GI20" s="4"/>
      <c r="GJ20" s="4"/>
    </row>
    <row r="21" spans="1:192" s="5" customFormat="1" x14ac:dyDescent="0.5">
      <c r="A21" s="4"/>
      <c r="B21" s="4"/>
      <c r="C21" s="4"/>
      <c r="D21" s="4"/>
      <c r="E21" s="4"/>
      <c r="F21" s="4"/>
      <c r="G21" s="4"/>
      <c r="H21" s="4"/>
      <c r="I21" s="4"/>
      <c r="J21" s="4"/>
      <c r="K21" s="4"/>
      <c r="L21" s="4"/>
      <c r="M21" s="4"/>
      <c r="N21" s="4"/>
      <c r="O21" s="4"/>
      <c r="P21" s="4"/>
      <c r="Q21" s="4"/>
      <c r="R21" s="4"/>
      <c r="S21" s="4"/>
      <c r="T21" s="4"/>
      <c r="U21" s="4"/>
      <c r="V21" s="4"/>
      <c r="W21" s="4"/>
      <c r="X21" s="4"/>
      <c r="Y21" s="4"/>
      <c r="Z21" s="4"/>
      <c r="AA21" s="4"/>
      <c r="AB21" s="4"/>
      <c r="AC21" s="4"/>
      <c r="AD21" s="4"/>
      <c r="AE21" s="4"/>
      <c r="AF21" s="4"/>
      <c r="AG21" s="4"/>
      <c r="AH21" s="4"/>
      <c r="AI21" s="4"/>
      <c r="AJ21" s="4"/>
      <c r="AK21" s="4"/>
      <c r="AL21" s="4"/>
      <c r="AM21" s="4"/>
      <c r="AN21" s="4"/>
      <c r="AO21" s="4"/>
      <c r="AP21" s="4"/>
      <c r="AQ21" s="4"/>
      <c r="AR21" s="4"/>
      <c r="AS21" s="4"/>
      <c r="AT21" s="4"/>
      <c r="AU21" s="4"/>
      <c r="AV21" s="4"/>
      <c r="AW21" s="4"/>
      <c r="AX21" s="4"/>
      <c r="AY21" s="4"/>
      <c r="AZ21" s="4"/>
      <c r="BA21" s="4"/>
      <c r="BB21" s="4"/>
      <c r="BC21" s="4"/>
      <c r="BD21" s="4"/>
      <c r="BE21" s="4"/>
      <c r="BF21" s="4"/>
      <c r="BG21" s="4"/>
      <c r="BH21" s="4"/>
      <c r="BI21" s="4"/>
      <c r="BJ21" s="4"/>
      <c r="BK21" s="4"/>
      <c r="BL21" s="4"/>
      <c r="BM21" s="4"/>
      <c r="BN21" s="4"/>
      <c r="BO21" s="4"/>
      <c r="BP21" s="4"/>
      <c r="BQ21" s="4"/>
      <c r="BR21" s="4"/>
      <c r="BS21" s="4"/>
      <c r="BT21" s="4"/>
      <c r="BU21" s="4"/>
      <c r="BV21" s="4"/>
      <c r="BW21" s="4"/>
      <c r="BX21" s="4"/>
      <c r="BY21" s="4"/>
      <c r="BZ21" s="4"/>
      <c r="CA21" s="4"/>
      <c r="CB21" s="4"/>
      <c r="CC21" s="4"/>
      <c r="CD21" s="4"/>
      <c r="CE21" s="4"/>
      <c r="CF21" s="4"/>
      <c r="CG21" s="4"/>
      <c r="CH21" s="4"/>
      <c r="CI21" s="4"/>
      <c r="CJ21" s="4"/>
      <c r="CK21" s="4"/>
      <c r="CL21" s="4"/>
      <c r="CM21" s="4"/>
      <c r="CN21" s="4"/>
      <c r="CO21" s="4"/>
      <c r="CP21" s="4"/>
      <c r="CQ21" s="4"/>
      <c r="CR21" s="4"/>
      <c r="CS21" s="4"/>
      <c r="CT21" s="4"/>
      <c r="CU21" s="4"/>
      <c r="CV21" s="4"/>
      <c r="CW21" s="4"/>
      <c r="CX21" s="4"/>
      <c r="CY21" s="4"/>
      <c r="CZ21" s="4"/>
      <c r="DA21" s="4"/>
      <c r="DB21" s="4"/>
      <c r="DC21" s="4"/>
      <c r="DD21" s="4"/>
      <c r="DE21" s="4"/>
      <c r="DF21" s="4"/>
      <c r="DG21" s="4"/>
      <c r="DH21" s="4"/>
      <c r="DI21" s="4"/>
      <c r="DJ21" s="4"/>
      <c r="DK21" s="4"/>
      <c r="DL21" s="4"/>
      <c r="DM21" s="4"/>
      <c r="DN21" s="4"/>
      <c r="DO21" s="4"/>
      <c r="DP21" s="4"/>
      <c r="DQ21" s="4"/>
      <c r="DR21" s="4"/>
      <c r="DS21" s="4"/>
      <c r="DT21" s="4"/>
      <c r="DU21" s="4"/>
      <c r="DV21" s="4"/>
      <c r="DW21" s="4"/>
      <c r="DX21" s="4"/>
      <c r="DY21" s="4"/>
      <c r="DZ21" s="4"/>
      <c r="EA21" s="4"/>
      <c r="EB21" s="4"/>
      <c r="EC21" s="4"/>
      <c r="ED21" s="4"/>
      <c r="EE21" s="4"/>
      <c r="EF21" s="4"/>
      <c r="EG21" s="4"/>
      <c r="EH21" s="4"/>
      <c r="EI21" s="4"/>
      <c r="EJ21" s="4"/>
      <c r="EK21" s="4"/>
      <c r="EL21" s="4"/>
      <c r="EM21" s="4"/>
      <c r="EN21" s="4"/>
      <c r="EO21" s="4"/>
      <c r="EP21" s="4"/>
      <c r="EQ21" s="4"/>
      <c r="ER21" s="4"/>
      <c r="ES21" s="4"/>
      <c r="ET21" s="4"/>
      <c r="EU21" s="4"/>
      <c r="EV21" s="4"/>
      <c r="EW21" s="4"/>
      <c r="EX21" s="4"/>
      <c r="EY21" s="4"/>
      <c r="EZ21" s="4"/>
      <c r="FA21" s="4"/>
      <c r="FB21" s="4"/>
      <c r="FC21" s="4"/>
      <c r="FD21" s="4"/>
      <c r="FE21" s="4"/>
      <c r="FF21" s="4"/>
      <c r="FG21" s="4"/>
      <c r="FH21" s="4"/>
      <c r="FI21" s="4"/>
      <c r="FJ21" s="4"/>
      <c r="FK21" s="4"/>
      <c r="FL21" s="4"/>
      <c r="FM21" s="4"/>
      <c r="FN21" s="4"/>
      <c r="FO21" s="4"/>
      <c r="FP21" s="4"/>
      <c r="FQ21" s="4"/>
      <c r="FR21" s="4"/>
      <c r="FS21" s="4"/>
      <c r="FT21" s="4"/>
      <c r="FU21" s="4"/>
      <c r="FV21" s="4"/>
      <c r="FW21" s="4"/>
      <c r="FX21" s="4"/>
      <c r="FY21" s="4"/>
      <c r="FZ21" s="4"/>
      <c r="GA21" s="4"/>
      <c r="GB21" s="4"/>
      <c r="GC21" s="4"/>
      <c r="GD21" s="4"/>
      <c r="GE21" s="4"/>
      <c r="GF21" s="4"/>
      <c r="GG21" s="4"/>
      <c r="GH21" s="4"/>
      <c r="GI21" s="4"/>
      <c r="GJ21" s="4"/>
    </row>
    <row r="22" spans="1:192" s="5" customFormat="1" x14ac:dyDescent="0.5">
      <c r="A22" s="4"/>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AK22" s="4"/>
      <c r="AL22" s="4"/>
      <c r="AM22" s="4"/>
      <c r="AN22" s="4"/>
      <c r="AO22" s="4"/>
      <c r="AP22" s="4"/>
      <c r="AQ22" s="4"/>
      <c r="AR22" s="4"/>
      <c r="AS22" s="4"/>
      <c r="AT22" s="4"/>
      <c r="AU22" s="4"/>
      <c r="AV22" s="4"/>
      <c r="AW22" s="4"/>
      <c r="AX22" s="4"/>
      <c r="AY22" s="4"/>
      <c r="AZ22" s="4"/>
      <c r="BA22" s="4"/>
      <c r="BB22" s="4"/>
      <c r="BC22" s="4"/>
      <c r="BD22" s="4"/>
      <c r="BE22" s="4"/>
      <c r="BF22" s="4"/>
      <c r="BG22" s="4"/>
      <c r="BH22" s="4"/>
      <c r="BI22" s="4"/>
      <c r="BJ22" s="4"/>
      <c r="BK22" s="4"/>
      <c r="BL22" s="4"/>
      <c r="BM22" s="4"/>
      <c r="BN22" s="4"/>
      <c r="BO22" s="4"/>
      <c r="BP22" s="4"/>
      <c r="BQ22" s="4"/>
      <c r="BR22" s="4"/>
      <c r="BS22" s="4"/>
      <c r="BT22" s="4"/>
      <c r="BU22" s="4"/>
      <c r="BV22" s="4"/>
      <c r="BW22" s="4"/>
      <c r="BX22" s="4"/>
      <c r="BY22" s="4"/>
      <c r="BZ22" s="4"/>
      <c r="CA22" s="4"/>
      <c r="CB22" s="4"/>
      <c r="CC22" s="4"/>
      <c r="CD22" s="4"/>
      <c r="CE22" s="4"/>
      <c r="CF22" s="4"/>
      <c r="CG22" s="4"/>
      <c r="CH22" s="4"/>
      <c r="CI22" s="4"/>
      <c r="CJ22" s="4"/>
      <c r="CK22" s="4"/>
      <c r="CL22" s="4"/>
      <c r="CM22" s="4"/>
      <c r="CN22" s="4"/>
      <c r="CO22" s="4"/>
      <c r="CP22" s="4"/>
      <c r="CQ22" s="4"/>
      <c r="CR22" s="4"/>
      <c r="CS22" s="4"/>
      <c r="CT22" s="4"/>
      <c r="CU22" s="4"/>
      <c r="CV22" s="4"/>
      <c r="CW22" s="4"/>
      <c r="CX22" s="4"/>
      <c r="CY22" s="4"/>
      <c r="CZ22" s="4"/>
      <c r="DA22" s="4"/>
      <c r="DB22" s="4"/>
      <c r="DC22" s="4"/>
      <c r="DD22" s="4"/>
      <c r="DE22" s="4"/>
      <c r="DF22" s="4"/>
      <c r="DG22" s="4"/>
      <c r="DH22" s="4"/>
      <c r="DI22" s="4"/>
      <c r="DJ22" s="4"/>
      <c r="DK22" s="4"/>
      <c r="DL22" s="4"/>
      <c r="DM22" s="4"/>
      <c r="DN22" s="4"/>
      <c r="DO22" s="4"/>
      <c r="DP22" s="4"/>
      <c r="DQ22" s="4"/>
      <c r="DR22" s="4"/>
      <c r="DS22" s="4"/>
      <c r="DT22" s="4"/>
      <c r="DU22" s="4"/>
      <c r="DV22" s="4"/>
      <c r="DW22" s="4"/>
      <c r="DX22" s="4"/>
      <c r="DY22" s="4"/>
      <c r="DZ22" s="4"/>
      <c r="EA22" s="4"/>
      <c r="EB22" s="4"/>
      <c r="EC22" s="4"/>
      <c r="ED22" s="4"/>
      <c r="EE22" s="4"/>
      <c r="EF22" s="4"/>
      <c r="EG22" s="4"/>
      <c r="EH22" s="4"/>
      <c r="EI22" s="4"/>
      <c r="EJ22" s="4"/>
      <c r="EK22" s="4"/>
      <c r="EL22" s="4"/>
      <c r="EM22" s="4"/>
      <c r="EN22" s="4"/>
      <c r="EO22" s="4"/>
      <c r="EP22" s="4"/>
      <c r="EQ22" s="4"/>
      <c r="ER22" s="4"/>
      <c r="ES22" s="4"/>
      <c r="ET22" s="4"/>
      <c r="EU22" s="4"/>
      <c r="EV22" s="4"/>
      <c r="EW22" s="4"/>
      <c r="EX22" s="4"/>
      <c r="EY22" s="4"/>
      <c r="EZ22" s="4"/>
      <c r="FA22" s="4"/>
      <c r="FB22" s="4"/>
      <c r="FC22" s="4"/>
      <c r="FD22" s="4"/>
      <c r="FE22" s="4"/>
      <c r="FF22" s="4"/>
      <c r="FG22" s="4"/>
      <c r="FH22" s="4"/>
      <c r="FI22" s="4"/>
      <c r="FJ22" s="4"/>
      <c r="FK22" s="4"/>
      <c r="FL22" s="4"/>
      <c r="FM22" s="4"/>
      <c r="FN22" s="4"/>
      <c r="FO22" s="4"/>
      <c r="FP22" s="4"/>
      <c r="FQ22" s="4"/>
      <c r="FR22" s="4"/>
      <c r="FS22" s="4"/>
      <c r="FT22" s="4"/>
      <c r="FU22" s="4"/>
      <c r="FV22" s="4"/>
      <c r="FW22" s="4"/>
      <c r="FX22" s="4"/>
      <c r="FY22" s="4"/>
      <c r="FZ22" s="4"/>
      <c r="GA22" s="4"/>
      <c r="GB22" s="4"/>
      <c r="GC22" s="4"/>
      <c r="GD22" s="4"/>
      <c r="GE22" s="4"/>
      <c r="GF22" s="4"/>
      <c r="GG22" s="4"/>
      <c r="GH22" s="4"/>
      <c r="GI22" s="4"/>
      <c r="GJ22" s="4"/>
    </row>
    <row r="23" spans="1:192" s="5" customFormat="1" x14ac:dyDescent="0.5">
      <c r="A23" s="4"/>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c r="AH23" s="4"/>
      <c r="AI23" s="4"/>
      <c r="AJ23" s="4"/>
      <c r="AK23" s="4"/>
      <c r="AL23" s="4"/>
      <c r="AM23" s="4"/>
      <c r="AN23" s="4"/>
      <c r="AO23" s="4"/>
      <c r="AP23" s="4"/>
      <c r="AQ23" s="4"/>
      <c r="AR23" s="4"/>
      <c r="AS23" s="4"/>
      <c r="AT23" s="4"/>
      <c r="AU23" s="4"/>
      <c r="AV23" s="4"/>
      <c r="AW23" s="4"/>
      <c r="AX23" s="4"/>
      <c r="AY23" s="4"/>
      <c r="AZ23" s="4"/>
      <c r="BA23" s="4"/>
      <c r="BB23" s="4"/>
      <c r="BC23" s="4"/>
      <c r="BD23" s="4"/>
      <c r="BE23" s="4"/>
      <c r="BF23" s="4"/>
      <c r="BG23" s="4"/>
      <c r="BH23" s="4"/>
      <c r="BI23" s="4"/>
      <c r="BJ23" s="4"/>
      <c r="BK23" s="4"/>
      <c r="BL23" s="4"/>
      <c r="BM23" s="4"/>
      <c r="BN23" s="4"/>
      <c r="BO23" s="4"/>
      <c r="BP23" s="4"/>
      <c r="BQ23" s="4"/>
      <c r="BR23" s="4"/>
      <c r="BS23" s="4"/>
      <c r="BT23" s="4"/>
      <c r="BU23" s="4"/>
      <c r="BV23" s="4"/>
      <c r="BW23" s="4"/>
      <c r="BX23" s="4"/>
      <c r="BY23" s="4"/>
      <c r="BZ23" s="4"/>
      <c r="CA23" s="4"/>
      <c r="CB23" s="4"/>
      <c r="CC23" s="4"/>
      <c r="CD23" s="4"/>
      <c r="CE23" s="4"/>
      <c r="CF23" s="4"/>
      <c r="CG23" s="4"/>
      <c r="CH23" s="4"/>
      <c r="CI23" s="4"/>
      <c r="CJ23" s="4"/>
      <c r="CK23" s="4"/>
      <c r="CL23" s="4"/>
      <c r="CM23" s="4"/>
      <c r="CN23" s="4"/>
      <c r="CO23" s="4"/>
      <c r="CP23" s="4"/>
      <c r="CQ23" s="4"/>
      <c r="CR23" s="4"/>
      <c r="CS23" s="4"/>
      <c r="CT23" s="4"/>
      <c r="CU23" s="4"/>
      <c r="CV23" s="4"/>
      <c r="CW23" s="4"/>
      <c r="CX23" s="4"/>
      <c r="CY23" s="4"/>
      <c r="CZ23" s="4"/>
      <c r="DA23" s="4"/>
      <c r="DB23" s="4"/>
      <c r="DC23" s="4"/>
      <c r="DD23" s="4"/>
      <c r="DE23" s="4"/>
      <c r="DF23" s="4"/>
      <c r="DG23" s="4"/>
      <c r="DH23" s="4"/>
      <c r="DI23" s="4"/>
      <c r="DJ23" s="4"/>
      <c r="DK23" s="4"/>
      <c r="DL23" s="4"/>
      <c r="DM23" s="4"/>
      <c r="DN23" s="4"/>
      <c r="DO23" s="4"/>
      <c r="DP23" s="4"/>
      <c r="DQ23" s="4"/>
      <c r="DR23" s="4"/>
      <c r="DS23" s="4"/>
      <c r="DT23" s="4"/>
      <c r="DU23" s="4"/>
      <c r="DV23" s="4"/>
      <c r="DW23" s="4"/>
      <c r="DX23" s="4"/>
      <c r="DY23" s="4"/>
      <c r="DZ23" s="4"/>
      <c r="EA23" s="4"/>
      <c r="EB23" s="4"/>
      <c r="EC23" s="4"/>
      <c r="ED23" s="4"/>
      <c r="EE23" s="4"/>
      <c r="EF23" s="4"/>
      <c r="EG23" s="4"/>
      <c r="EH23" s="4"/>
      <c r="EI23" s="4"/>
      <c r="EJ23" s="4"/>
      <c r="EK23" s="4"/>
      <c r="EL23" s="4"/>
      <c r="EM23" s="4"/>
      <c r="EN23" s="4"/>
      <c r="EO23" s="4"/>
      <c r="EP23" s="4"/>
      <c r="EQ23" s="4"/>
      <c r="ER23" s="4"/>
      <c r="ES23" s="4"/>
      <c r="ET23" s="4"/>
      <c r="EU23" s="4"/>
      <c r="EV23" s="4"/>
      <c r="EW23" s="4"/>
      <c r="EX23" s="4"/>
      <c r="EY23" s="4"/>
      <c r="EZ23" s="4"/>
      <c r="FA23" s="4"/>
      <c r="FB23" s="4"/>
      <c r="FC23" s="4"/>
      <c r="FD23" s="4"/>
      <c r="FE23" s="4"/>
      <c r="FF23" s="4"/>
      <c r="FG23" s="4"/>
      <c r="FH23" s="4"/>
      <c r="FI23" s="4"/>
      <c r="FJ23" s="4"/>
      <c r="FK23" s="4"/>
      <c r="FL23" s="4"/>
      <c r="FM23" s="4"/>
      <c r="FN23" s="4"/>
      <c r="FO23" s="4"/>
      <c r="FP23" s="4"/>
      <c r="FQ23" s="4"/>
      <c r="FR23" s="4"/>
      <c r="FS23" s="4"/>
      <c r="FT23" s="4"/>
      <c r="FU23" s="4"/>
      <c r="FV23" s="4"/>
      <c r="FW23" s="4"/>
      <c r="FX23" s="4"/>
      <c r="FY23" s="4"/>
      <c r="FZ23" s="4"/>
      <c r="GA23" s="4"/>
      <c r="GB23" s="4"/>
      <c r="GC23" s="4"/>
      <c r="GD23" s="4"/>
      <c r="GE23" s="4"/>
      <c r="GF23" s="4"/>
      <c r="GG23" s="4"/>
      <c r="GH23" s="4"/>
      <c r="GI23" s="4"/>
      <c r="GJ23" s="4"/>
    </row>
    <row r="24" spans="1:192" s="5" customFormat="1" x14ac:dyDescent="0.5">
      <c r="A24" s="4"/>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c r="BR24" s="4"/>
      <c r="BS24" s="4"/>
      <c r="BT24" s="4"/>
      <c r="BU24" s="4"/>
      <c r="BV24" s="4"/>
      <c r="BW24" s="4"/>
      <c r="BX24" s="4"/>
      <c r="BY24" s="4"/>
      <c r="BZ24" s="4"/>
      <c r="CA24" s="4"/>
      <c r="CB24" s="4"/>
      <c r="CC24" s="4"/>
      <c r="CD24" s="4"/>
      <c r="CE24" s="4"/>
      <c r="CF24" s="4"/>
      <c r="CG24" s="4"/>
      <c r="CH24" s="4"/>
      <c r="CI24" s="4"/>
      <c r="CJ24" s="4"/>
      <c r="CK24" s="4"/>
      <c r="CL24" s="4"/>
      <c r="CM24" s="4"/>
      <c r="CN24" s="4"/>
      <c r="CO24" s="4"/>
      <c r="CP24" s="4"/>
      <c r="CQ24" s="4"/>
      <c r="CR24" s="4"/>
      <c r="CS24" s="4"/>
      <c r="CT24" s="4"/>
      <c r="CU24" s="4"/>
      <c r="CV24" s="4"/>
      <c r="CW24" s="4"/>
      <c r="CX24" s="4"/>
      <c r="CY24" s="4"/>
      <c r="CZ24" s="4"/>
      <c r="DA24" s="4"/>
      <c r="DB24" s="4"/>
      <c r="DC24" s="4"/>
      <c r="DD24" s="4"/>
      <c r="DE24" s="4"/>
      <c r="DF24" s="4"/>
      <c r="DG24" s="4"/>
      <c r="DH24" s="4"/>
      <c r="DI24" s="4"/>
      <c r="DJ24" s="4"/>
      <c r="DK24" s="4"/>
      <c r="DL24" s="4"/>
      <c r="DM24" s="4"/>
      <c r="DN24" s="4"/>
      <c r="DO24" s="4"/>
      <c r="DP24" s="4"/>
      <c r="DQ24" s="4"/>
      <c r="DR24" s="4"/>
      <c r="DS24" s="4"/>
      <c r="DT24" s="4"/>
      <c r="DU24" s="4"/>
      <c r="DV24" s="4"/>
      <c r="DW24" s="4"/>
      <c r="DX24" s="4"/>
      <c r="DY24" s="4"/>
      <c r="DZ24" s="4"/>
      <c r="EA24" s="4"/>
      <c r="EB24" s="4"/>
      <c r="EC24" s="4"/>
      <c r="ED24" s="4"/>
      <c r="EE24" s="4"/>
      <c r="EF24" s="4"/>
      <c r="EG24" s="4"/>
      <c r="EH24" s="4"/>
      <c r="EI24" s="4"/>
      <c r="EJ24" s="4"/>
      <c r="EK24" s="4"/>
      <c r="EL24" s="4"/>
      <c r="EM24" s="4"/>
      <c r="EN24" s="4"/>
      <c r="EO24" s="4"/>
      <c r="EP24" s="4"/>
      <c r="EQ24" s="4"/>
      <c r="ER24" s="4"/>
      <c r="ES24" s="4"/>
      <c r="ET24" s="4"/>
      <c r="EU24" s="4"/>
      <c r="EV24" s="4"/>
      <c r="EW24" s="4"/>
      <c r="EX24" s="4"/>
      <c r="EY24" s="4"/>
      <c r="EZ24" s="4"/>
      <c r="FA24" s="4"/>
      <c r="FB24" s="4"/>
      <c r="FC24" s="4"/>
      <c r="FD24" s="4"/>
      <c r="FE24" s="4"/>
      <c r="FF24" s="4"/>
      <c r="FG24" s="4"/>
      <c r="FH24" s="4"/>
      <c r="FI24" s="4"/>
      <c r="FJ24" s="4"/>
      <c r="FK24" s="4"/>
      <c r="FL24" s="4"/>
      <c r="FM24" s="4"/>
      <c r="FN24" s="4"/>
      <c r="FO24" s="4"/>
      <c r="FP24" s="4"/>
      <c r="FQ24" s="4"/>
      <c r="FR24" s="4"/>
      <c r="FS24" s="4"/>
      <c r="FT24" s="4"/>
      <c r="FU24" s="4"/>
      <c r="FV24" s="4"/>
      <c r="FW24" s="4"/>
      <c r="FX24" s="4"/>
      <c r="FY24" s="4"/>
      <c r="FZ24" s="4"/>
      <c r="GA24" s="4"/>
      <c r="GB24" s="4"/>
      <c r="GC24" s="4"/>
      <c r="GD24" s="4"/>
      <c r="GE24" s="4"/>
      <c r="GF24" s="4"/>
      <c r="GG24" s="4"/>
      <c r="GH24" s="4"/>
      <c r="GI24" s="4"/>
      <c r="GJ24" s="4"/>
    </row>
    <row r="25" spans="1:192" s="5" customFormat="1" x14ac:dyDescent="0.5">
      <c r="A25" s="4"/>
      <c r="B25" s="4"/>
      <c r="C25" s="4"/>
      <c r="D25" s="4"/>
      <c r="E25" s="4"/>
      <c r="F25" s="4"/>
      <c r="G25" s="4"/>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c r="BR25" s="4"/>
      <c r="BS25" s="4"/>
      <c r="BT25" s="4"/>
      <c r="BU25" s="4"/>
      <c r="BV25" s="4"/>
      <c r="BW25" s="4"/>
      <c r="BX25" s="4"/>
      <c r="BY25" s="4"/>
      <c r="BZ25" s="4"/>
      <c r="CA25" s="4"/>
      <c r="CB25" s="4"/>
      <c r="CC25" s="4"/>
      <c r="CD25" s="4"/>
      <c r="CE25" s="4"/>
      <c r="CF25" s="4"/>
      <c r="CG25" s="4"/>
      <c r="CH25" s="4"/>
      <c r="CI25" s="4"/>
      <c r="CJ25" s="4"/>
      <c r="CK25" s="4"/>
      <c r="CL25" s="4"/>
      <c r="CM25" s="4"/>
      <c r="CN25" s="4"/>
      <c r="CO25" s="4"/>
      <c r="CP25" s="4"/>
      <c r="CQ25" s="4"/>
      <c r="CR25" s="4"/>
      <c r="CS25" s="4"/>
      <c r="CT25" s="4"/>
      <c r="CU25" s="4"/>
      <c r="CV25" s="4"/>
      <c r="CW25" s="4"/>
      <c r="CX25" s="4"/>
      <c r="CY25" s="4"/>
      <c r="CZ25" s="4"/>
      <c r="DA25" s="4"/>
      <c r="DB25" s="4"/>
      <c r="DC25" s="4"/>
      <c r="DD25" s="4"/>
      <c r="DE25" s="4"/>
      <c r="DF25" s="4"/>
      <c r="DG25" s="4"/>
      <c r="DH25" s="4"/>
      <c r="DI25" s="4"/>
      <c r="DJ25" s="4"/>
      <c r="DK25" s="4"/>
      <c r="DL25" s="4"/>
      <c r="DM25" s="4"/>
      <c r="DN25" s="4"/>
      <c r="DO25" s="4"/>
      <c r="DP25" s="4"/>
      <c r="DQ25" s="4"/>
      <c r="DR25" s="4"/>
      <c r="DS25" s="4"/>
      <c r="DT25" s="4"/>
      <c r="DU25" s="4"/>
      <c r="DV25" s="4"/>
      <c r="DW25" s="4"/>
      <c r="DX25" s="4"/>
      <c r="DY25" s="4"/>
      <c r="DZ25" s="4"/>
      <c r="EA25" s="4"/>
      <c r="EB25" s="4"/>
      <c r="EC25" s="4"/>
      <c r="ED25" s="4"/>
      <c r="EE25" s="4"/>
      <c r="EF25" s="4"/>
      <c r="EG25" s="4"/>
      <c r="EH25" s="4"/>
      <c r="EI25" s="4"/>
      <c r="EJ25" s="4"/>
      <c r="EK25" s="4"/>
      <c r="EL25" s="4"/>
      <c r="EM25" s="4"/>
      <c r="EN25" s="4"/>
      <c r="EO25" s="4"/>
      <c r="EP25" s="4"/>
      <c r="EQ25" s="4"/>
      <c r="ER25" s="4"/>
      <c r="ES25" s="4"/>
      <c r="ET25" s="4"/>
      <c r="EU25" s="4"/>
      <c r="EV25" s="4"/>
      <c r="EW25" s="4"/>
      <c r="EX25" s="4"/>
      <c r="EY25" s="4"/>
      <c r="EZ25" s="4"/>
      <c r="FA25" s="4"/>
      <c r="FB25" s="4"/>
      <c r="FC25" s="4"/>
      <c r="FD25" s="4"/>
      <c r="FE25" s="4"/>
      <c r="FF25" s="4"/>
      <c r="FG25" s="4"/>
      <c r="FH25" s="4"/>
      <c r="FI25" s="4"/>
      <c r="FJ25" s="4"/>
      <c r="FK25" s="4"/>
      <c r="FL25" s="4"/>
      <c r="FM25" s="4"/>
      <c r="FN25" s="4"/>
      <c r="FO25" s="4"/>
      <c r="FP25" s="4"/>
      <c r="FQ25" s="4"/>
      <c r="FR25" s="4"/>
      <c r="FS25" s="4"/>
      <c r="FT25" s="4"/>
      <c r="FU25" s="4"/>
      <c r="FV25" s="4"/>
      <c r="FW25" s="4"/>
      <c r="FX25" s="4"/>
      <c r="FY25" s="4"/>
      <c r="FZ25" s="4"/>
      <c r="GA25" s="4"/>
      <c r="GB25" s="4"/>
      <c r="GC25" s="4"/>
      <c r="GD25" s="4"/>
      <c r="GE25" s="4"/>
      <c r="GF25" s="4"/>
      <c r="GG25" s="4"/>
      <c r="GH25" s="4"/>
      <c r="GI25" s="4"/>
      <c r="GJ25" s="4"/>
    </row>
    <row r="26" spans="1:192" s="5" customFormat="1" x14ac:dyDescent="0.5">
      <c r="A26" s="4"/>
      <c r="B26" s="4"/>
      <c r="C26" s="4"/>
      <c r="D26" s="4"/>
      <c r="E26" s="4"/>
      <c r="F26" s="4"/>
      <c r="G26" s="4"/>
      <c r="H26" s="4"/>
      <c r="I26" s="4"/>
      <c r="J26" s="4"/>
      <c r="K26" s="4"/>
      <c r="L26" s="4"/>
      <c r="M26" s="4"/>
      <c r="N26" s="4"/>
      <c r="O26" s="4"/>
      <c r="P26" s="4"/>
      <c r="Q26" s="4"/>
      <c r="R26" s="4"/>
      <c r="S26" s="4"/>
      <c r="T26" s="4"/>
      <c r="U26" s="4"/>
      <c r="V26" s="4"/>
      <c r="W26" s="4"/>
      <c r="X26" s="4"/>
      <c r="Y26" s="4"/>
      <c r="Z26" s="4"/>
      <c r="AA26" s="4"/>
      <c r="AB26" s="4"/>
      <c r="AC26" s="4"/>
      <c r="AD26" s="4"/>
      <c r="AE26" s="4"/>
      <c r="AF26" s="4"/>
      <c r="AG26" s="4"/>
      <c r="AH26" s="4"/>
      <c r="AI26" s="4"/>
      <c r="AJ26" s="4"/>
      <c r="AK26" s="4"/>
      <c r="AL26" s="4"/>
      <c r="AM26" s="4"/>
      <c r="AN26" s="4"/>
      <c r="AO26" s="4"/>
      <c r="AP26" s="4"/>
      <c r="AQ26" s="4"/>
      <c r="AR26" s="4"/>
      <c r="AS26" s="4"/>
      <c r="AT26" s="4"/>
      <c r="AU26" s="4"/>
      <c r="AV26" s="4"/>
      <c r="AW26" s="4"/>
      <c r="AX26" s="4"/>
      <c r="AY26" s="4"/>
      <c r="AZ26" s="4"/>
      <c r="BA26" s="4"/>
      <c r="BB26" s="4"/>
      <c r="BC26" s="4"/>
      <c r="BD26" s="4"/>
      <c r="BE26" s="4"/>
      <c r="BF26" s="4"/>
      <c r="BG26" s="4"/>
      <c r="BH26" s="4"/>
      <c r="BI26" s="4"/>
      <c r="BJ26" s="4"/>
      <c r="BK26" s="4"/>
      <c r="BL26" s="4"/>
      <c r="BM26" s="4"/>
      <c r="BN26" s="4"/>
      <c r="BO26" s="4"/>
      <c r="BP26" s="4"/>
      <c r="BQ26" s="4"/>
      <c r="BR26" s="4"/>
      <c r="BS26" s="4"/>
      <c r="BT26" s="4"/>
      <c r="BU26" s="4"/>
      <c r="BV26" s="4"/>
      <c r="BW26" s="4"/>
      <c r="BX26" s="4"/>
      <c r="BY26" s="4"/>
      <c r="BZ26" s="4"/>
      <c r="CA26" s="4"/>
      <c r="CB26" s="4"/>
      <c r="CC26" s="4"/>
      <c r="CD26" s="4"/>
      <c r="CE26" s="4"/>
      <c r="CF26" s="4"/>
      <c r="CG26" s="4"/>
      <c r="CH26" s="4"/>
      <c r="CI26" s="4"/>
      <c r="CJ26" s="4"/>
      <c r="CK26" s="4"/>
      <c r="CL26" s="4"/>
      <c r="CM26" s="4"/>
      <c r="CN26" s="4"/>
      <c r="CO26" s="4"/>
      <c r="CP26" s="4"/>
      <c r="CQ26" s="4"/>
      <c r="CR26" s="4"/>
      <c r="CS26" s="4"/>
      <c r="CT26" s="4"/>
      <c r="CU26" s="4"/>
      <c r="CV26" s="4"/>
      <c r="CW26" s="4"/>
      <c r="CX26" s="4"/>
      <c r="CY26" s="4"/>
      <c r="CZ26" s="4"/>
      <c r="DA26" s="4"/>
      <c r="DB26" s="4"/>
      <c r="DC26" s="4"/>
      <c r="DD26" s="4"/>
      <c r="DE26" s="4"/>
      <c r="DF26" s="4"/>
      <c r="DG26" s="4"/>
      <c r="DH26" s="4"/>
      <c r="DI26" s="4"/>
      <c r="DJ26" s="4"/>
      <c r="DK26" s="4"/>
      <c r="DL26" s="4"/>
      <c r="DM26" s="4"/>
      <c r="DN26" s="4"/>
      <c r="DO26" s="4"/>
      <c r="DP26" s="4"/>
      <c r="DQ26" s="4"/>
      <c r="DR26" s="4"/>
      <c r="DS26" s="4"/>
      <c r="DT26" s="4"/>
      <c r="DU26" s="4"/>
      <c r="DV26" s="4"/>
      <c r="DW26" s="4"/>
      <c r="DX26" s="4"/>
      <c r="DY26" s="4"/>
      <c r="DZ26" s="4"/>
      <c r="EA26" s="4"/>
      <c r="EB26" s="4"/>
      <c r="EC26" s="4"/>
      <c r="ED26" s="4"/>
      <c r="EE26" s="4"/>
      <c r="EF26" s="4"/>
      <c r="EG26" s="4"/>
      <c r="EH26" s="4"/>
      <c r="EI26" s="4"/>
      <c r="EJ26" s="4"/>
      <c r="EK26" s="4"/>
      <c r="EL26" s="4"/>
      <c r="EM26" s="4"/>
      <c r="EN26" s="4"/>
      <c r="EO26" s="4"/>
      <c r="EP26" s="4"/>
      <c r="EQ26" s="4"/>
      <c r="ER26" s="4"/>
      <c r="ES26" s="4"/>
      <c r="ET26" s="4"/>
      <c r="EU26" s="4"/>
      <c r="EV26" s="4"/>
      <c r="EW26" s="4"/>
      <c r="EX26" s="4"/>
      <c r="EY26" s="4"/>
      <c r="EZ26" s="4"/>
      <c r="FA26" s="4"/>
      <c r="FB26" s="4"/>
      <c r="FC26" s="4"/>
      <c r="FD26" s="4"/>
      <c r="FE26" s="4"/>
      <c r="FF26" s="4"/>
      <c r="FG26" s="4"/>
      <c r="FH26" s="4"/>
      <c r="FI26" s="4"/>
      <c r="FJ26" s="4"/>
      <c r="FK26" s="4"/>
      <c r="FL26" s="4"/>
      <c r="FM26" s="4"/>
      <c r="FN26" s="4"/>
      <c r="FO26" s="4"/>
      <c r="FP26" s="4"/>
      <c r="FQ26" s="4"/>
      <c r="FR26" s="4"/>
      <c r="FS26" s="4"/>
      <c r="FT26" s="4"/>
      <c r="FU26" s="4"/>
      <c r="FV26" s="4"/>
      <c r="FW26" s="4"/>
      <c r="FX26" s="4"/>
      <c r="FY26" s="4"/>
      <c r="FZ26" s="4"/>
      <c r="GA26" s="4"/>
      <c r="GB26" s="4"/>
      <c r="GC26" s="4"/>
      <c r="GD26" s="4"/>
      <c r="GE26" s="4"/>
      <c r="GF26" s="4"/>
      <c r="GG26" s="4"/>
      <c r="GH26" s="4"/>
      <c r="GI26" s="4"/>
      <c r="GJ26" s="4"/>
    </row>
    <row r="27" spans="1:192" s="5" customFormat="1" x14ac:dyDescent="0.5">
      <c r="A27" s="4"/>
      <c r="B27" s="4"/>
      <c r="C27" s="4"/>
      <c r="D27" s="4"/>
      <c r="E27" s="4"/>
      <c r="F27" s="4"/>
      <c r="G27" s="4"/>
      <c r="H27" s="4"/>
      <c r="I27" s="4"/>
      <c r="J27" s="4"/>
      <c r="K27" s="4"/>
      <c r="L27" s="4"/>
      <c r="M27" s="4"/>
      <c r="N27" s="4"/>
      <c r="O27" s="4"/>
      <c r="P27" s="4"/>
      <c r="Q27" s="4"/>
      <c r="R27" s="4"/>
      <c r="S27" s="4"/>
      <c r="T27" s="4"/>
      <c r="U27" s="4"/>
      <c r="V27" s="4"/>
      <c r="W27" s="4"/>
      <c r="X27" s="4"/>
      <c r="Y27" s="4"/>
      <c r="Z27" s="4"/>
      <c r="AA27" s="4"/>
      <c r="AB27" s="4"/>
      <c r="AC27" s="4"/>
      <c r="AD27" s="4"/>
      <c r="AE27" s="4"/>
      <c r="AF27" s="4"/>
      <c r="AG27" s="4"/>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CT27" s="4"/>
      <c r="CU27" s="4"/>
      <c r="CV27" s="4"/>
      <c r="CW27" s="4"/>
      <c r="CX27" s="4"/>
      <c r="CY27" s="4"/>
      <c r="CZ27" s="4"/>
      <c r="DA27" s="4"/>
      <c r="DB27" s="4"/>
      <c r="DC27" s="4"/>
      <c r="DD27" s="4"/>
      <c r="DE27" s="4"/>
      <c r="DF27" s="4"/>
      <c r="DG27" s="4"/>
      <c r="DH27" s="4"/>
      <c r="DI27" s="4"/>
      <c r="DJ27" s="4"/>
      <c r="DK27" s="4"/>
      <c r="DL27" s="4"/>
      <c r="DM27" s="4"/>
      <c r="DN27" s="4"/>
      <c r="DO27" s="4"/>
      <c r="DP27" s="4"/>
      <c r="DQ27" s="4"/>
      <c r="DR27" s="4"/>
      <c r="DS27" s="4"/>
      <c r="DT27" s="4"/>
      <c r="DU27" s="4"/>
      <c r="DV27" s="4"/>
      <c r="DW27" s="4"/>
      <c r="DX27" s="4"/>
      <c r="DY27" s="4"/>
      <c r="DZ27" s="4"/>
      <c r="EA27" s="4"/>
      <c r="EB27" s="4"/>
      <c r="EC27" s="4"/>
      <c r="ED27" s="4"/>
      <c r="EE27" s="4"/>
      <c r="EF27" s="4"/>
      <c r="EG27" s="4"/>
      <c r="EH27" s="4"/>
      <c r="EI27" s="4"/>
      <c r="EJ27" s="4"/>
      <c r="EK27" s="4"/>
      <c r="EL27" s="4"/>
      <c r="EM27" s="4"/>
      <c r="EN27" s="4"/>
      <c r="EO27" s="4"/>
      <c r="EP27" s="4"/>
      <c r="EQ27" s="4"/>
      <c r="ER27" s="4"/>
      <c r="ES27" s="4"/>
      <c r="ET27" s="4"/>
      <c r="EU27" s="4"/>
      <c r="EV27" s="4"/>
      <c r="EW27" s="4"/>
      <c r="EX27" s="4"/>
      <c r="EY27" s="4"/>
      <c r="EZ27" s="4"/>
      <c r="FA27" s="4"/>
      <c r="FB27" s="4"/>
      <c r="FC27" s="4"/>
      <c r="FD27" s="4"/>
      <c r="FE27" s="4"/>
      <c r="FF27" s="4"/>
      <c r="FG27" s="4"/>
      <c r="FH27" s="4"/>
      <c r="FI27" s="4"/>
      <c r="FJ27" s="4"/>
      <c r="FK27" s="4"/>
      <c r="FL27" s="4"/>
      <c r="FM27" s="4"/>
      <c r="FN27" s="4"/>
      <c r="FO27" s="4"/>
      <c r="FP27" s="4"/>
      <c r="FQ27" s="4"/>
      <c r="FR27" s="4"/>
      <c r="FS27" s="4"/>
      <c r="FT27" s="4"/>
      <c r="FU27" s="4"/>
      <c r="FV27" s="4"/>
      <c r="FW27" s="4"/>
      <c r="FX27" s="4"/>
      <c r="FY27" s="4"/>
      <c r="FZ27" s="4"/>
      <c r="GA27" s="4"/>
      <c r="GB27" s="4"/>
      <c r="GC27" s="4"/>
      <c r="GD27" s="4"/>
      <c r="GE27" s="4"/>
      <c r="GF27" s="4"/>
      <c r="GG27" s="4"/>
      <c r="GH27" s="4"/>
      <c r="GI27" s="4"/>
      <c r="GJ27" s="4"/>
    </row>
    <row r="28" spans="1:192" s="5" customFormat="1" x14ac:dyDescent="0.5">
      <c r="A28" s="4"/>
      <c r="B28" s="4"/>
      <c r="C28" s="4"/>
      <c r="D28" s="4"/>
      <c r="E28" s="4"/>
      <c r="F28" s="4"/>
      <c r="G28" s="4"/>
      <c r="H28" s="4"/>
      <c r="I28" s="4"/>
      <c r="J28" s="4"/>
      <c r="K28" s="4"/>
      <c r="L28" s="4"/>
      <c r="M28" s="4"/>
      <c r="N28" s="4"/>
      <c r="O28" s="4"/>
      <c r="P28" s="4"/>
      <c r="Q28" s="4"/>
      <c r="R28" s="4"/>
      <c r="S28" s="4"/>
      <c r="T28" s="4"/>
      <c r="U28" s="4"/>
      <c r="V28" s="4"/>
      <c r="W28" s="4"/>
      <c r="X28" s="4"/>
      <c r="Y28" s="4"/>
      <c r="Z28" s="4"/>
      <c r="AA28" s="4"/>
      <c r="AB28" s="4"/>
      <c r="AC28" s="4"/>
      <c r="AD28" s="4"/>
      <c r="AE28" s="4"/>
      <c r="AF28" s="4"/>
      <c r="AG28" s="4"/>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CT28" s="4"/>
      <c r="CU28" s="4"/>
      <c r="CV28" s="4"/>
      <c r="CW28" s="4"/>
      <c r="CX28" s="4"/>
      <c r="CY28" s="4"/>
      <c r="CZ28" s="4"/>
      <c r="DA28" s="4"/>
      <c r="DB28" s="4"/>
      <c r="DC28" s="4"/>
      <c r="DD28" s="4"/>
      <c r="DE28" s="4"/>
      <c r="DF28" s="4"/>
      <c r="DG28" s="4"/>
      <c r="DH28" s="4"/>
      <c r="DI28" s="4"/>
      <c r="DJ28" s="4"/>
      <c r="DK28" s="4"/>
      <c r="DL28" s="4"/>
      <c r="DM28" s="4"/>
      <c r="DN28" s="4"/>
      <c r="DO28" s="4"/>
      <c r="DP28" s="4"/>
      <c r="DQ28" s="4"/>
      <c r="DR28" s="4"/>
      <c r="DS28" s="4"/>
      <c r="DT28" s="4"/>
      <c r="DU28" s="4"/>
      <c r="DV28" s="4"/>
      <c r="DW28" s="4"/>
      <c r="DX28" s="4"/>
      <c r="DY28" s="4"/>
      <c r="DZ28" s="4"/>
      <c r="EA28" s="4"/>
      <c r="EB28" s="4"/>
      <c r="EC28" s="4"/>
      <c r="ED28" s="4"/>
      <c r="EE28" s="4"/>
      <c r="EF28" s="4"/>
      <c r="EG28" s="4"/>
      <c r="EH28" s="4"/>
      <c r="EI28" s="4"/>
      <c r="EJ28" s="4"/>
      <c r="EK28" s="4"/>
      <c r="EL28" s="4"/>
      <c r="EM28" s="4"/>
      <c r="EN28" s="4"/>
      <c r="EO28" s="4"/>
      <c r="EP28" s="4"/>
      <c r="EQ28" s="4"/>
      <c r="ER28" s="4"/>
      <c r="ES28" s="4"/>
      <c r="ET28" s="4"/>
      <c r="EU28" s="4"/>
      <c r="EV28" s="4"/>
      <c r="EW28" s="4"/>
      <c r="EX28" s="4"/>
      <c r="EY28" s="4"/>
      <c r="EZ28" s="4"/>
      <c r="FA28" s="4"/>
      <c r="FB28" s="4"/>
      <c r="FC28" s="4"/>
      <c r="FD28" s="4"/>
      <c r="FE28" s="4"/>
      <c r="FF28" s="4"/>
      <c r="FG28" s="4"/>
      <c r="FH28" s="4"/>
      <c r="FI28" s="4"/>
      <c r="FJ28" s="4"/>
      <c r="FK28" s="4"/>
      <c r="FL28" s="4"/>
      <c r="FM28" s="4"/>
      <c r="FN28" s="4"/>
      <c r="FO28" s="4"/>
      <c r="FP28" s="4"/>
      <c r="FQ28" s="4"/>
      <c r="FR28" s="4"/>
      <c r="FS28" s="4"/>
      <c r="FT28" s="4"/>
      <c r="FU28" s="4"/>
      <c r="FV28" s="4"/>
      <c r="FW28" s="4"/>
      <c r="FX28" s="4"/>
      <c r="FY28" s="4"/>
      <c r="FZ28" s="4"/>
      <c r="GA28" s="4"/>
      <c r="GB28" s="4"/>
      <c r="GC28" s="4"/>
      <c r="GD28" s="4"/>
      <c r="GE28" s="4"/>
      <c r="GF28" s="4"/>
      <c r="GG28" s="4"/>
      <c r="GH28" s="4"/>
      <c r="GI28" s="4"/>
      <c r="GJ28" s="4"/>
    </row>
    <row r="29" spans="1:192" s="5" customFormat="1" x14ac:dyDescent="0.5">
      <c r="A29" s="4"/>
      <c r="B29" s="4"/>
      <c r="C29" s="4"/>
      <c r="D29" s="4"/>
      <c r="E29" s="4"/>
      <c r="F29" s="4"/>
      <c r="G29" s="4"/>
      <c r="H29" s="4"/>
      <c r="I29" s="4"/>
      <c r="J29" s="4"/>
      <c r="K29" s="4"/>
      <c r="L29" s="4"/>
      <c r="M29" s="4"/>
      <c r="N29" s="4"/>
      <c r="O29" s="4"/>
      <c r="P29" s="4"/>
      <c r="Q29" s="4"/>
      <c r="R29" s="4"/>
      <c r="S29" s="4"/>
      <c r="T29" s="4"/>
      <c r="U29" s="4"/>
      <c r="V29" s="4"/>
      <c r="W29" s="4"/>
      <c r="X29" s="4"/>
      <c r="Y29" s="4"/>
      <c r="Z29" s="4"/>
      <c r="AA29" s="4"/>
      <c r="AB29" s="4"/>
      <c r="AC29" s="4"/>
      <c r="AD29" s="4"/>
      <c r="AE29" s="4"/>
      <c r="AF29" s="4"/>
      <c r="AG29" s="4"/>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CT29" s="4"/>
      <c r="CU29" s="4"/>
      <c r="CV29" s="4"/>
      <c r="CW29" s="4"/>
      <c r="CX29" s="4"/>
      <c r="CY29" s="4"/>
      <c r="CZ29" s="4"/>
      <c r="DA29" s="4"/>
      <c r="DB29" s="4"/>
      <c r="DC29" s="4"/>
      <c r="DD29" s="4"/>
      <c r="DE29" s="4"/>
      <c r="DF29" s="4"/>
      <c r="DG29" s="4"/>
      <c r="DH29" s="4"/>
      <c r="DI29" s="4"/>
      <c r="DJ29" s="4"/>
      <c r="DK29" s="4"/>
      <c r="DL29" s="4"/>
      <c r="DM29" s="4"/>
      <c r="DN29" s="4"/>
      <c r="DO29" s="4"/>
      <c r="DP29" s="4"/>
      <c r="DQ29" s="4"/>
      <c r="DR29" s="4"/>
      <c r="DS29" s="4"/>
      <c r="DT29" s="4"/>
      <c r="DU29" s="4"/>
      <c r="DV29" s="4"/>
      <c r="DW29" s="4"/>
      <c r="DX29" s="4"/>
      <c r="DY29" s="4"/>
      <c r="DZ29" s="4"/>
      <c r="EA29" s="4"/>
      <c r="EB29" s="4"/>
      <c r="EC29" s="4"/>
      <c r="ED29" s="4"/>
      <c r="EE29" s="4"/>
      <c r="EF29" s="4"/>
      <c r="EG29" s="4"/>
      <c r="EH29" s="4"/>
      <c r="EI29" s="4"/>
      <c r="EJ29" s="4"/>
      <c r="EK29" s="4"/>
      <c r="EL29" s="4"/>
      <c r="EM29" s="4"/>
      <c r="EN29" s="4"/>
      <c r="EO29" s="4"/>
      <c r="EP29" s="4"/>
      <c r="EQ29" s="4"/>
      <c r="ER29" s="4"/>
      <c r="ES29" s="4"/>
      <c r="ET29" s="4"/>
      <c r="EU29" s="4"/>
      <c r="EV29" s="4"/>
      <c r="EW29" s="4"/>
      <c r="EX29" s="4"/>
      <c r="EY29" s="4"/>
      <c r="EZ29" s="4"/>
      <c r="FA29" s="4"/>
      <c r="FB29" s="4"/>
      <c r="FC29" s="4"/>
      <c r="FD29" s="4"/>
      <c r="FE29" s="4"/>
      <c r="FF29" s="4"/>
      <c r="FG29" s="4"/>
      <c r="FH29" s="4"/>
      <c r="FI29" s="4"/>
      <c r="FJ29" s="4"/>
      <c r="FK29" s="4"/>
      <c r="FL29" s="4"/>
      <c r="FM29" s="4"/>
      <c r="FN29" s="4"/>
      <c r="FO29" s="4"/>
      <c r="FP29" s="4"/>
      <c r="FQ29" s="4"/>
      <c r="FR29" s="4"/>
      <c r="FS29" s="4"/>
      <c r="FT29" s="4"/>
      <c r="FU29" s="4"/>
      <c r="FV29" s="4"/>
      <c r="FW29" s="4"/>
      <c r="FX29" s="4"/>
      <c r="FY29" s="4"/>
      <c r="FZ29" s="4"/>
      <c r="GA29" s="4"/>
      <c r="GB29" s="4"/>
      <c r="GC29" s="4"/>
      <c r="GD29" s="4"/>
      <c r="GE29" s="4"/>
      <c r="GF29" s="4"/>
      <c r="GG29" s="4"/>
      <c r="GH29" s="4"/>
      <c r="GI29" s="4"/>
      <c r="GJ29" s="4"/>
    </row>
    <row r="30" spans="1:192" s="5" customFormat="1" x14ac:dyDescent="0.5">
      <c r="A30" s="4"/>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CT30" s="4"/>
      <c r="CU30" s="4"/>
      <c r="CV30" s="4"/>
      <c r="CW30" s="4"/>
      <c r="CX30" s="4"/>
      <c r="CY30" s="4"/>
      <c r="CZ30" s="4"/>
      <c r="DA30" s="4"/>
      <c r="DB30" s="4"/>
      <c r="DC30" s="4"/>
      <c r="DD30" s="4"/>
      <c r="DE30" s="4"/>
      <c r="DF30" s="4"/>
      <c r="DG30" s="4"/>
      <c r="DH30" s="4"/>
      <c r="DI30" s="4"/>
      <c r="DJ30" s="4"/>
      <c r="DK30" s="4"/>
      <c r="DL30" s="4"/>
      <c r="DM30" s="4"/>
      <c r="DN30" s="4"/>
      <c r="DO30" s="4"/>
      <c r="DP30" s="4"/>
      <c r="DQ30" s="4"/>
      <c r="DR30" s="4"/>
      <c r="DS30" s="4"/>
      <c r="DT30" s="4"/>
      <c r="DU30" s="4"/>
      <c r="DV30" s="4"/>
      <c r="DW30" s="4"/>
      <c r="DX30" s="4"/>
      <c r="DY30" s="4"/>
      <c r="DZ30" s="4"/>
      <c r="EA30" s="4"/>
      <c r="EB30" s="4"/>
      <c r="EC30" s="4"/>
      <c r="ED30" s="4"/>
      <c r="EE30" s="4"/>
      <c r="EF30" s="4"/>
      <c r="EG30" s="4"/>
      <c r="EH30" s="4"/>
      <c r="EI30" s="4"/>
      <c r="EJ30" s="4"/>
      <c r="EK30" s="4"/>
      <c r="EL30" s="4"/>
      <c r="EM30" s="4"/>
      <c r="EN30" s="4"/>
      <c r="EO30" s="4"/>
      <c r="EP30" s="4"/>
      <c r="EQ30" s="4"/>
      <c r="ER30" s="4"/>
      <c r="ES30" s="4"/>
      <c r="ET30" s="4"/>
      <c r="EU30" s="4"/>
      <c r="EV30" s="4"/>
      <c r="EW30" s="4"/>
      <c r="EX30" s="4"/>
      <c r="EY30" s="4"/>
      <c r="EZ30" s="4"/>
      <c r="FA30" s="4"/>
      <c r="FB30" s="4"/>
      <c r="FC30" s="4"/>
      <c r="FD30" s="4"/>
      <c r="FE30" s="4"/>
      <c r="FF30" s="4"/>
      <c r="FG30" s="4"/>
      <c r="FH30" s="4"/>
      <c r="FI30" s="4"/>
      <c r="FJ30" s="4"/>
      <c r="FK30" s="4"/>
      <c r="FL30" s="4"/>
      <c r="FM30" s="4"/>
      <c r="FN30" s="4"/>
      <c r="FO30" s="4"/>
      <c r="FP30" s="4"/>
      <c r="FQ30" s="4"/>
      <c r="FR30" s="4"/>
      <c r="FS30" s="4"/>
      <c r="FT30" s="4"/>
      <c r="FU30" s="4"/>
      <c r="FV30" s="4"/>
      <c r="FW30" s="4"/>
      <c r="FX30" s="4"/>
      <c r="FY30" s="4"/>
      <c r="FZ30" s="4"/>
      <c r="GA30" s="4"/>
      <c r="GB30" s="4"/>
      <c r="GC30" s="4"/>
      <c r="GD30" s="4"/>
      <c r="GE30" s="4"/>
      <c r="GF30" s="4"/>
      <c r="GG30" s="4"/>
      <c r="GH30" s="4"/>
      <c r="GI30" s="4"/>
      <c r="GJ30" s="4"/>
    </row>
    <row r="31" spans="1:192" s="5" customFormat="1" x14ac:dyDescent="0.5">
      <c r="A31" s="4"/>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c r="AD31" s="4"/>
      <c r="AE31" s="4"/>
      <c r="AF31" s="4"/>
      <c r="AG31" s="4"/>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CT31" s="4"/>
      <c r="CU31" s="4"/>
      <c r="CV31" s="4"/>
      <c r="CW31" s="4"/>
      <c r="CX31" s="4"/>
      <c r="CY31" s="4"/>
      <c r="CZ31" s="4"/>
      <c r="DA31" s="4"/>
      <c r="DB31" s="4"/>
      <c r="DC31" s="4"/>
      <c r="DD31" s="4"/>
      <c r="DE31" s="4"/>
      <c r="DF31" s="4"/>
      <c r="DG31" s="4"/>
      <c r="DH31" s="4"/>
      <c r="DI31" s="4"/>
      <c r="DJ31" s="4"/>
      <c r="DK31" s="4"/>
      <c r="DL31" s="4"/>
      <c r="DM31" s="4"/>
      <c r="DN31" s="4"/>
      <c r="DO31" s="4"/>
      <c r="DP31" s="4"/>
      <c r="DQ31" s="4"/>
      <c r="DR31" s="4"/>
      <c r="DS31" s="4"/>
      <c r="DT31" s="4"/>
      <c r="DU31" s="4"/>
      <c r="DV31" s="4"/>
      <c r="DW31" s="4"/>
      <c r="DX31" s="4"/>
      <c r="DY31" s="4"/>
      <c r="DZ31" s="4"/>
      <c r="EA31" s="4"/>
      <c r="EB31" s="4"/>
      <c r="EC31" s="4"/>
      <c r="ED31" s="4"/>
      <c r="EE31" s="4"/>
      <c r="EF31" s="4"/>
      <c r="EG31" s="4"/>
      <c r="EH31" s="4"/>
      <c r="EI31" s="4"/>
      <c r="EJ31" s="4"/>
      <c r="EK31" s="4"/>
      <c r="EL31" s="4"/>
      <c r="EM31" s="4"/>
      <c r="EN31" s="4"/>
      <c r="EO31" s="4"/>
      <c r="EP31" s="4"/>
      <c r="EQ31" s="4"/>
      <c r="ER31" s="4"/>
      <c r="ES31" s="4"/>
      <c r="ET31" s="4"/>
      <c r="EU31" s="4"/>
      <c r="EV31" s="4"/>
      <c r="EW31" s="4"/>
      <c r="EX31" s="4"/>
      <c r="EY31" s="4"/>
      <c r="EZ31" s="4"/>
      <c r="FA31" s="4"/>
      <c r="FB31" s="4"/>
      <c r="FC31" s="4"/>
      <c r="FD31" s="4"/>
      <c r="FE31" s="4"/>
      <c r="FF31" s="4"/>
      <c r="FG31" s="4"/>
      <c r="FH31" s="4"/>
      <c r="FI31" s="4"/>
      <c r="FJ31" s="4"/>
      <c r="FK31" s="4"/>
      <c r="FL31" s="4"/>
      <c r="FM31" s="4"/>
      <c r="FN31" s="4"/>
      <c r="FO31" s="4"/>
      <c r="FP31" s="4"/>
      <c r="FQ31" s="4"/>
      <c r="FR31" s="4"/>
      <c r="FS31" s="4"/>
      <c r="FT31" s="4"/>
      <c r="FU31" s="4"/>
      <c r="FV31" s="4"/>
      <c r="FW31" s="4"/>
      <c r="FX31" s="4"/>
      <c r="FY31" s="4"/>
      <c r="FZ31" s="4"/>
      <c r="GA31" s="4"/>
      <c r="GB31" s="4"/>
      <c r="GC31" s="4"/>
      <c r="GD31" s="4"/>
      <c r="GE31" s="4"/>
      <c r="GF31" s="4"/>
      <c r="GG31" s="4"/>
      <c r="GH31" s="4"/>
      <c r="GI31" s="4"/>
      <c r="GJ31" s="4"/>
    </row>
    <row r="32" spans="1:192" s="5" customFormat="1" x14ac:dyDescent="0.5">
      <c r="A32" s="4"/>
      <c r="B32" s="4"/>
      <c r="C32" s="4"/>
      <c r="D32" s="4"/>
      <c r="E32" s="4"/>
      <c r="F32" s="4"/>
      <c r="G32" s="4"/>
      <c r="H32" s="4"/>
      <c r="I32" s="4"/>
      <c r="J32" s="4"/>
      <c r="K32" s="4"/>
      <c r="L32" s="4"/>
      <c r="M32" s="4"/>
      <c r="N32" s="4"/>
      <c r="O32" s="4"/>
      <c r="P32" s="4"/>
      <c r="Q32" s="4"/>
      <c r="R32" s="4"/>
      <c r="S32" s="4"/>
      <c r="T32" s="4"/>
      <c r="U32" s="4"/>
      <c r="V32" s="4"/>
      <c r="W32" s="4"/>
      <c r="X32" s="4"/>
      <c r="Y32" s="4"/>
      <c r="Z32" s="4"/>
      <c r="AA32" s="4"/>
      <c r="AB32" s="4"/>
      <c r="AC32" s="4"/>
      <c r="AD32" s="4"/>
      <c r="AE32" s="4"/>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row>
    <row r="33" spans="1:192" s="5" customFormat="1" x14ac:dyDescent="0.5">
      <c r="A33" s="4"/>
      <c r="B33" s="4"/>
      <c r="C33" s="4"/>
      <c r="D33" s="4"/>
      <c r="E33" s="4"/>
      <c r="F33" s="4"/>
      <c r="G33" s="4"/>
      <c r="H33" s="4"/>
      <c r="I33" s="4"/>
      <c r="J33" s="4"/>
      <c r="K33" s="4"/>
      <c r="L33" s="4"/>
      <c r="M33" s="4"/>
      <c r="N33" s="4"/>
      <c r="O33" s="4"/>
      <c r="P33" s="4"/>
      <c r="Q33" s="4"/>
      <c r="R33" s="4"/>
      <c r="S33" s="4"/>
      <c r="T33" s="4"/>
      <c r="U33" s="4"/>
      <c r="V33" s="4"/>
      <c r="W33" s="4"/>
      <c r="X33" s="4"/>
      <c r="Y33" s="4"/>
      <c r="Z33" s="4"/>
      <c r="AA33" s="4"/>
      <c r="AB33" s="4"/>
      <c r="AC33" s="4"/>
      <c r="AD33" s="4"/>
      <c r="AE33" s="4"/>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row>
    <row r="34" spans="1:192" s="5" customFormat="1" x14ac:dyDescent="0.5">
      <c r="A34" s="4"/>
      <c r="B34" s="4"/>
      <c r="C34" s="4"/>
      <c r="D34" s="4"/>
      <c r="E34" s="4"/>
      <c r="F34" s="4"/>
      <c r="G34" s="4"/>
      <c r="H34" s="4"/>
      <c r="I34" s="4"/>
      <c r="J34" s="4"/>
      <c r="K34" s="4"/>
      <c r="L34" s="4"/>
      <c r="M34" s="4"/>
      <c r="N34" s="4"/>
      <c r="O34" s="4"/>
      <c r="P34" s="4"/>
      <c r="Q34" s="4"/>
      <c r="R34" s="4"/>
      <c r="S34" s="4"/>
      <c r="T34" s="4"/>
      <c r="U34" s="4"/>
      <c r="V34" s="4"/>
      <c r="W34" s="4"/>
      <c r="X34" s="4"/>
      <c r="Y34" s="4"/>
      <c r="Z34" s="4"/>
      <c r="AA34" s="4"/>
      <c r="AB34" s="4"/>
      <c r="AC34" s="4"/>
      <c r="AD34" s="4"/>
      <c r="AE34" s="4"/>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row>
    <row r="35" spans="1:192" s="5" customFormat="1" x14ac:dyDescent="0.5">
      <c r="A35" s="4"/>
      <c r="B35" s="4"/>
      <c r="C35" s="4"/>
      <c r="D35" s="4"/>
      <c r="E35" s="4"/>
      <c r="F35" s="4"/>
      <c r="G35" s="4"/>
      <c r="H35" s="4"/>
      <c r="I35" s="4"/>
      <c r="J35" s="4"/>
      <c r="K35" s="4"/>
      <c r="L35" s="4"/>
      <c r="M35" s="4"/>
      <c r="N35" s="4"/>
      <c r="O35" s="4"/>
      <c r="P35" s="4"/>
      <c r="Q35" s="4"/>
      <c r="R35" s="4"/>
      <c r="S35" s="4"/>
      <c r="T35" s="4"/>
      <c r="U35" s="4"/>
      <c r="V35" s="4"/>
      <c r="W35" s="4"/>
      <c r="X35" s="4"/>
      <c r="Y35" s="4"/>
      <c r="Z35" s="4"/>
      <c r="AA35" s="4"/>
      <c r="AB35" s="4"/>
      <c r="AC35" s="4"/>
      <c r="AD35" s="4"/>
      <c r="AE35" s="4"/>
      <c r="AF35" s="4"/>
      <c r="AG35" s="4"/>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CT35" s="4"/>
      <c r="CU35" s="4"/>
      <c r="CV35" s="4"/>
      <c r="CW35" s="4"/>
      <c r="CX35" s="4"/>
      <c r="CY35" s="4"/>
      <c r="CZ35" s="4"/>
      <c r="DA35" s="4"/>
      <c r="DB35" s="4"/>
      <c r="DC35" s="4"/>
      <c r="DD35" s="4"/>
      <c r="DE35" s="4"/>
      <c r="DF35" s="4"/>
      <c r="DG35" s="4"/>
      <c r="DH35" s="4"/>
      <c r="DI35" s="4"/>
      <c r="DJ35" s="4"/>
      <c r="DK35" s="4"/>
      <c r="DL35" s="4"/>
      <c r="DM35" s="4"/>
      <c r="DN35" s="4"/>
      <c r="DO35" s="4"/>
      <c r="DP35" s="4"/>
      <c r="DQ35" s="4"/>
      <c r="DR35" s="4"/>
      <c r="DS35" s="4"/>
      <c r="DT35" s="4"/>
      <c r="DU35" s="4"/>
      <c r="DV35" s="4"/>
      <c r="DW35" s="4"/>
      <c r="DX35" s="4"/>
      <c r="DY35" s="4"/>
      <c r="DZ35" s="4"/>
      <c r="EA35" s="4"/>
      <c r="EB35" s="4"/>
      <c r="EC35" s="4"/>
      <c r="ED35" s="4"/>
      <c r="EE35" s="4"/>
      <c r="EF35" s="4"/>
      <c r="EG35" s="4"/>
      <c r="EH35" s="4"/>
      <c r="EI35" s="4"/>
      <c r="EJ35" s="4"/>
      <c r="EK35" s="4"/>
      <c r="EL35" s="4"/>
      <c r="EM35" s="4"/>
      <c r="EN35" s="4"/>
      <c r="EO35" s="4"/>
      <c r="EP35" s="4"/>
      <c r="EQ35" s="4"/>
      <c r="ER35" s="4"/>
      <c r="ES35" s="4"/>
      <c r="ET35" s="4"/>
      <c r="EU35" s="4"/>
      <c r="EV35" s="4"/>
      <c r="EW35" s="4"/>
      <c r="EX35" s="4"/>
      <c r="EY35" s="4"/>
      <c r="EZ35" s="4"/>
      <c r="FA35" s="4"/>
      <c r="FB35" s="4"/>
      <c r="FC35" s="4"/>
      <c r="FD35" s="4"/>
      <c r="FE35" s="4"/>
      <c r="FF35" s="4"/>
      <c r="FG35" s="4"/>
      <c r="FH35" s="4"/>
      <c r="FI35" s="4"/>
      <c r="FJ35" s="4"/>
      <c r="FK35" s="4"/>
      <c r="FL35" s="4"/>
      <c r="FM35" s="4"/>
      <c r="FN35" s="4"/>
      <c r="FO35" s="4"/>
      <c r="FP35" s="4"/>
      <c r="FQ35" s="4"/>
      <c r="FR35" s="4"/>
      <c r="FS35" s="4"/>
      <c r="FT35" s="4"/>
      <c r="FU35" s="4"/>
      <c r="FV35" s="4"/>
      <c r="FW35" s="4"/>
      <c r="FX35" s="4"/>
      <c r="FY35" s="4"/>
      <c r="FZ35" s="4"/>
      <c r="GA35" s="4"/>
      <c r="GB35" s="4"/>
      <c r="GC35" s="4"/>
      <c r="GD35" s="4"/>
      <c r="GE35" s="4"/>
      <c r="GF35" s="4"/>
      <c r="GG35" s="4"/>
      <c r="GH35" s="4"/>
      <c r="GI35" s="4"/>
      <c r="GJ35" s="4"/>
    </row>
    <row r="36" spans="1:192" s="5" customFormat="1" x14ac:dyDescent="0.5">
      <c r="A36" s="4"/>
      <c r="B36" s="4"/>
      <c r="C36" s="4"/>
      <c r="D36" s="4"/>
      <c r="E36" s="4"/>
      <c r="F36" s="4"/>
      <c r="G36" s="4"/>
      <c r="H36" s="4"/>
      <c r="I36" s="4"/>
      <c r="J36" s="4"/>
      <c r="K36" s="4"/>
      <c r="L36" s="4"/>
      <c r="M36" s="4"/>
      <c r="N36" s="4"/>
      <c r="O36" s="4"/>
      <c r="P36" s="4"/>
      <c r="Q36" s="4"/>
      <c r="R36" s="4"/>
      <c r="S36" s="4"/>
      <c r="T36" s="4"/>
      <c r="U36" s="4"/>
      <c r="V36" s="4"/>
      <c r="W36" s="4"/>
      <c r="X36" s="4"/>
      <c r="Y36" s="4"/>
      <c r="Z36" s="4"/>
      <c r="AA36" s="4"/>
      <c r="AB36" s="4"/>
      <c r="AC36" s="4"/>
      <c r="AD36" s="4"/>
      <c r="AE36" s="4"/>
      <c r="AF36" s="4"/>
      <c r="AG36" s="4"/>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CT36" s="4"/>
      <c r="CU36" s="4"/>
      <c r="CV36" s="4"/>
      <c r="CW36" s="4"/>
      <c r="CX36" s="4"/>
      <c r="CY36" s="4"/>
      <c r="CZ36" s="4"/>
      <c r="DA36" s="4"/>
      <c r="DB36" s="4"/>
      <c r="DC36" s="4"/>
      <c r="DD36" s="4"/>
      <c r="DE36" s="4"/>
      <c r="DF36" s="4"/>
      <c r="DG36" s="4"/>
      <c r="DH36" s="4"/>
      <c r="DI36" s="4"/>
      <c r="DJ36" s="4"/>
      <c r="DK36" s="4"/>
      <c r="DL36" s="4"/>
      <c r="DM36" s="4"/>
      <c r="DN36" s="4"/>
      <c r="DO36" s="4"/>
      <c r="DP36" s="4"/>
      <c r="DQ36" s="4"/>
      <c r="DR36" s="4"/>
      <c r="DS36" s="4"/>
      <c r="DT36" s="4"/>
      <c r="DU36" s="4"/>
      <c r="DV36" s="4"/>
      <c r="DW36" s="4"/>
      <c r="DX36" s="4"/>
      <c r="DY36" s="4"/>
      <c r="DZ36" s="4"/>
      <c r="EA36" s="4"/>
      <c r="EB36" s="4"/>
      <c r="EC36" s="4"/>
      <c r="ED36" s="4"/>
      <c r="EE36" s="4"/>
      <c r="EF36" s="4"/>
      <c r="EG36" s="4"/>
      <c r="EH36" s="4"/>
      <c r="EI36" s="4"/>
      <c r="EJ36" s="4"/>
      <c r="EK36" s="4"/>
      <c r="EL36" s="4"/>
      <c r="EM36" s="4"/>
      <c r="EN36" s="4"/>
      <c r="EO36" s="4"/>
      <c r="EP36" s="4"/>
      <c r="EQ36" s="4"/>
      <c r="ER36" s="4"/>
      <c r="ES36" s="4"/>
      <c r="ET36" s="4"/>
      <c r="EU36" s="4"/>
      <c r="EV36" s="4"/>
      <c r="EW36" s="4"/>
      <c r="EX36" s="4"/>
      <c r="EY36" s="4"/>
      <c r="EZ36" s="4"/>
      <c r="FA36" s="4"/>
      <c r="FB36" s="4"/>
      <c r="FC36" s="4"/>
      <c r="FD36" s="4"/>
      <c r="FE36" s="4"/>
      <c r="FF36" s="4"/>
      <c r="FG36" s="4"/>
      <c r="FH36" s="4"/>
      <c r="FI36" s="4"/>
      <c r="FJ36" s="4"/>
      <c r="FK36" s="4"/>
      <c r="FL36" s="4"/>
      <c r="FM36" s="4"/>
      <c r="FN36" s="4"/>
      <c r="FO36" s="4"/>
      <c r="FP36" s="4"/>
      <c r="FQ36" s="4"/>
      <c r="FR36" s="4"/>
      <c r="FS36" s="4"/>
      <c r="FT36" s="4"/>
      <c r="FU36" s="4"/>
      <c r="FV36" s="4"/>
      <c r="FW36" s="4"/>
      <c r="FX36" s="4"/>
      <c r="FY36" s="4"/>
      <c r="FZ36" s="4"/>
      <c r="GA36" s="4"/>
      <c r="GB36" s="4"/>
      <c r="GC36" s="4"/>
      <c r="GD36" s="4"/>
      <c r="GE36" s="4"/>
      <c r="GF36" s="4"/>
      <c r="GG36" s="4"/>
      <c r="GH36" s="4"/>
      <c r="GI36" s="4"/>
      <c r="GJ36" s="4"/>
    </row>
    <row r="37" spans="1:192" s="5" customFormat="1" x14ac:dyDescent="0.5">
      <c r="A37" s="4"/>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CT37" s="4"/>
      <c r="CU37" s="4"/>
      <c r="CV37" s="4"/>
      <c r="CW37" s="4"/>
      <c r="CX37" s="4"/>
      <c r="CY37" s="4"/>
      <c r="CZ37" s="4"/>
      <c r="DA37" s="4"/>
      <c r="DB37" s="4"/>
      <c r="DC37" s="4"/>
      <c r="DD37" s="4"/>
      <c r="DE37" s="4"/>
      <c r="DF37" s="4"/>
      <c r="DG37" s="4"/>
      <c r="DH37" s="4"/>
      <c r="DI37" s="4"/>
      <c r="DJ37" s="4"/>
      <c r="DK37" s="4"/>
      <c r="DL37" s="4"/>
      <c r="DM37" s="4"/>
      <c r="DN37" s="4"/>
      <c r="DO37" s="4"/>
      <c r="DP37" s="4"/>
      <c r="DQ37" s="4"/>
      <c r="DR37" s="4"/>
      <c r="DS37" s="4"/>
      <c r="DT37" s="4"/>
      <c r="DU37" s="4"/>
      <c r="DV37" s="4"/>
      <c r="DW37" s="4"/>
      <c r="DX37" s="4"/>
      <c r="DY37" s="4"/>
      <c r="DZ37" s="4"/>
      <c r="EA37" s="4"/>
      <c r="EB37" s="4"/>
      <c r="EC37" s="4"/>
      <c r="ED37" s="4"/>
      <c r="EE37" s="4"/>
      <c r="EF37" s="4"/>
      <c r="EG37" s="4"/>
      <c r="EH37" s="4"/>
      <c r="EI37" s="4"/>
      <c r="EJ37" s="4"/>
      <c r="EK37" s="4"/>
      <c r="EL37" s="4"/>
      <c r="EM37" s="4"/>
      <c r="EN37" s="4"/>
      <c r="EO37" s="4"/>
      <c r="EP37" s="4"/>
      <c r="EQ37" s="4"/>
      <c r="ER37" s="4"/>
      <c r="ES37" s="4"/>
      <c r="ET37" s="4"/>
      <c r="EU37" s="4"/>
      <c r="EV37" s="4"/>
      <c r="EW37" s="4"/>
      <c r="EX37" s="4"/>
      <c r="EY37" s="4"/>
      <c r="EZ37" s="4"/>
      <c r="FA37" s="4"/>
      <c r="FB37" s="4"/>
      <c r="FC37" s="4"/>
      <c r="FD37" s="4"/>
      <c r="FE37" s="4"/>
      <c r="FF37" s="4"/>
      <c r="FG37" s="4"/>
      <c r="FH37" s="4"/>
      <c r="FI37" s="4"/>
      <c r="FJ37" s="4"/>
      <c r="FK37" s="4"/>
      <c r="FL37" s="4"/>
      <c r="FM37" s="4"/>
      <c r="FN37" s="4"/>
      <c r="FO37" s="4"/>
      <c r="FP37" s="4"/>
      <c r="FQ37" s="4"/>
      <c r="FR37" s="4"/>
      <c r="FS37" s="4"/>
      <c r="FT37" s="4"/>
      <c r="FU37" s="4"/>
      <c r="FV37" s="4"/>
      <c r="FW37" s="4"/>
      <c r="FX37" s="4"/>
      <c r="FY37" s="4"/>
      <c r="FZ37" s="4"/>
      <c r="GA37" s="4"/>
      <c r="GB37" s="4"/>
      <c r="GC37" s="4"/>
      <c r="GD37" s="4"/>
      <c r="GE37" s="4"/>
      <c r="GF37" s="4"/>
      <c r="GG37" s="4"/>
      <c r="GH37" s="4"/>
      <c r="GI37" s="4"/>
      <c r="GJ37" s="4"/>
    </row>
    <row r="38" spans="1:192" s="5" customFormat="1" x14ac:dyDescent="0.5">
      <c r="A38" s="4"/>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CT38" s="4"/>
      <c r="CU38" s="4"/>
      <c r="CV38" s="4"/>
      <c r="CW38" s="4"/>
      <c r="CX38" s="4"/>
      <c r="CY38" s="4"/>
      <c r="CZ38" s="4"/>
      <c r="DA38" s="4"/>
      <c r="DB38" s="4"/>
      <c r="DC38" s="4"/>
      <c r="DD38" s="4"/>
      <c r="DE38" s="4"/>
      <c r="DF38" s="4"/>
      <c r="DG38" s="4"/>
      <c r="DH38" s="4"/>
      <c r="DI38" s="4"/>
      <c r="DJ38" s="4"/>
      <c r="DK38" s="4"/>
      <c r="DL38" s="4"/>
      <c r="DM38" s="4"/>
      <c r="DN38" s="4"/>
      <c r="DO38" s="4"/>
      <c r="DP38" s="4"/>
      <c r="DQ38" s="4"/>
      <c r="DR38" s="4"/>
      <c r="DS38" s="4"/>
      <c r="DT38" s="4"/>
      <c r="DU38" s="4"/>
      <c r="DV38" s="4"/>
      <c r="DW38" s="4"/>
      <c r="DX38" s="4"/>
      <c r="DY38" s="4"/>
      <c r="DZ38" s="4"/>
      <c r="EA38" s="4"/>
      <c r="EB38" s="4"/>
      <c r="EC38" s="4"/>
      <c r="ED38" s="4"/>
      <c r="EE38" s="4"/>
      <c r="EF38" s="4"/>
      <c r="EG38" s="4"/>
      <c r="EH38" s="4"/>
      <c r="EI38" s="4"/>
      <c r="EJ38" s="4"/>
      <c r="EK38" s="4"/>
      <c r="EL38" s="4"/>
      <c r="EM38" s="4"/>
      <c r="EN38" s="4"/>
      <c r="EO38" s="4"/>
      <c r="EP38" s="4"/>
      <c r="EQ38" s="4"/>
      <c r="ER38" s="4"/>
      <c r="ES38" s="4"/>
      <c r="ET38" s="4"/>
      <c r="EU38" s="4"/>
      <c r="EV38" s="4"/>
      <c r="EW38" s="4"/>
      <c r="EX38" s="4"/>
      <c r="EY38" s="4"/>
      <c r="EZ38" s="4"/>
      <c r="FA38" s="4"/>
      <c r="FB38" s="4"/>
      <c r="FC38" s="4"/>
      <c r="FD38" s="4"/>
      <c r="FE38" s="4"/>
      <c r="FF38" s="4"/>
      <c r="FG38" s="4"/>
      <c r="FH38" s="4"/>
      <c r="FI38" s="4"/>
      <c r="FJ38" s="4"/>
      <c r="FK38" s="4"/>
      <c r="FL38" s="4"/>
      <c r="FM38" s="4"/>
      <c r="FN38" s="4"/>
      <c r="FO38" s="4"/>
      <c r="FP38" s="4"/>
      <c r="FQ38" s="4"/>
      <c r="FR38" s="4"/>
      <c r="FS38" s="4"/>
      <c r="FT38" s="4"/>
      <c r="FU38" s="4"/>
      <c r="FV38" s="4"/>
      <c r="FW38" s="4"/>
      <c r="FX38" s="4"/>
      <c r="FY38" s="4"/>
      <c r="FZ38" s="4"/>
      <c r="GA38" s="4"/>
      <c r="GB38" s="4"/>
      <c r="GC38" s="4"/>
      <c r="GD38" s="4"/>
      <c r="GE38" s="4"/>
      <c r="GF38" s="4"/>
      <c r="GG38" s="4"/>
      <c r="GH38" s="4"/>
      <c r="GI38" s="4"/>
      <c r="GJ38" s="4"/>
    </row>
    <row r="39" spans="1:192" s="5" customFormat="1" x14ac:dyDescent="0.5">
      <c r="A39" s="4"/>
      <c r="B39" s="4"/>
      <c r="C39" s="4"/>
      <c r="D39" s="4"/>
      <c r="E39" s="4"/>
      <c r="F39" s="4"/>
      <c r="G39" s="4"/>
      <c r="H39" s="4"/>
      <c r="I39" s="4"/>
      <c r="J39" s="4"/>
      <c r="K39" s="4"/>
      <c r="L39" s="4"/>
      <c r="M39" s="4"/>
      <c r="N39" s="4"/>
      <c r="O39" s="4"/>
      <c r="P39" s="4"/>
      <c r="Q39" s="4"/>
      <c r="R39" s="4"/>
      <c r="S39" s="4"/>
      <c r="T39" s="4"/>
      <c r="U39" s="4"/>
      <c r="V39" s="4"/>
      <c r="W39" s="4"/>
      <c r="X39" s="4"/>
      <c r="Y39" s="4"/>
      <c r="Z39" s="4"/>
      <c r="AA39" s="4"/>
      <c r="AB39" s="4"/>
      <c r="AC39" s="4"/>
      <c r="AD39" s="4"/>
      <c r="AE39" s="4"/>
      <c r="AF39" s="4"/>
      <c r="AG39" s="4"/>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CT39" s="4"/>
      <c r="CU39" s="4"/>
      <c r="CV39" s="4"/>
      <c r="CW39" s="4"/>
      <c r="CX39" s="4"/>
      <c r="CY39" s="4"/>
      <c r="CZ39" s="4"/>
      <c r="DA39" s="4"/>
      <c r="DB39" s="4"/>
      <c r="DC39" s="4"/>
      <c r="DD39" s="4"/>
      <c r="DE39" s="4"/>
      <c r="DF39" s="4"/>
      <c r="DG39" s="4"/>
      <c r="DH39" s="4"/>
      <c r="DI39" s="4"/>
      <c r="DJ39" s="4"/>
      <c r="DK39" s="4"/>
      <c r="DL39" s="4"/>
      <c r="DM39" s="4"/>
      <c r="DN39" s="4"/>
      <c r="DO39" s="4"/>
      <c r="DP39" s="4"/>
      <c r="DQ39" s="4"/>
      <c r="DR39" s="4"/>
      <c r="DS39" s="4"/>
      <c r="DT39" s="4"/>
      <c r="DU39" s="4"/>
      <c r="DV39" s="4"/>
      <c r="DW39" s="4"/>
      <c r="DX39" s="4"/>
      <c r="DY39" s="4"/>
      <c r="DZ39" s="4"/>
      <c r="EA39" s="4"/>
      <c r="EB39" s="4"/>
      <c r="EC39" s="4"/>
      <c r="ED39" s="4"/>
      <c r="EE39" s="4"/>
      <c r="EF39" s="4"/>
      <c r="EG39" s="4"/>
      <c r="EH39" s="4"/>
      <c r="EI39" s="4"/>
      <c r="EJ39" s="4"/>
      <c r="EK39" s="4"/>
      <c r="EL39" s="4"/>
      <c r="EM39" s="4"/>
      <c r="EN39" s="4"/>
      <c r="EO39" s="4"/>
      <c r="EP39" s="4"/>
      <c r="EQ39" s="4"/>
      <c r="ER39" s="4"/>
      <c r="ES39" s="4"/>
      <c r="ET39" s="4"/>
      <c r="EU39" s="4"/>
      <c r="EV39" s="4"/>
      <c r="EW39" s="4"/>
      <c r="EX39" s="4"/>
      <c r="EY39" s="4"/>
      <c r="EZ39" s="4"/>
      <c r="FA39" s="4"/>
      <c r="FB39" s="4"/>
      <c r="FC39" s="4"/>
      <c r="FD39" s="4"/>
      <c r="FE39" s="4"/>
      <c r="FF39" s="4"/>
      <c r="FG39" s="4"/>
      <c r="FH39" s="4"/>
      <c r="FI39" s="4"/>
      <c r="FJ39" s="4"/>
      <c r="FK39" s="4"/>
      <c r="FL39" s="4"/>
      <c r="FM39" s="4"/>
      <c r="FN39" s="4"/>
      <c r="FO39" s="4"/>
      <c r="FP39" s="4"/>
      <c r="FQ39" s="4"/>
      <c r="FR39" s="4"/>
      <c r="FS39" s="4"/>
      <c r="FT39" s="4"/>
      <c r="FU39" s="4"/>
      <c r="FV39" s="4"/>
      <c r="FW39" s="4"/>
      <c r="FX39" s="4"/>
      <c r="FY39" s="4"/>
      <c r="FZ39" s="4"/>
      <c r="GA39" s="4"/>
      <c r="GB39" s="4"/>
      <c r="GC39" s="4"/>
      <c r="GD39" s="4"/>
      <c r="GE39" s="4"/>
      <c r="GF39" s="4"/>
      <c r="GG39" s="4"/>
      <c r="GH39" s="4"/>
      <c r="GI39" s="4"/>
      <c r="GJ39" s="4"/>
    </row>
    <row r="40" spans="1:192" s="5" customFormat="1" x14ac:dyDescent="0.5">
      <c r="A40" s="4"/>
      <c r="B40" s="4"/>
      <c r="C40" s="4"/>
      <c r="D40" s="4"/>
      <c r="E40" s="4"/>
      <c r="F40" s="4"/>
      <c r="G40" s="4"/>
      <c r="H40" s="4"/>
      <c r="I40" s="4"/>
      <c r="J40" s="4"/>
      <c r="K40" s="4"/>
      <c r="L40" s="4"/>
      <c r="M40" s="4"/>
      <c r="N40" s="4"/>
      <c r="O40" s="4"/>
      <c r="P40" s="4"/>
      <c r="Q40" s="4"/>
      <c r="R40" s="4"/>
      <c r="S40" s="4"/>
      <c r="T40" s="4"/>
      <c r="U40" s="4"/>
      <c r="V40" s="4"/>
      <c r="W40" s="4"/>
      <c r="X40" s="4"/>
      <c r="Y40" s="4"/>
      <c r="Z40" s="4"/>
      <c r="AA40" s="4"/>
      <c r="AB40" s="4"/>
      <c r="AC40" s="4"/>
      <c r="AD40" s="4"/>
      <c r="AE40" s="4"/>
      <c r="AF40" s="4"/>
      <c r="AG40" s="4"/>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CT40" s="4"/>
      <c r="CU40" s="4"/>
      <c r="CV40" s="4"/>
      <c r="CW40" s="4"/>
      <c r="CX40" s="4"/>
      <c r="CY40" s="4"/>
      <c r="CZ40" s="4"/>
      <c r="DA40" s="4"/>
      <c r="DB40" s="4"/>
      <c r="DC40" s="4"/>
      <c r="DD40" s="4"/>
      <c r="DE40" s="4"/>
      <c r="DF40" s="4"/>
      <c r="DG40" s="4"/>
      <c r="DH40" s="4"/>
      <c r="DI40" s="4"/>
      <c r="DJ40" s="4"/>
      <c r="DK40" s="4"/>
      <c r="DL40" s="4"/>
      <c r="DM40" s="4"/>
      <c r="DN40" s="4"/>
      <c r="DO40" s="4"/>
      <c r="DP40" s="4"/>
      <c r="DQ40" s="4"/>
      <c r="DR40" s="4"/>
      <c r="DS40" s="4"/>
      <c r="DT40" s="4"/>
      <c r="DU40" s="4"/>
      <c r="DV40" s="4"/>
      <c r="DW40" s="4"/>
      <c r="DX40" s="4"/>
      <c r="DY40" s="4"/>
      <c r="DZ40" s="4"/>
      <c r="EA40" s="4"/>
      <c r="EB40" s="4"/>
      <c r="EC40" s="4"/>
      <c r="ED40" s="4"/>
      <c r="EE40" s="4"/>
      <c r="EF40" s="4"/>
      <c r="EG40" s="4"/>
      <c r="EH40" s="4"/>
      <c r="EI40" s="4"/>
      <c r="EJ40" s="4"/>
      <c r="EK40" s="4"/>
      <c r="EL40" s="4"/>
      <c r="EM40" s="4"/>
      <c r="EN40" s="4"/>
      <c r="EO40" s="4"/>
      <c r="EP40" s="4"/>
      <c r="EQ40" s="4"/>
      <c r="ER40" s="4"/>
      <c r="ES40" s="4"/>
      <c r="ET40" s="4"/>
      <c r="EU40" s="4"/>
      <c r="EV40" s="4"/>
      <c r="EW40" s="4"/>
      <c r="EX40" s="4"/>
      <c r="EY40" s="4"/>
      <c r="EZ40" s="4"/>
      <c r="FA40" s="4"/>
      <c r="FB40" s="4"/>
      <c r="FC40" s="4"/>
      <c r="FD40" s="4"/>
      <c r="FE40" s="4"/>
      <c r="FF40" s="4"/>
      <c r="FG40" s="4"/>
      <c r="FH40" s="4"/>
      <c r="FI40" s="4"/>
      <c r="FJ40" s="4"/>
      <c r="FK40" s="4"/>
      <c r="FL40" s="4"/>
      <c r="FM40" s="4"/>
      <c r="FN40" s="4"/>
      <c r="FO40" s="4"/>
      <c r="FP40" s="4"/>
      <c r="FQ40" s="4"/>
      <c r="FR40" s="4"/>
      <c r="FS40" s="4"/>
      <c r="FT40" s="4"/>
      <c r="FU40" s="4"/>
      <c r="FV40" s="4"/>
      <c r="FW40" s="4"/>
      <c r="FX40" s="4"/>
      <c r="FY40" s="4"/>
      <c r="FZ40" s="4"/>
      <c r="GA40" s="4"/>
      <c r="GB40" s="4"/>
      <c r="GC40" s="4"/>
      <c r="GD40" s="4"/>
      <c r="GE40" s="4"/>
      <c r="GF40" s="4"/>
      <c r="GG40" s="4"/>
      <c r="GH40" s="4"/>
      <c r="GI40" s="4"/>
      <c r="GJ40" s="4"/>
    </row>
    <row r="41" spans="1:192" s="5" customFormat="1" x14ac:dyDescent="0.5">
      <c r="A41" s="4"/>
      <c r="B41" s="4"/>
      <c r="C41" s="4"/>
      <c r="D41" s="4"/>
      <c r="E41" s="4"/>
      <c r="F41" s="4"/>
      <c r="G41" s="4"/>
      <c r="H41" s="4"/>
      <c r="I41" s="4"/>
      <c r="J41" s="4"/>
      <c r="K41" s="4"/>
      <c r="L41" s="4"/>
      <c r="M41" s="4"/>
      <c r="N41" s="4"/>
      <c r="O41" s="4"/>
      <c r="P41" s="4"/>
      <c r="Q41" s="4"/>
      <c r="R41" s="4"/>
      <c r="S41" s="4"/>
      <c r="T41" s="4"/>
      <c r="U41" s="4"/>
      <c r="V41" s="4"/>
      <c r="W41" s="4"/>
      <c r="X41" s="4"/>
      <c r="Y41" s="4"/>
      <c r="Z41" s="4"/>
      <c r="AA41" s="4"/>
      <c r="AB41" s="4"/>
      <c r="AC41" s="4"/>
      <c r="AD41" s="4"/>
      <c r="AE41" s="4"/>
      <c r="AF41" s="4"/>
      <c r="AG41" s="4"/>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CT41" s="4"/>
      <c r="CU41" s="4"/>
      <c r="CV41" s="4"/>
      <c r="CW41" s="4"/>
      <c r="CX41" s="4"/>
      <c r="CY41" s="4"/>
      <c r="CZ41" s="4"/>
      <c r="DA41" s="4"/>
      <c r="DB41" s="4"/>
      <c r="DC41" s="4"/>
      <c r="DD41" s="4"/>
      <c r="DE41" s="4"/>
      <c r="DF41" s="4"/>
      <c r="DG41" s="4"/>
      <c r="DH41" s="4"/>
      <c r="DI41" s="4"/>
      <c r="DJ41" s="4"/>
      <c r="DK41" s="4"/>
      <c r="DL41" s="4"/>
      <c r="DM41" s="4"/>
      <c r="DN41" s="4"/>
      <c r="DO41" s="4"/>
      <c r="DP41" s="4"/>
      <c r="DQ41" s="4"/>
      <c r="DR41" s="4"/>
      <c r="DS41" s="4"/>
      <c r="DT41" s="4"/>
      <c r="DU41" s="4"/>
      <c r="DV41" s="4"/>
      <c r="DW41" s="4"/>
      <c r="DX41" s="4"/>
      <c r="DY41" s="4"/>
      <c r="DZ41" s="4"/>
      <c r="EA41" s="4"/>
      <c r="EB41" s="4"/>
      <c r="EC41" s="4"/>
      <c r="ED41" s="4"/>
      <c r="EE41" s="4"/>
      <c r="EF41" s="4"/>
      <c r="EG41" s="4"/>
      <c r="EH41" s="4"/>
      <c r="EI41" s="4"/>
      <c r="EJ41" s="4"/>
      <c r="EK41" s="4"/>
      <c r="EL41" s="4"/>
      <c r="EM41" s="4"/>
      <c r="EN41" s="4"/>
      <c r="EO41" s="4"/>
      <c r="EP41" s="4"/>
      <c r="EQ41" s="4"/>
      <c r="ER41" s="4"/>
      <c r="ES41" s="4"/>
      <c r="ET41" s="4"/>
      <c r="EU41" s="4"/>
      <c r="EV41" s="4"/>
      <c r="EW41" s="4"/>
      <c r="EX41" s="4"/>
      <c r="EY41" s="4"/>
      <c r="EZ41" s="4"/>
      <c r="FA41" s="4"/>
      <c r="FB41" s="4"/>
      <c r="FC41" s="4"/>
      <c r="FD41" s="4"/>
      <c r="FE41" s="4"/>
      <c r="FF41" s="4"/>
      <c r="FG41" s="4"/>
      <c r="FH41" s="4"/>
      <c r="FI41" s="4"/>
      <c r="FJ41" s="4"/>
      <c r="FK41" s="4"/>
      <c r="FL41" s="4"/>
      <c r="FM41" s="4"/>
      <c r="FN41" s="4"/>
      <c r="FO41" s="4"/>
      <c r="FP41" s="4"/>
      <c r="FQ41" s="4"/>
      <c r="FR41" s="4"/>
      <c r="FS41" s="4"/>
      <c r="FT41" s="4"/>
      <c r="FU41" s="4"/>
      <c r="FV41" s="4"/>
      <c r="FW41" s="4"/>
      <c r="FX41" s="4"/>
      <c r="FY41" s="4"/>
      <c r="FZ41" s="4"/>
      <c r="GA41" s="4"/>
      <c r="GB41" s="4"/>
      <c r="GC41" s="4"/>
      <c r="GD41" s="4"/>
      <c r="GE41" s="4"/>
      <c r="GF41" s="4"/>
      <c r="GG41" s="4"/>
      <c r="GH41" s="4"/>
      <c r="GI41" s="4"/>
      <c r="GJ41" s="4"/>
    </row>
    <row r="42" spans="1:192" s="5" customFormat="1" x14ac:dyDescent="0.5">
      <c r="A42" s="4"/>
      <c r="B42" s="4"/>
      <c r="C42" s="4"/>
      <c r="D42" s="4"/>
      <c r="E42" s="4"/>
      <c r="F42" s="4"/>
      <c r="G42" s="4"/>
      <c r="H42" s="4"/>
      <c r="I42" s="4"/>
      <c r="J42" s="4"/>
      <c r="K42" s="4"/>
      <c r="L42" s="4"/>
      <c r="M42" s="4"/>
      <c r="N42" s="4"/>
      <c r="O42" s="4"/>
      <c r="P42" s="4"/>
      <c r="Q42" s="4"/>
      <c r="R42" s="4"/>
      <c r="S42" s="4"/>
      <c r="T42" s="4"/>
      <c r="U42" s="4"/>
      <c r="V42" s="4"/>
      <c r="W42" s="4"/>
      <c r="X42" s="4"/>
      <c r="Y42" s="4"/>
      <c r="Z42" s="4"/>
      <c r="AA42" s="4"/>
      <c r="AB42" s="4"/>
      <c r="AC42" s="4"/>
      <c r="AD42" s="4"/>
      <c r="AE42" s="4"/>
      <c r="AF42" s="4"/>
      <c r="AG42" s="4"/>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CT42" s="4"/>
      <c r="CU42" s="4"/>
      <c r="CV42" s="4"/>
      <c r="CW42" s="4"/>
      <c r="CX42" s="4"/>
      <c r="CY42" s="4"/>
      <c r="CZ42" s="4"/>
      <c r="DA42" s="4"/>
      <c r="DB42" s="4"/>
      <c r="DC42" s="4"/>
      <c r="DD42" s="4"/>
      <c r="DE42" s="4"/>
      <c r="DF42" s="4"/>
      <c r="DG42" s="4"/>
      <c r="DH42" s="4"/>
      <c r="DI42" s="4"/>
      <c r="DJ42" s="4"/>
      <c r="DK42" s="4"/>
      <c r="DL42" s="4"/>
      <c r="DM42" s="4"/>
      <c r="DN42" s="4"/>
      <c r="DO42" s="4"/>
      <c r="DP42" s="4"/>
      <c r="DQ42" s="4"/>
      <c r="DR42" s="4"/>
      <c r="DS42" s="4"/>
      <c r="DT42" s="4"/>
      <c r="DU42" s="4"/>
      <c r="DV42" s="4"/>
      <c r="DW42" s="4"/>
      <c r="DX42" s="4"/>
      <c r="DY42" s="4"/>
      <c r="DZ42" s="4"/>
      <c r="EA42" s="4"/>
      <c r="EB42" s="4"/>
      <c r="EC42" s="4"/>
      <c r="ED42" s="4"/>
      <c r="EE42" s="4"/>
      <c r="EF42" s="4"/>
      <c r="EG42" s="4"/>
      <c r="EH42" s="4"/>
      <c r="EI42" s="4"/>
      <c r="EJ42" s="4"/>
      <c r="EK42" s="4"/>
      <c r="EL42" s="4"/>
      <c r="EM42" s="4"/>
      <c r="EN42" s="4"/>
      <c r="EO42" s="4"/>
      <c r="EP42" s="4"/>
      <c r="EQ42" s="4"/>
      <c r="ER42" s="4"/>
      <c r="ES42" s="4"/>
      <c r="ET42" s="4"/>
      <c r="EU42" s="4"/>
      <c r="EV42" s="4"/>
      <c r="EW42" s="4"/>
      <c r="EX42" s="4"/>
      <c r="EY42" s="4"/>
      <c r="EZ42" s="4"/>
      <c r="FA42" s="4"/>
      <c r="FB42" s="4"/>
      <c r="FC42" s="4"/>
      <c r="FD42" s="4"/>
      <c r="FE42" s="4"/>
      <c r="FF42" s="4"/>
      <c r="FG42" s="4"/>
      <c r="FH42" s="4"/>
      <c r="FI42" s="4"/>
      <c r="FJ42" s="4"/>
      <c r="FK42" s="4"/>
      <c r="FL42" s="4"/>
      <c r="FM42" s="4"/>
      <c r="FN42" s="4"/>
      <c r="FO42" s="4"/>
      <c r="FP42" s="4"/>
      <c r="FQ42" s="4"/>
      <c r="FR42" s="4"/>
      <c r="FS42" s="4"/>
      <c r="FT42" s="4"/>
      <c r="FU42" s="4"/>
      <c r="FV42" s="4"/>
      <c r="FW42" s="4"/>
      <c r="FX42" s="4"/>
      <c r="FY42" s="4"/>
      <c r="FZ42" s="4"/>
      <c r="GA42" s="4"/>
      <c r="GB42" s="4"/>
      <c r="GC42" s="4"/>
      <c r="GD42" s="4"/>
      <c r="GE42" s="4"/>
      <c r="GF42" s="4"/>
      <c r="GG42" s="4"/>
      <c r="GH42" s="4"/>
      <c r="GI42" s="4"/>
      <c r="GJ42" s="4"/>
    </row>
    <row r="43" spans="1:192" s="5" customFormat="1" x14ac:dyDescent="0.5">
      <c r="A43" s="4"/>
      <c r="B43" s="4"/>
      <c r="C43" s="4"/>
      <c r="D43" s="4"/>
      <c r="E43" s="4"/>
      <c r="F43" s="4"/>
      <c r="G43" s="4"/>
      <c r="H43" s="4"/>
      <c r="I43" s="4"/>
      <c r="J43" s="4"/>
      <c r="K43" s="4"/>
      <c r="L43" s="4"/>
      <c r="M43" s="4"/>
      <c r="N43" s="4"/>
      <c r="O43" s="4"/>
      <c r="P43" s="4"/>
      <c r="Q43" s="4"/>
      <c r="R43" s="4"/>
      <c r="S43" s="4"/>
      <c r="T43" s="4"/>
      <c r="U43" s="4"/>
      <c r="V43" s="4"/>
      <c r="W43" s="4"/>
      <c r="X43" s="4"/>
      <c r="Y43" s="4"/>
      <c r="Z43" s="4"/>
      <c r="AA43" s="4"/>
      <c r="AB43" s="4"/>
      <c r="AC43" s="4"/>
      <c r="AD43" s="4"/>
      <c r="AE43" s="4"/>
      <c r="AF43" s="4"/>
      <c r="AG43" s="4"/>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CT43" s="4"/>
      <c r="CU43" s="4"/>
      <c r="CV43" s="4"/>
      <c r="CW43" s="4"/>
      <c r="CX43" s="4"/>
      <c r="CY43" s="4"/>
      <c r="CZ43" s="4"/>
      <c r="DA43" s="4"/>
      <c r="DB43" s="4"/>
      <c r="DC43" s="4"/>
      <c r="DD43" s="4"/>
      <c r="DE43" s="4"/>
      <c r="DF43" s="4"/>
      <c r="DG43" s="4"/>
      <c r="DH43" s="4"/>
      <c r="DI43" s="4"/>
      <c r="DJ43" s="4"/>
      <c r="DK43" s="4"/>
      <c r="DL43" s="4"/>
      <c r="DM43" s="4"/>
      <c r="DN43" s="4"/>
      <c r="DO43" s="4"/>
      <c r="DP43" s="4"/>
      <c r="DQ43" s="4"/>
      <c r="DR43" s="4"/>
      <c r="DS43" s="4"/>
      <c r="DT43" s="4"/>
      <c r="DU43" s="4"/>
      <c r="DV43" s="4"/>
      <c r="DW43" s="4"/>
      <c r="DX43" s="4"/>
      <c r="DY43" s="4"/>
      <c r="DZ43" s="4"/>
      <c r="EA43" s="4"/>
      <c r="EB43" s="4"/>
      <c r="EC43" s="4"/>
      <c r="ED43" s="4"/>
      <c r="EE43" s="4"/>
      <c r="EF43" s="4"/>
      <c r="EG43" s="4"/>
      <c r="EH43" s="4"/>
      <c r="EI43" s="4"/>
      <c r="EJ43" s="4"/>
      <c r="EK43" s="4"/>
      <c r="EL43" s="4"/>
      <c r="EM43" s="4"/>
      <c r="EN43" s="4"/>
      <c r="EO43" s="4"/>
      <c r="EP43" s="4"/>
      <c r="EQ43" s="4"/>
      <c r="ER43" s="4"/>
      <c r="ES43" s="4"/>
      <c r="ET43" s="4"/>
      <c r="EU43" s="4"/>
      <c r="EV43" s="4"/>
      <c r="EW43" s="4"/>
      <c r="EX43" s="4"/>
      <c r="EY43" s="4"/>
      <c r="EZ43" s="4"/>
      <c r="FA43" s="4"/>
      <c r="FB43" s="4"/>
      <c r="FC43" s="4"/>
      <c r="FD43" s="4"/>
      <c r="FE43" s="4"/>
      <c r="FF43" s="4"/>
      <c r="FG43" s="4"/>
      <c r="FH43" s="4"/>
      <c r="FI43" s="4"/>
      <c r="FJ43" s="4"/>
      <c r="FK43" s="4"/>
      <c r="FL43" s="4"/>
      <c r="FM43" s="4"/>
      <c r="FN43" s="4"/>
      <c r="FO43" s="4"/>
      <c r="FP43" s="4"/>
      <c r="FQ43" s="4"/>
      <c r="FR43" s="4"/>
      <c r="FS43" s="4"/>
      <c r="FT43" s="4"/>
      <c r="FU43" s="4"/>
      <c r="FV43" s="4"/>
      <c r="FW43" s="4"/>
      <c r="FX43" s="4"/>
      <c r="FY43" s="4"/>
      <c r="FZ43" s="4"/>
      <c r="GA43" s="4"/>
      <c r="GB43" s="4"/>
      <c r="GC43" s="4"/>
      <c r="GD43" s="4"/>
      <c r="GE43" s="4"/>
      <c r="GF43" s="4"/>
      <c r="GG43" s="4"/>
      <c r="GH43" s="4"/>
      <c r="GI43" s="4"/>
      <c r="GJ43" s="4"/>
    </row>
    <row r="44" spans="1:192" s="5" customFormat="1" x14ac:dyDescent="0.5">
      <c r="A44" s="4"/>
      <c r="B44" s="4"/>
      <c r="C44" s="4"/>
      <c r="D44" s="4"/>
      <c r="E44" s="4"/>
      <c r="F44" s="4"/>
      <c r="G44" s="4"/>
      <c r="H44" s="4"/>
      <c r="I44" s="4"/>
      <c r="J44" s="4"/>
      <c r="K44" s="4"/>
      <c r="L44" s="4"/>
      <c r="M44" s="4"/>
      <c r="N44" s="4"/>
      <c r="O44" s="4"/>
      <c r="P44" s="4"/>
      <c r="Q44" s="4"/>
      <c r="R44" s="4"/>
      <c r="S44" s="4"/>
      <c r="T44" s="4"/>
      <c r="U44" s="4"/>
      <c r="V44" s="4"/>
      <c r="W44" s="4"/>
      <c r="X44" s="4"/>
      <c r="Y44" s="4"/>
      <c r="Z44" s="4"/>
      <c r="AA44" s="4"/>
      <c r="AB44" s="4"/>
      <c r="AC44" s="4"/>
      <c r="AD44" s="4"/>
      <c r="AE44" s="4"/>
      <c r="AF44" s="4"/>
      <c r="AG44" s="4"/>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CT44" s="4"/>
      <c r="CU44" s="4"/>
      <c r="CV44" s="4"/>
      <c r="CW44" s="4"/>
      <c r="CX44" s="4"/>
      <c r="CY44" s="4"/>
      <c r="CZ44" s="4"/>
      <c r="DA44" s="4"/>
      <c r="DB44" s="4"/>
      <c r="DC44" s="4"/>
      <c r="DD44" s="4"/>
      <c r="DE44" s="4"/>
      <c r="DF44" s="4"/>
      <c r="DG44" s="4"/>
      <c r="DH44" s="4"/>
      <c r="DI44" s="4"/>
      <c r="DJ44" s="4"/>
      <c r="DK44" s="4"/>
      <c r="DL44" s="4"/>
      <c r="DM44" s="4"/>
      <c r="DN44" s="4"/>
      <c r="DO44" s="4"/>
      <c r="DP44" s="4"/>
      <c r="DQ44" s="4"/>
      <c r="DR44" s="4"/>
      <c r="DS44" s="4"/>
      <c r="DT44" s="4"/>
      <c r="DU44" s="4"/>
      <c r="DV44" s="4"/>
      <c r="DW44" s="4"/>
      <c r="DX44" s="4"/>
      <c r="DY44" s="4"/>
      <c r="DZ44" s="4"/>
      <c r="EA44" s="4"/>
      <c r="EB44" s="4"/>
      <c r="EC44" s="4"/>
      <c r="ED44" s="4"/>
      <c r="EE44" s="4"/>
      <c r="EF44" s="4"/>
      <c r="EG44" s="4"/>
      <c r="EH44" s="4"/>
      <c r="EI44" s="4"/>
      <c r="EJ44" s="4"/>
      <c r="EK44" s="4"/>
      <c r="EL44" s="4"/>
      <c r="EM44" s="4"/>
      <c r="EN44" s="4"/>
      <c r="EO44" s="4"/>
      <c r="EP44" s="4"/>
      <c r="EQ44" s="4"/>
      <c r="ER44" s="4"/>
      <c r="ES44" s="4"/>
      <c r="ET44" s="4"/>
      <c r="EU44" s="4"/>
      <c r="EV44" s="4"/>
      <c r="EW44" s="4"/>
      <c r="EX44" s="4"/>
      <c r="EY44" s="4"/>
      <c r="EZ44" s="4"/>
      <c r="FA44" s="4"/>
      <c r="FB44" s="4"/>
      <c r="FC44" s="4"/>
      <c r="FD44" s="4"/>
      <c r="FE44" s="4"/>
      <c r="FF44" s="4"/>
      <c r="FG44" s="4"/>
      <c r="FH44" s="4"/>
      <c r="FI44" s="4"/>
      <c r="FJ44" s="4"/>
      <c r="FK44" s="4"/>
      <c r="FL44" s="4"/>
      <c r="FM44" s="4"/>
      <c r="FN44" s="4"/>
      <c r="FO44" s="4"/>
      <c r="FP44" s="4"/>
      <c r="FQ44" s="4"/>
      <c r="FR44" s="4"/>
      <c r="FS44" s="4"/>
      <c r="FT44" s="4"/>
      <c r="FU44" s="4"/>
      <c r="FV44" s="4"/>
      <c r="FW44" s="4"/>
      <c r="FX44" s="4"/>
      <c r="FY44" s="4"/>
      <c r="FZ44" s="4"/>
      <c r="GA44" s="4"/>
      <c r="GB44" s="4"/>
      <c r="GC44" s="4"/>
      <c r="GD44" s="4"/>
      <c r="GE44" s="4"/>
      <c r="GF44" s="4"/>
      <c r="GG44" s="4"/>
      <c r="GH44" s="4"/>
      <c r="GI44" s="4"/>
      <c r="GJ44" s="4"/>
    </row>
    <row r="45" spans="1:192" s="5" customFormat="1" x14ac:dyDescent="0.5">
      <c r="A45" s="4"/>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row>
    <row r="46" spans="1:192" s="5" customFormat="1" x14ac:dyDescent="0.5">
      <c r="A46" s="4"/>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row>
    <row r="47" spans="1:192" s="5" customFormat="1" x14ac:dyDescent="0.5">
      <c r="A47" s="4"/>
      <c r="B47" s="4"/>
      <c r="C47" s="4"/>
      <c r="D47" s="4"/>
      <c r="E47" s="4"/>
      <c r="F47" s="4"/>
      <c r="G47" s="4"/>
      <c r="H47" s="4"/>
      <c r="I47" s="4"/>
      <c r="J47" s="4"/>
      <c r="K47" s="4"/>
      <c r="L47" s="4"/>
      <c r="M47" s="4"/>
      <c r="N47" s="4"/>
      <c r="O47" s="4"/>
      <c r="P47" s="4"/>
      <c r="Q47" s="4"/>
      <c r="R47" s="4"/>
      <c r="S47" s="4"/>
      <c r="T47" s="4"/>
      <c r="U47" s="4"/>
      <c r="V47" s="4"/>
      <c r="W47" s="4"/>
      <c r="X47" s="4"/>
      <c r="Y47" s="4"/>
      <c r="Z47" s="4"/>
      <c r="AA47" s="4"/>
      <c r="AB47" s="4"/>
      <c r="AC47" s="4"/>
      <c r="AD47" s="4"/>
      <c r="AE47" s="4"/>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row>
    <row r="48" spans="1:192" s="5" customFormat="1" x14ac:dyDescent="0.5">
      <c r="A48" s="4"/>
      <c r="B48" s="4"/>
      <c r="C48" s="4"/>
      <c r="D48" s="4"/>
      <c r="E48" s="4"/>
      <c r="F48" s="4"/>
      <c r="G48" s="4"/>
      <c r="H48" s="4"/>
      <c r="I48" s="4"/>
      <c r="J48" s="4"/>
      <c r="K48" s="4"/>
      <c r="L48" s="4"/>
      <c r="M48" s="4"/>
      <c r="N48" s="4"/>
      <c r="O48" s="4"/>
      <c r="P48" s="4"/>
      <c r="Q48" s="4"/>
      <c r="R48" s="4"/>
      <c r="S48" s="4"/>
      <c r="T48" s="4"/>
      <c r="U48" s="4"/>
      <c r="V48" s="4"/>
      <c r="W48" s="4"/>
      <c r="X48" s="4"/>
      <c r="Y48" s="4"/>
      <c r="Z48" s="4"/>
      <c r="AA48" s="4"/>
      <c r="AB48" s="4"/>
      <c r="AC48" s="4"/>
      <c r="AD48" s="4"/>
      <c r="AE48" s="4"/>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row>
    <row r="49" spans="1:192" s="5" customFormat="1" x14ac:dyDescent="0.5">
      <c r="A49" s="4"/>
      <c r="B49" s="4"/>
      <c r="C49" s="4"/>
      <c r="D49" s="4"/>
      <c r="E49" s="4"/>
      <c r="F49" s="4"/>
      <c r="G49" s="4"/>
      <c r="H49" s="4"/>
      <c r="I49" s="4"/>
      <c r="J49" s="4"/>
      <c r="K49" s="4"/>
      <c r="L49" s="4"/>
      <c r="M49" s="4"/>
      <c r="N49" s="4"/>
      <c r="O49" s="4"/>
      <c r="P49" s="4"/>
      <c r="Q49" s="4"/>
      <c r="R49" s="4"/>
      <c r="S49" s="4"/>
      <c r="T49" s="4"/>
      <c r="U49" s="4"/>
      <c r="V49" s="4"/>
      <c r="W49" s="4"/>
      <c r="X49" s="4"/>
      <c r="Y49" s="4"/>
      <c r="Z49" s="4"/>
      <c r="AA49" s="4"/>
      <c r="AB49" s="4"/>
      <c r="AC49" s="4"/>
      <c r="AD49" s="4"/>
      <c r="AE49" s="4"/>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row>
    <row r="50" spans="1:192" s="5" customFormat="1" x14ac:dyDescent="0.5">
      <c r="A50" s="4"/>
      <c r="B50" s="4"/>
      <c r="C50" s="4"/>
      <c r="D50" s="4"/>
      <c r="E50" s="4"/>
      <c r="F50" s="4"/>
      <c r="G50" s="4"/>
      <c r="H50" s="4"/>
      <c r="I50" s="4"/>
      <c r="J50" s="4"/>
      <c r="K50" s="4"/>
      <c r="L50" s="4"/>
      <c r="M50" s="4"/>
      <c r="N50" s="4"/>
      <c r="O50" s="4"/>
      <c r="P50" s="4"/>
      <c r="Q50" s="4"/>
      <c r="R50" s="4"/>
      <c r="S50" s="4"/>
      <c r="T50" s="4"/>
      <c r="U50" s="4"/>
      <c r="V50" s="4"/>
      <c r="W50" s="4"/>
      <c r="X50" s="4"/>
      <c r="Y50" s="4"/>
      <c r="Z50" s="4"/>
      <c r="AA50" s="4"/>
      <c r="AB50" s="4"/>
      <c r="AC50" s="4"/>
      <c r="AD50" s="4"/>
      <c r="AE50" s="4"/>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row>
    <row r="51" spans="1:192" s="5" customFormat="1" x14ac:dyDescent="0.5">
      <c r="A51" s="4"/>
      <c r="B51" s="4"/>
      <c r="C51" s="4"/>
      <c r="D51" s="4"/>
      <c r="E51" s="4"/>
      <c r="F51" s="4"/>
      <c r="G51" s="4"/>
      <c r="H51" s="4"/>
      <c r="I51" s="4"/>
      <c r="J51" s="4"/>
      <c r="K51" s="4"/>
      <c r="L51" s="4"/>
      <c r="M51" s="4"/>
      <c r="N51" s="4"/>
      <c r="O51" s="4"/>
      <c r="P51" s="4"/>
      <c r="Q51" s="4"/>
      <c r="R51" s="4"/>
      <c r="S51" s="4"/>
      <c r="T51" s="4"/>
      <c r="U51" s="4"/>
      <c r="V51" s="4"/>
      <c r="W51" s="4"/>
      <c r="X51" s="4"/>
      <c r="Y51" s="4"/>
      <c r="Z51" s="4"/>
      <c r="AA51" s="4"/>
      <c r="AB51" s="4"/>
      <c r="AC51" s="4"/>
      <c r="AD51" s="4"/>
      <c r="AE51" s="4"/>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row>
    <row r="52" spans="1:192" s="5" customFormat="1" x14ac:dyDescent="0.5">
      <c r="A52" s="4"/>
      <c r="B52" s="4"/>
      <c r="C52" s="4"/>
      <c r="D52" s="4"/>
      <c r="E52" s="4"/>
      <c r="F52" s="4"/>
      <c r="G52" s="4"/>
      <c r="H52" s="4"/>
      <c r="I52" s="4"/>
      <c r="J52" s="4"/>
      <c r="K52" s="4"/>
      <c r="L52" s="4"/>
      <c r="M52" s="4"/>
      <c r="N52" s="4"/>
      <c r="O52" s="4"/>
      <c r="P52" s="4"/>
      <c r="Q52" s="4"/>
      <c r="R52" s="4"/>
      <c r="S52" s="4"/>
      <c r="T52" s="4"/>
      <c r="U52" s="4"/>
      <c r="V52" s="4"/>
      <c r="W52" s="4"/>
      <c r="X52" s="4"/>
      <c r="Y52" s="4"/>
      <c r="Z52" s="4"/>
      <c r="AA52" s="4"/>
      <c r="AB52" s="4"/>
      <c r="AC52" s="4"/>
      <c r="AD52" s="4"/>
      <c r="AE52" s="4"/>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row>
    <row r="53" spans="1:192" s="5" customFormat="1" x14ac:dyDescent="0.5">
      <c r="A53" s="4"/>
      <c r="B53" s="4"/>
      <c r="C53" s="4"/>
      <c r="D53" s="4"/>
      <c r="E53" s="4"/>
      <c r="F53" s="4"/>
      <c r="G53" s="4"/>
      <c r="H53" s="4"/>
      <c r="I53" s="4"/>
      <c r="J53" s="4"/>
      <c r="K53" s="4"/>
      <c r="L53" s="4"/>
      <c r="M53" s="4"/>
      <c r="N53" s="4"/>
      <c r="O53" s="4"/>
      <c r="P53" s="4"/>
      <c r="Q53" s="4"/>
      <c r="R53" s="4"/>
      <c r="S53" s="4"/>
      <c r="T53" s="4"/>
      <c r="U53" s="4"/>
      <c r="V53" s="4"/>
      <c r="W53" s="4"/>
      <c r="X53" s="4"/>
      <c r="Y53" s="4"/>
      <c r="Z53" s="4"/>
      <c r="AA53" s="4"/>
      <c r="AB53" s="4"/>
      <c r="AC53" s="4"/>
      <c r="AD53" s="4"/>
      <c r="AE53" s="4"/>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row>
    <row r="54" spans="1:192" s="5" customFormat="1" x14ac:dyDescent="0.5">
      <c r="A54" s="4"/>
      <c r="B54" s="4"/>
      <c r="C54" s="4"/>
      <c r="D54" s="4"/>
      <c r="E54" s="4"/>
      <c r="F54" s="4"/>
      <c r="G54" s="4"/>
      <c r="H54" s="4"/>
      <c r="I54" s="4"/>
      <c r="J54" s="4"/>
      <c r="K54" s="4"/>
      <c r="L54" s="4"/>
      <c r="M54" s="4"/>
      <c r="N54" s="4"/>
      <c r="O54" s="4"/>
      <c r="P54" s="4"/>
      <c r="Q54" s="4"/>
      <c r="R54" s="4"/>
      <c r="S54" s="4"/>
      <c r="T54" s="4"/>
      <c r="U54" s="4"/>
      <c r="V54" s="4"/>
      <c r="W54" s="4"/>
      <c r="X54" s="4"/>
      <c r="Y54" s="4"/>
      <c r="Z54" s="4"/>
      <c r="AA54" s="4"/>
      <c r="AB54" s="4"/>
      <c r="AC54" s="4"/>
      <c r="AD54" s="4"/>
      <c r="AE54" s="4"/>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row>
    <row r="55" spans="1:192" s="5" customFormat="1" x14ac:dyDescent="0.5">
      <c r="A55" s="4"/>
      <c r="B55" s="4"/>
      <c r="C55" s="4"/>
      <c r="D55" s="4"/>
      <c r="E55" s="4"/>
      <c r="F55" s="4"/>
      <c r="G55" s="4"/>
      <c r="H55" s="4"/>
      <c r="I55" s="4"/>
      <c r="J55" s="4"/>
      <c r="K55" s="4"/>
      <c r="L55" s="4"/>
      <c r="M55" s="4"/>
      <c r="N55" s="4"/>
      <c r="O55" s="4"/>
      <c r="P55" s="4"/>
      <c r="Q55" s="4"/>
      <c r="R55" s="4"/>
      <c r="S55" s="4"/>
      <c r="T55" s="4"/>
      <c r="U55" s="4"/>
      <c r="V55" s="4"/>
      <c r="W55" s="4"/>
      <c r="X55" s="4"/>
      <c r="Y55" s="4"/>
      <c r="Z55" s="4"/>
      <c r="AA55" s="4"/>
      <c r="AB55" s="4"/>
      <c r="AC55" s="4"/>
      <c r="AD55" s="4"/>
      <c r="AE55" s="4"/>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row>
    <row r="56" spans="1:192" s="5" customFormat="1" x14ac:dyDescent="0.5">
      <c r="A56" s="4"/>
      <c r="B56" s="4"/>
      <c r="C56" s="4"/>
      <c r="D56" s="4"/>
      <c r="E56" s="4"/>
      <c r="F56" s="4"/>
      <c r="G56" s="4"/>
      <c r="H56" s="4"/>
      <c r="I56" s="4"/>
      <c r="J56" s="4"/>
      <c r="K56" s="4"/>
      <c r="L56" s="4"/>
      <c r="M56" s="4"/>
      <c r="N56" s="4"/>
      <c r="O56" s="4"/>
      <c r="P56" s="4"/>
      <c r="Q56" s="4"/>
      <c r="R56" s="4"/>
      <c r="S56" s="4"/>
      <c r="T56" s="4"/>
      <c r="U56" s="4"/>
      <c r="V56" s="4"/>
      <c r="W56" s="4"/>
      <c r="X56" s="4"/>
      <c r="Y56" s="4"/>
      <c r="Z56" s="4"/>
      <c r="AA56" s="4"/>
      <c r="AB56" s="4"/>
      <c r="AC56" s="4"/>
      <c r="AD56" s="4"/>
      <c r="AE56" s="4"/>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row>
    <row r="57" spans="1:192" s="5" customFormat="1" x14ac:dyDescent="0.5">
      <c r="A57" s="4"/>
      <c r="B57" s="4"/>
      <c r="C57" s="4"/>
      <c r="D57" s="4"/>
      <c r="E57" s="4"/>
      <c r="F57" s="4"/>
      <c r="G57" s="4"/>
      <c r="H57" s="4"/>
      <c r="I57" s="4"/>
      <c r="J57" s="4"/>
      <c r="K57" s="4"/>
      <c r="L57" s="4"/>
      <c r="M57" s="4"/>
      <c r="N57" s="4"/>
      <c r="O57" s="4"/>
      <c r="P57" s="4"/>
      <c r="Q57" s="4"/>
      <c r="R57" s="4"/>
      <c r="S57" s="4"/>
      <c r="T57" s="4"/>
      <c r="U57" s="4"/>
      <c r="V57" s="4"/>
      <c r="W57" s="4"/>
      <c r="X57" s="4"/>
      <c r="Y57" s="4"/>
      <c r="Z57" s="4"/>
      <c r="AA57" s="4"/>
      <c r="AB57" s="4"/>
      <c r="AC57" s="4"/>
      <c r="AD57" s="4"/>
      <c r="AE57" s="4"/>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row>
    <row r="58" spans="1:192" s="5" customFormat="1" x14ac:dyDescent="0.5">
      <c r="A58" s="4"/>
      <c r="B58" s="4"/>
      <c r="C58" s="4"/>
      <c r="D58" s="4"/>
      <c r="E58" s="4"/>
      <c r="F58" s="4"/>
      <c r="G58" s="4"/>
      <c r="H58" s="4"/>
      <c r="I58" s="4"/>
      <c r="J58" s="4"/>
      <c r="K58" s="4"/>
      <c r="L58" s="4"/>
      <c r="M58" s="4"/>
      <c r="N58" s="4"/>
      <c r="O58" s="4"/>
      <c r="P58" s="4"/>
      <c r="Q58" s="4"/>
      <c r="R58" s="4"/>
      <c r="S58" s="4"/>
      <c r="T58" s="4"/>
      <c r="U58" s="4"/>
      <c r="V58" s="4"/>
      <c r="W58" s="4"/>
      <c r="X58" s="4"/>
      <c r="Y58" s="4"/>
      <c r="Z58" s="4"/>
      <c r="AA58" s="4"/>
      <c r="AB58" s="4"/>
      <c r="AC58" s="4"/>
      <c r="AD58" s="4"/>
      <c r="AE58" s="4"/>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row>
    <row r="59" spans="1:192" s="5" customFormat="1" x14ac:dyDescent="0.5">
      <c r="A59" s="4"/>
      <c r="B59" s="4"/>
      <c r="C59" s="4"/>
      <c r="D59" s="4"/>
      <c r="E59" s="4"/>
      <c r="F59" s="4"/>
      <c r="G59" s="4"/>
      <c r="H59" s="4"/>
      <c r="I59" s="4"/>
      <c r="J59" s="4"/>
      <c r="K59" s="4"/>
      <c r="L59" s="4"/>
      <c r="M59" s="4"/>
      <c r="N59" s="4"/>
      <c r="O59" s="4"/>
      <c r="P59" s="4"/>
      <c r="Q59" s="4"/>
      <c r="R59" s="4"/>
      <c r="S59" s="4"/>
      <c r="T59" s="4"/>
      <c r="U59" s="4"/>
      <c r="V59" s="4"/>
      <c r="W59" s="4"/>
      <c r="X59" s="4"/>
      <c r="Y59" s="4"/>
      <c r="Z59" s="4"/>
      <c r="AA59" s="4"/>
      <c r="AB59" s="4"/>
      <c r="AC59" s="4"/>
      <c r="AD59" s="4"/>
      <c r="AE59" s="4"/>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row>
    <row r="60" spans="1:192" s="5" customFormat="1" x14ac:dyDescent="0.5">
      <c r="A60" s="4"/>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row>
    <row r="61" spans="1:192" s="5" customFormat="1" x14ac:dyDescent="0.5">
      <c r="A61" s="4"/>
      <c r="B61" s="4"/>
      <c r="C61" s="4"/>
      <c r="D61" s="4"/>
      <c r="E61" s="4"/>
      <c r="F61" s="4"/>
      <c r="G61" s="4"/>
      <c r="H61" s="4"/>
      <c r="I61" s="4"/>
      <c r="J61" s="4"/>
      <c r="K61" s="4"/>
      <c r="L61" s="4"/>
      <c r="M61" s="4"/>
      <c r="N61" s="4"/>
      <c r="O61" s="4"/>
      <c r="P61" s="4"/>
      <c r="Q61" s="4"/>
      <c r="R61" s="4"/>
      <c r="S61" s="4"/>
      <c r="T61" s="4"/>
      <c r="U61" s="4"/>
      <c r="V61" s="4"/>
      <c r="W61" s="4"/>
      <c r="X61" s="4"/>
      <c r="Y61" s="4"/>
      <c r="Z61" s="4"/>
      <c r="AA61" s="4"/>
      <c r="AB61" s="4"/>
      <c r="AC61" s="4"/>
      <c r="AD61" s="4"/>
      <c r="AE61" s="4"/>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row>
    <row r="62" spans="1:192" s="5" customFormat="1" x14ac:dyDescent="0.5">
      <c r="A62" s="4"/>
      <c r="B62" s="4"/>
      <c r="C62" s="4"/>
      <c r="D62" s="4"/>
      <c r="E62" s="4"/>
      <c r="F62" s="4"/>
      <c r="G62" s="4"/>
      <c r="H62" s="4"/>
      <c r="I62" s="4"/>
      <c r="J62" s="4"/>
      <c r="K62" s="4"/>
      <c r="L62" s="4"/>
      <c r="M62" s="4"/>
      <c r="N62" s="4"/>
      <c r="O62" s="4"/>
      <c r="P62" s="4"/>
      <c r="Q62" s="4"/>
      <c r="R62" s="4"/>
      <c r="S62" s="4"/>
      <c r="T62" s="4"/>
      <c r="U62" s="4"/>
      <c r="V62" s="4"/>
      <c r="W62" s="4"/>
      <c r="X62" s="4"/>
      <c r="Y62" s="4"/>
      <c r="Z62" s="4"/>
      <c r="AA62" s="4"/>
      <c r="AB62" s="4"/>
      <c r="AC62" s="4"/>
      <c r="AD62" s="4"/>
      <c r="AE62" s="4"/>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row>
    <row r="63" spans="1:192" s="5" customFormat="1" x14ac:dyDescent="0.5">
      <c r="A63" s="4"/>
      <c r="B63" s="4"/>
      <c r="C63" s="4"/>
      <c r="D63" s="4"/>
      <c r="E63" s="4"/>
      <c r="F63" s="4"/>
      <c r="G63" s="4"/>
      <c r="H63" s="4"/>
      <c r="I63" s="4"/>
      <c r="J63" s="4"/>
      <c r="K63" s="4"/>
      <c r="L63" s="4"/>
      <c r="M63" s="4"/>
      <c r="N63" s="4"/>
      <c r="O63" s="4"/>
      <c r="P63" s="4"/>
      <c r="Q63" s="4"/>
      <c r="R63" s="4"/>
      <c r="S63" s="4"/>
      <c r="T63" s="4"/>
      <c r="U63" s="4"/>
      <c r="V63" s="4"/>
      <c r="W63" s="4"/>
      <c r="X63" s="4"/>
      <c r="Y63" s="4"/>
      <c r="Z63" s="4"/>
      <c r="AA63" s="4"/>
      <c r="AB63" s="4"/>
      <c r="AC63" s="4"/>
      <c r="AD63" s="4"/>
      <c r="AE63" s="4"/>
      <c r="AF63" s="4"/>
      <c r="AG63" s="4"/>
      <c r="AH63" s="4"/>
      <c r="AI63" s="4"/>
      <c r="AJ63" s="4"/>
      <c r="AK63" s="4"/>
      <c r="AL63" s="4"/>
      <c r="AM63" s="4"/>
      <c r="AN63" s="4"/>
      <c r="AO63" s="4"/>
      <c r="AP63" s="4"/>
      <c r="AQ63" s="4"/>
      <c r="AR63" s="4"/>
      <c r="AS63" s="4"/>
      <c r="AT63" s="4"/>
      <c r="AU63" s="4"/>
      <c r="AV63" s="4"/>
      <c r="AW63" s="4"/>
      <c r="AX63" s="4"/>
      <c r="AY63" s="4"/>
      <c r="AZ63" s="4"/>
      <c r="BA63" s="4"/>
      <c r="BB63" s="4"/>
      <c r="BC63" s="4"/>
      <c r="BD63" s="4"/>
      <c r="BE63" s="4"/>
      <c r="BF63" s="4"/>
      <c r="BG63" s="4"/>
      <c r="BH63" s="4"/>
      <c r="BI63" s="4"/>
      <c r="BJ63" s="4"/>
      <c r="BK63" s="4"/>
      <c r="BL63" s="4"/>
      <c r="BM63" s="4"/>
      <c r="BN63" s="4"/>
      <c r="BO63" s="4"/>
      <c r="BP63" s="4"/>
      <c r="BQ63" s="4"/>
      <c r="BR63" s="4"/>
      <c r="BS63" s="4"/>
      <c r="BT63" s="4"/>
      <c r="BU63" s="4"/>
      <c r="BV63" s="4"/>
      <c r="BW63" s="4"/>
      <c r="BX63" s="4"/>
      <c r="BY63" s="4"/>
      <c r="BZ63" s="4"/>
      <c r="CA63" s="4"/>
      <c r="CB63" s="4"/>
      <c r="CC63" s="4"/>
      <c r="CD63" s="4"/>
      <c r="CE63" s="4"/>
      <c r="CF63" s="4"/>
      <c r="CG63" s="4"/>
      <c r="CH63" s="4"/>
      <c r="CI63" s="4"/>
      <c r="CJ63" s="4"/>
      <c r="CK63" s="4"/>
      <c r="CL63" s="4"/>
      <c r="CM63" s="4"/>
      <c r="CN63" s="4"/>
      <c r="CO63" s="4"/>
      <c r="CP63" s="4"/>
      <c r="CQ63" s="4"/>
      <c r="CR63" s="4"/>
      <c r="CS63" s="4"/>
      <c r="CT63" s="4"/>
      <c r="CU63" s="4"/>
      <c r="CV63" s="4"/>
      <c r="CW63" s="4"/>
      <c r="CX63" s="4"/>
      <c r="CY63" s="4"/>
      <c r="CZ63" s="4"/>
      <c r="DA63" s="4"/>
      <c r="DB63" s="4"/>
      <c r="DC63" s="4"/>
      <c r="DD63" s="4"/>
      <c r="DE63" s="4"/>
      <c r="DF63" s="4"/>
      <c r="DG63" s="4"/>
      <c r="DH63" s="4"/>
      <c r="DI63" s="4"/>
      <c r="DJ63" s="4"/>
      <c r="DK63" s="4"/>
      <c r="DL63" s="4"/>
      <c r="DM63" s="4"/>
      <c r="DN63" s="4"/>
      <c r="DO63" s="4"/>
      <c r="DP63" s="4"/>
      <c r="DQ63" s="4"/>
      <c r="DR63" s="4"/>
      <c r="DS63" s="4"/>
      <c r="DT63" s="4"/>
      <c r="DU63" s="4"/>
      <c r="DV63" s="4"/>
      <c r="DW63" s="4"/>
      <c r="DX63" s="4"/>
      <c r="DY63" s="4"/>
      <c r="DZ63" s="4"/>
      <c r="EA63" s="4"/>
      <c r="EB63" s="4"/>
      <c r="EC63" s="4"/>
      <c r="ED63" s="4"/>
      <c r="EE63" s="4"/>
      <c r="EF63" s="4"/>
      <c r="EG63" s="4"/>
      <c r="EH63" s="4"/>
      <c r="EI63" s="4"/>
      <c r="EJ63" s="4"/>
      <c r="EK63" s="4"/>
      <c r="EL63" s="4"/>
      <c r="EM63" s="4"/>
      <c r="EN63" s="4"/>
      <c r="EO63" s="4"/>
      <c r="EP63" s="4"/>
      <c r="EQ63" s="4"/>
      <c r="ER63" s="4"/>
      <c r="ES63" s="4"/>
      <c r="ET63" s="4"/>
      <c r="EU63" s="4"/>
      <c r="EV63" s="4"/>
      <c r="EW63" s="4"/>
      <c r="EX63" s="4"/>
      <c r="EY63" s="4"/>
      <c r="EZ63" s="4"/>
      <c r="FA63" s="4"/>
      <c r="FB63" s="4"/>
      <c r="FC63" s="4"/>
      <c r="FD63" s="4"/>
      <c r="FE63" s="4"/>
      <c r="FF63" s="4"/>
      <c r="FG63" s="4"/>
      <c r="FH63" s="4"/>
      <c r="FI63" s="4"/>
      <c r="FJ63" s="4"/>
      <c r="FK63" s="4"/>
      <c r="FL63" s="4"/>
      <c r="FM63" s="4"/>
      <c r="FN63" s="4"/>
      <c r="FO63" s="4"/>
      <c r="FP63" s="4"/>
      <c r="FQ63" s="4"/>
      <c r="FR63" s="4"/>
      <c r="FS63" s="4"/>
      <c r="FT63" s="4"/>
      <c r="FU63" s="4"/>
      <c r="FV63" s="4"/>
      <c r="FW63" s="4"/>
      <c r="FX63" s="4"/>
      <c r="FY63" s="4"/>
      <c r="FZ63" s="4"/>
      <c r="GA63" s="4"/>
      <c r="GB63" s="4"/>
      <c r="GC63" s="4"/>
      <c r="GD63" s="4"/>
      <c r="GE63" s="4"/>
      <c r="GF63" s="4"/>
      <c r="GG63" s="4"/>
      <c r="GH63" s="4"/>
      <c r="GI63" s="4"/>
      <c r="GJ63" s="4"/>
    </row>
    <row r="64" spans="1:192" s="5" customFormat="1" x14ac:dyDescent="0.5">
      <c r="A64" s="4"/>
      <c r="B64" s="4"/>
      <c r="C64" s="4"/>
      <c r="D64" s="4"/>
      <c r="E64" s="4"/>
      <c r="F64" s="4"/>
      <c r="G64" s="4"/>
      <c r="H64" s="4"/>
      <c r="I64" s="4"/>
      <c r="J64" s="4"/>
      <c r="K64" s="4"/>
      <c r="L64" s="4"/>
      <c r="M64" s="4"/>
      <c r="N64" s="4"/>
      <c r="O64" s="4"/>
      <c r="P64" s="4"/>
      <c r="Q64" s="4"/>
      <c r="R64" s="4"/>
      <c r="S64" s="4"/>
      <c r="T64" s="4"/>
      <c r="U64" s="4"/>
      <c r="V64" s="4"/>
      <c r="W64" s="4"/>
      <c r="X64" s="4"/>
      <c r="Y64" s="4"/>
      <c r="Z64" s="4"/>
      <c r="AA64" s="4"/>
      <c r="AB64" s="4"/>
      <c r="AC64" s="4"/>
      <c r="AD64" s="4"/>
      <c r="AE64" s="4"/>
      <c r="AF64" s="4"/>
      <c r="AG64" s="4"/>
      <c r="AH64" s="4"/>
      <c r="AI64" s="4"/>
      <c r="AJ64" s="4"/>
      <c r="AK64" s="4"/>
      <c r="AL64" s="4"/>
      <c r="AM64" s="4"/>
      <c r="AN64" s="4"/>
      <c r="AO64" s="4"/>
      <c r="AP64" s="4"/>
      <c r="AQ64" s="4"/>
      <c r="AR64" s="4"/>
      <c r="AS64" s="4"/>
      <c r="AT64" s="4"/>
      <c r="AU64" s="4"/>
      <c r="AV64" s="4"/>
      <c r="AW64" s="4"/>
      <c r="AX64" s="4"/>
      <c r="AY64" s="4"/>
      <c r="AZ64" s="4"/>
      <c r="BA64" s="4"/>
      <c r="BB64" s="4"/>
      <c r="BC64" s="4"/>
      <c r="BD64" s="4"/>
      <c r="BE64" s="4"/>
      <c r="BF64" s="4"/>
      <c r="BG64" s="4"/>
      <c r="BH64" s="4"/>
      <c r="BI64" s="4"/>
      <c r="BJ64" s="4"/>
      <c r="BK64" s="4"/>
      <c r="BL64" s="4"/>
      <c r="BM64" s="4"/>
      <c r="BN64" s="4"/>
      <c r="BO64" s="4"/>
      <c r="BP64" s="4"/>
      <c r="BQ64" s="4"/>
      <c r="BR64" s="4"/>
      <c r="BS64" s="4"/>
      <c r="BT64" s="4"/>
      <c r="BU64" s="4"/>
      <c r="BV64" s="4"/>
      <c r="BW64" s="4"/>
      <c r="BX64" s="4"/>
      <c r="BY64" s="4"/>
      <c r="BZ64" s="4"/>
      <c r="CA64" s="4"/>
      <c r="CB64" s="4"/>
      <c r="CC64" s="4"/>
      <c r="CD64" s="4"/>
      <c r="CE64" s="4"/>
      <c r="CF64" s="4"/>
      <c r="CG64" s="4"/>
      <c r="CH64" s="4"/>
      <c r="CI64" s="4"/>
      <c r="CJ64" s="4"/>
      <c r="CK64" s="4"/>
      <c r="CL64" s="4"/>
      <c r="CM64" s="4"/>
      <c r="CN64" s="4"/>
      <c r="CO64" s="4"/>
      <c r="CP64" s="4"/>
      <c r="CQ64" s="4"/>
      <c r="CR64" s="4"/>
      <c r="CS64" s="4"/>
      <c r="CT64" s="4"/>
      <c r="CU64" s="4"/>
      <c r="CV64" s="4"/>
      <c r="CW64" s="4"/>
      <c r="CX64" s="4"/>
      <c r="CY64" s="4"/>
      <c r="CZ64" s="4"/>
      <c r="DA64" s="4"/>
      <c r="DB64" s="4"/>
      <c r="DC64" s="4"/>
      <c r="DD64" s="4"/>
      <c r="DE64" s="4"/>
      <c r="DF64" s="4"/>
      <c r="DG64" s="4"/>
      <c r="DH64" s="4"/>
      <c r="DI64" s="4"/>
      <c r="DJ64" s="4"/>
      <c r="DK64" s="4"/>
      <c r="DL64" s="4"/>
      <c r="DM64" s="4"/>
      <c r="DN64" s="4"/>
      <c r="DO64" s="4"/>
      <c r="DP64" s="4"/>
      <c r="DQ64" s="4"/>
      <c r="DR64" s="4"/>
      <c r="DS64" s="4"/>
      <c r="DT64" s="4"/>
      <c r="DU64" s="4"/>
      <c r="DV64" s="4"/>
      <c r="DW64" s="4"/>
      <c r="DX64" s="4"/>
      <c r="DY64" s="4"/>
      <c r="DZ64" s="4"/>
      <c r="EA64" s="4"/>
      <c r="EB64" s="4"/>
      <c r="EC64" s="4"/>
      <c r="ED64" s="4"/>
      <c r="EE64" s="4"/>
      <c r="EF64" s="4"/>
      <c r="EG64" s="4"/>
      <c r="EH64" s="4"/>
      <c r="EI64" s="4"/>
      <c r="EJ64" s="4"/>
      <c r="EK64" s="4"/>
      <c r="EL64" s="4"/>
      <c r="EM64" s="4"/>
      <c r="EN64" s="4"/>
      <c r="EO64" s="4"/>
      <c r="EP64" s="4"/>
      <c r="EQ64" s="4"/>
      <c r="ER64" s="4"/>
      <c r="ES64" s="4"/>
      <c r="ET64" s="4"/>
      <c r="EU64" s="4"/>
      <c r="EV64" s="4"/>
      <c r="EW64" s="4"/>
      <c r="EX64" s="4"/>
      <c r="EY64" s="4"/>
      <c r="EZ64" s="4"/>
      <c r="FA64" s="4"/>
      <c r="FB64" s="4"/>
      <c r="FC64" s="4"/>
      <c r="FD64" s="4"/>
      <c r="FE64" s="4"/>
      <c r="FF64" s="4"/>
      <c r="FG64" s="4"/>
      <c r="FH64" s="4"/>
      <c r="FI64" s="4"/>
      <c r="FJ64" s="4"/>
      <c r="FK64" s="4"/>
      <c r="FL64" s="4"/>
      <c r="FM64" s="4"/>
      <c r="FN64" s="4"/>
      <c r="FO64" s="4"/>
      <c r="FP64" s="4"/>
      <c r="FQ64" s="4"/>
      <c r="FR64" s="4"/>
      <c r="FS64" s="4"/>
      <c r="FT64" s="4"/>
      <c r="FU64" s="4"/>
      <c r="FV64" s="4"/>
      <c r="FW64" s="4"/>
      <c r="FX64" s="4"/>
      <c r="FY64" s="4"/>
      <c r="FZ64" s="4"/>
      <c r="GA64" s="4"/>
      <c r="GB64" s="4"/>
      <c r="GC64" s="4"/>
      <c r="GD64" s="4"/>
      <c r="GE64" s="4"/>
      <c r="GF64" s="4"/>
      <c r="GG64" s="4"/>
      <c r="GH64" s="4"/>
      <c r="GI64" s="4"/>
      <c r="GJ64" s="4"/>
    </row>
    <row r="65" spans="1:192" s="5" customFormat="1" x14ac:dyDescent="0.5">
      <c r="A65" s="4"/>
      <c r="B65" s="4"/>
      <c r="C65" s="4"/>
      <c r="D65" s="4"/>
      <c r="E65" s="4"/>
      <c r="F65" s="4"/>
      <c r="G65" s="4"/>
      <c r="H65" s="4"/>
      <c r="I65" s="4"/>
      <c r="J65" s="4"/>
      <c r="K65" s="4"/>
      <c r="L65" s="4"/>
      <c r="M65" s="4"/>
      <c r="N65" s="4"/>
      <c r="O65" s="4"/>
      <c r="P65" s="4"/>
      <c r="Q65" s="4"/>
      <c r="R65" s="4"/>
      <c r="S65" s="4"/>
      <c r="T65" s="4"/>
      <c r="U65" s="4"/>
      <c r="V65" s="4"/>
      <c r="W65" s="4"/>
      <c r="X65" s="4"/>
      <c r="Y65" s="4"/>
      <c r="Z65" s="4"/>
      <c r="AA65" s="4"/>
      <c r="AB65" s="4"/>
      <c r="AC65" s="4"/>
      <c r="AD65" s="4"/>
      <c r="AE65" s="4"/>
      <c r="AF65" s="4"/>
      <c r="AG65" s="4"/>
      <c r="AH65" s="4"/>
      <c r="AI65" s="4"/>
      <c r="AJ65" s="4"/>
      <c r="AK65" s="4"/>
      <c r="AL65" s="4"/>
      <c r="AM65" s="4"/>
      <c r="AN65" s="4"/>
      <c r="AO65" s="4"/>
      <c r="AP65" s="4"/>
      <c r="AQ65" s="4"/>
      <c r="AR65" s="4"/>
      <c r="AS65" s="4"/>
      <c r="AT65" s="4"/>
      <c r="AU65" s="4"/>
      <c r="AV65" s="4"/>
      <c r="AW65" s="4"/>
      <c r="AX65" s="4"/>
      <c r="AY65" s="4"/>
      <c r="AZ65" s="4"/>
      <c r="BA65" s="4"/>
      <c r="BB65" s="4"/>
      <c r="BC65" s="4"/>
      <c r="BD65" s="4"/>
      <c r="BE65" s="4"/>
      <c r="BF65" s="4"/>
      <c r="BG65" s="4"/>
      <c r="BH65" s="4"/>
      <c r="BI65" s="4"/>
      <c r="BJ65" s="4"/>
      <c r="BK65" s="4"/>
      <c r="BL65" s="4"/>
      <c r="BM65" s="4"/>
      <c r="BN65" s="4"/>
      <c r="BO65" s="4"/>
      <c r="BP65" s="4"/>
      <c r="BQ65" s="4"/>
      <c r="BR65" s="4"/>
      <c r="BS65" s="4"/>
      <c r="BT65" s="4"/>
      <c r="BU65" s="4"/>
      <c r="BV65" s="4"/>
      <c r="BW65" s="4"/>
      <c r="BX65" s="4"/>
      <c r="BY65" s="4"/>
      <c r="BZ65" s="4"/>
      <c r="CA65" s="4"/>
      <c r="CB65" s="4"/>
      <c r="CC65" s="4"/>
      <c r="CD65" s="4"/>
      <c r="CE65" s="4"/>
      <c r="CF65" s="4"/>
      <c r="CG65" s="4"/>
      <c r="CH65" s="4"/>
      <c r="CI65" s="4"/>
      <c r="CJ65" s="4"/>
      <c r="CK65" s="4"/>
      <c r="CL65" s="4"/>
      <c r="CM65" s="4"/>
      <c r="CN65" s="4"/>
      <c r="CO65" s="4"/>
      <c r="CP65" s="4"/>
      <c r="CQ65" s="4"/>
      <c r="CR65" s="4"/>
      <c r="CS65" s="4"/>
      <c r="CT65" s="4"/>
      <c r="CU65" s="4"/>
      <c r="CV65" s="4"/>
      <c r="CW65" s="4"/>
      <c r="CX65" s="4"/>
      <c r="CY65" s="4"/>
      <c r="CZ65" s="4"/>
      <c r="DA65" s="4"/>
      <c r="DB65" s="4"/>
      <c r="DC65" s="4"/>
      <c r="DD65" s="4"/>
      <c r="DE65" s="4"/>
      <c r="DF65" s="4"/>
      <c r="DG65" s="4"/>
      <c r="DH65" s="4"/>
      <c r="DI65" s="4"/>
      <c r="DJ65" s="4"/>
      <c r="DK65" s="4"/>
      <c r="DL65" s="4"/>
      <c r="DM65" s="4"/>
      <c r="DN65" s="4"/>
      <c r="DO65" s="4"/>
      <c r="DP65" s="4"/>
      <c r="DQ65" s="4"/>
      <c r="DR65" s="4"/>
      <c r="DS65" s="4"/>
      <c r="DT65" s="4"/>
      <c r="DU65" s="4"/>
      <c r="DV65" s="4"/>
      <c r="DW65" s="4"/>
      <c r="DX65" s="4"/>
      <c r="DY65" s="4"/>
      <c r="DZ65" s="4"/>
      <c r="EA65" s="4"/>
      <c r="EB65" s="4"/>
      <c r="EC65" s="4"/>
      <c r="ED65" s="4"/>
      <c r="EE65" s="4"/>
      <c r="EF65" s="4"/>
      <c r="EG65" s="4"/>
      <c r="EH65" s="4"/>
      <c r="EI65" s="4"/>
      <c r="EJ65" s="4"/>
      <c r="EK65" s="4"/>
      <c r="EL65" s="4"/>
      <c r="EM65" s="4"/>
      <c r="EN65" s="4"/>
      <c r="EO65" s="4"/>
      <c r="EP65" s="4"/>
      <c r="EQ65" s="4"/>
      <c r="ER65" s="4"/>
      <c r="ES65" s="4"/>
      <c r="ET65" s="4"/>
      <c r="EU65" s="4"/>
      <c r="EV65" s="4"/>
      <c r="EW65" s="4"/>
      <c r="EX65" s="4"/>
      <c r="EY65" s="4"/>
      <c r="EZ65" s="4"/>
      <c r="FA65" s="4"/>
      <c r="FB65" s="4"/>
      <c r="FC65" s="4"/>
      <c r="FD65" s="4"/>
      <c r="FE65" s="4"/>
      <c r="FF65" s="4"/>
      <c r="FG65" s="4"/>
      <c r="FH65" s="4"/>
      <c r="FI65" s="4"/>
      <c r="FJ65" s="4"/>
      <c r="FK65" s="4"/>
      <c r="FL65" s="4"/>
      <c r="FM65" s="4"/>
      <c r="FN65" s="4"/>
      <c r="FO65" s="4"/>
      <c r="FP65" s="4"/>
      <c r="FQ65" s="4"/>
      <c r="FR65" s="4"/>
      <c r="FS65" s="4"/>
      <c r="FT65" s="4"/>
      <c r="FU65" s="4"/>
      <c r="FV65" s="4"/>
      <c r="FW65" s="4"/>
      <c r="FX65" s="4"/>
      <c r="FY65" s="4"/>
      <c r="FZ65" s="4"/>
      <c r="GA65" s="4"/>
      <c r="GB65" s="4"/>
      <c r="GC65" s="4"/>
      <c r="GD65" s="4"/>
      <c r="GE65" s="4"/>
      <c r="GF65" s="4"/>
      <c r="GG65" s="4"/>
      <c r="GH65" s="4"/>
      <c r="GI65" s="4"/>
      <c r="GJ65" s="4"/>
    </row>
    <row r="66" spans="1:192" s="5" customFormat="1" x14ac:dyDescent="0.5">
      <c r="A66" s="4"/>
      <c r="B66" s="4"/>
      <c r="C66" s="4"/>
      <c r="D66" s="4"/>
      <c r="E66" s="4"/>
      <c r="F66" s="4"/>
      <c r="G66" s="4"/>
      <c r="H66" s="4"/>
      <c r="I66" s="4"/>
      <c r="J66" s="4"/>
      <c r="K66" s="4"/>
      <c r="L66" s="4"/>
      <c r="M66" s="4"/>
      <c r="N66" s="4"/>
      <c r="O66" s="4"/>
      <c r="P66" s="4"/>
      <c r="Q66" s="4"/>
      <c r="R66" s="4"/>
      <c r="S66" s="4"/>
      <c r="T66" s="4"/>
      <c r="U66" s="4"/>
      <c r="V66" s="4"/>
      <c r="W66" s="4"/>
      <c r="X66" s="4"/>
      <c r="Y66" s="4"/>
      <c r="Z66" s="4"/>
      <c r="AA66" s="4"/>
      <c r="AB66" s="4"/>
      <c r="AC66" s="4"/>
      <c r="AD66" s="4"/>
      <c r="AE66" s="4"/>
      <c r="AF66" s="4"/>
      <c r="AG66" s="4"/>
      <c r="AH66" s="4"/>
      <c r="AI66" s="4"/>
      <c r="AJ66" s="4"/>
      <c r="AK66" s="4"/>
      <c r="AL66" s="4"/>
      <c r="AM66" s="4"/>
      <c r="AN66" s="4"/>
      <c r="AO66" s="4"/>
      <c r="AP66" s="4"/>
      <c r="AQ66" s="4"/>
      <c r="AR66" s="4"/>
      <c r="AS66" s="4"/>
      <c r="AT66" s="4"/>
      <c r="AU66" s="4"/>
      <c r="AV66" s="4"/>
      <c r="AW66" s="4"/>
      <c r="AX66" s="4"/>
      <c r="AY66" s="4"/>
      <c r="AZ66" s="4"/>
      <c r="BA66" s="4"/>
      <c r="BB66" s="4"/>
      <c r="BC66" s="4"/>
      <c r="BD66" s="4"/>
      <c r="BE66" s="4"/>
      <c r="BF66" s="4"/>
      <c r="BG66" s="4"/>
      <c r="BH66" s="4"/>
      <c r="BI66" s="4"/>
      <c r="BJ66" s="4"/>
      <c r="BK66" s="4"/>
      <c r="BL66" s="4"/>
      <c r="BM66" s="4"/>
      <c r="BN66" s="4"/>
      <c r="BO66" s="4"/>
      <c r="BP66" s="4"/>
      <c r="BQ66" s="4"/>
      <c r="BR66" s="4"/>
      <c r="BS66" s="4"/>
      <c r="BT66" s="4"/>
      <c r="BU66" s="4"/>
      <c r="BV66" s="4"/>
      <c r="BW66" s="4"/>
      <c r="BX66" s="4"/>
      <c r="BY66" s="4"/>
      <c r="BZ66" s="4"/>
      <c r="CA66" s="4"/>
      <c r="CB66" s="4"/>
      <c r="CC66" s="4"/>
      <c r="CD66" s="4"/>
      <c r="CE66" s="4"/>
      <c r="CF66" s="4"/>
      <c r="CG66" s="4"/>
      <c r="CH66" s="4"/>
      <c r="CI66" s="4"/>
      <c r="CJ66" s="4"/>
      <c r="CK66" s="4"/>
      <c r="CL66" s="4"/>
      <c r="CM66" s="4"/>
      <c r="CN66" s="4"/>
      <c r="CO66" s="4"/>
      <c r="CP66" s="4"/>
      <c r="CQ66" s="4"/>
      <c r="CR66" s="4"/>
      <c r="CS66" s="4"/>
      <c r="CT66" s="4"/>
      <c r="CU66" s="4"/>
      <c r="CV66" s="4"/>
      <c r="CW66" s="4"/>
      <c r="CX66" s="4"/>
      <c r="CY66" s="4"/>
      <c r="CZ66" s="4"/>
      <c r="DA66" s="4"/>
      <c r="DB66" s="4"/>
      <c r="DC66" s="4"/>
      <c r="DD66" s="4"/>
      <c r="DE66" s="4"/>
      <c r="DF66" s="4"/>
      <c r="DG66" s="4"/>
      <c r="DH66" s="4"/>
      <c r="DI66" s="4"/>
      <c r="DJ66" s="4"/>
      <c r="DK66" s="4"/>
      <c r="DL66" s="4"/>
      <c r="DM66" s="4"/>
      <c r="DN66" s="4"/>
      <c r="DO66" s="4"/>
      <c r="DP66" s="4"/>
      <c r="DQ66" s="4"/>
      <c r="DR66" s="4"/>
      <c r="DS66" s="4"/>
      <c r="DT66" s="4"/>
      <c r="DU66" s="4"/>
      <c r="DV66" s="4"/>
      <c r="DW66" s="4"/>
      <c r="DX66" s="4"/>
      <c r="DY66" s="4"/>
      <c r="DZ66" s="4"/>
      <c r="EA66" s="4"/>
      <c r="EB66" s="4"/>
      <c r="EC66" s="4"/>
      <c r="ED66" s="4"/>
      <c r="EE66" s="4"/>
      <c r="EF66" s="4"/>
      <c r="EG66" s="4"/>
      <c r="EH66" s="4"/>
      <c r="EI66" s="4"/>
      <c r="EJ66" s="4"/>
      <c r="EK66" s="4"/>
      <c r="EL66" s="4"/>
      <c r="EM66" s="4"/>
      <c r="EN66" s="4"/>
      <c r="EO66" s="4"/>
      <c r="EP66" s="4"/>
      <c r="EQ66" s="4"/>
      <c r="ER66" s="4"/>
      <c r="ES66" s="4"/>
      <c r="ET66" s="4"/>
      <c r="EU66" s="4"/>
      <c r="EV66" s="4"/>
      <c r="EW66" s="4"/>
      <c r="EX66" s="4"/>
      <c r="EY66" s="4"/>
      <c r="EZ66" s="4"/>
      <c r="FA66" s="4"/>
      <c r="FB66" s="4"/>
      <c r="FC66" s="4"/>
      <c r="FD66" s="4"/>
      <c r="FE66" s="4"/>
      <c r="FF66" s="4"/>
      <c r="FG66" s="4"/>
      <c r="FH66" s="4"/>
      <c r="FI66" s="4"/>
      <c r="FJ66" s="4"/>
      <c r="FK66" s="4"/>
      <c r="FL66" s="4"/>
      <c r="FM66" s="4"/>
      <c r="FN66" s="4"/>
      <c r="FO66" s="4"/>
      <c r="FP66" s="4"/>
      <c r="FQ66" s="4"/>
      <c r="FR66" s="4"/>
      <c r="FS66" s="4"/>
      <c r="FT66" s="4"/>
      <c r="FU66" s="4"/>
      <c r="FV66" s="4"/>
      <c r="FW66" s="4"/>
      <c r="FX66" s="4"/>
      <c r="FY66" s="4"/>
      <c r="FZ66" s="4"/>
      <c r="GA66" s="4"/>
      <c r="GB66" s="4"/>
      <c r="GC66" s="4"/>
      <c r="GD66" s="4"/>
      <c r="GE66" s="4"/>
      <c r="GF66" s="4"/>
      <c r="GG66" s="4"/>
      <c r="GH66" s="4"/>
      <c r="GI66" s="4"/>
      <c r="GJ66" s="4"/>
    </row>
    <row r="67" spans="1:192" s="5" customFormat="1" x14ac:dyDescent="0.5">
      <c r="A67" s="4"/>
      <c r="B67" s="4"/>
      <c r="C67" s="4"/>
      <c r="D67" s="4"/>
      <c r="E67" s="4"/>
      <c r="F67" s="4"/>
      <c r="G67" s="4"/>
      <c r="H67" s="4"/>
      <c r="I67" s="4"/>
      <c r="J67" s="4"/>
      <c r="K67" s="4"/>
      <c r="L67" s="4"/>
      <c r="M67" s="4"/>
      <c r="N67" s="4"/>
      <c r="O67" s="4"/>
      <c r="P67" s="4"/>
      <c r="Q67" s="4"/>
      <c r="R67" s="4"/>
      <c r="S67" s="4"/>
      <c r="T67" s="4"/>
      <c r="U67" s="4"/>
      <c r="V67" s="4"/>
      <c r="W67" s="4"/>
      <c r="X67" s="4"/>
      <c r="Y67" s="4"/>
      <c r="Z67" s="4"/>
      <c r="AA67" s="4"/>
      <c r="AB67" s="4"/>
      <c r="AC67" s="4"/>
      <c r="AD67" s="4"/>
      <c r="AE67" s="4"/>
      <c r="AF67" s="4"/>
      <c r="AG67" s="4"/>
      <c r="AH67" s="4"/>
      <c r="AI67" s="4"/>
      <c r="AJ67" s="4"/>
      <c r="AK67" s="4"/>
      <c r="AL67" s="4"/>
      <c r="AM67" s="4"/>
      <c r="AN67" s="4"/>
      <c r="AO67" s="4"/>
      <c r="AP67" s="4"/>
      <c r="AQ67" s="4"/>
      <c r="AR67" s="4"/>
      <c r="AS67" s="4"/>
      <c r="AT67" s="4"/>
      <c r="AU67" s="4"/>
      <c r="AV67" s="4"/>
      <c r="AW67" s="4"/>
      <c r="AX67" s="4"/>
      <c r="AY67" s="4"/>
      <c r="AZ67" s="4"/>
      <c r="BA67" s="4"/>
      <c r="BB67" s="4"/>
      <c r="BC67" s="4"/>
      <c r="BD67" s="4"/>
      <c r="BE67" s="4"/>
      <c r="BF67" s="4"/>
      <c r="BG67" s="4"/>
      <c r="BH67" s="4"/>
      <c r="BI67" s="4"/>
      <c r="BJ67" s="4"/>
      <c r="BK67" s="4"/>
      <c r="BL67" s="4"/>
      <c r="BM67" s="4"/>
      <c r="BN67" s="4"/>
      <c r="BO67" s="4"/>
      <c r="BP67" s="4"/>
      <c r="BQ67" s="4"/>
      <c r="BR67" s="4"/>
      <c r="BS67" s="4"/>
      <c r="BT67" s="4"/>
      <c r="BU67" s="4"/>
      <c r="BV67" s="4"/>
      <c r="BW67" s="4"/>
      <c r="BX67" s="4"/>
      <c r="BY67" s="4"/>
      <c r="BZ67" s="4"/>
      <c r="CA67" s="4"/>
      <c r="CB67" s="4"/>
      <c r="CC67" s="4"/>
      <c r="CD67" s="4"/>
      <c r="CE67" s="4"/>
      <c r="CF67" s="4"/>
      <c r="CG67" s="4"/>
      <c r="CH67" s="4"/>
      <c r="CI67" s="4"/>
      <c r="CJ67" s="4"/>
      <c r="CK67" s="4"/>
      <c r="CL67" s="4"/>
      <c r="CM67" s="4"/>
      <c r="CN67" s="4"/>
      <c r="CO67" s="4"/>
      <c r="CP67" s="4"/>
      <c r="CQ67" s="4"/>
      <c r="CR67" s="4"/>
      <c r="CS67" s="4"/>
      <c r="CT67" s="4"/>
      <c r="CU67" s="4"/>
      <c r="CV67" s="4"/>
      <c r="CW67" s="4"/>
      <c r="CX67" s="4"/>
      <c r="CY67" s="4"/>
      <c r="CZ67" s="4"/>
      <c r="DA67" s="4"/>
      <c r="DB67" s="4"/>
      <c r="DC67" s="4"/>
      <c r="DD67" s="4"/>
      <c r="DE67" s="4"/>
      <c r="DF67" s="4"/>
      <c r="DG67" s="4"/>
      <c r="DH67" s="4"/>
      <c r="DI67" s="4"/>
      <c r="DJ67" s="4"/>
      <c r="DK67" s="4"/>
      <c r="DL67" s="4"/>
      <c r="DM67" s="4"/>
      <c r="DN67" s="4"/>
      <c r="DO67" s="4"/>
      <c r="DP67" s="4"/>
      <c r="DQ67" s="4"/>
      <c r="DR67" s="4"/>
      <c r="DS67" s="4"/>
      <c r="DT67" s="4"/>
      <c r="DU67" s="4"/>
      <c r="DV67" s="4"/>
      <c r="DW67" s="4"/>
      <c r="DX67" s="4"/>
      <c r="DY67" s="4"/>
      <c r="DZ67" s="4"/>
      <c r="EA67" s="4"/>
      <c r="EB67" s="4"/>
      <c r="EC67" s="4"/>
      <c r="ED67" s="4"/>
      <c r="EE67" s="4"/>
      <c r="EF67" s="4"/>
      <c r="EG67" s="4"/>
      <c r="EH67" s="4"/>
      <c r="EI67" s="4"/>
      <c r="EJ67" s="4"/>
      <c r="EK67" s="4"/>
      <c r="EL67" s="4"/>
      <c r="EM67" s="4"/>
      <c r="EN67" s="4"/>
      <c r="EO67" s="4"/>
      <c r="EP67" s="4"/>
      <c r="EQ67" s="4"/>
      <c r="ER67" s="4"/>
      <c r="ES67" s="4"/>
      <c r="ET67" s="4"/>
      <c r="EU67" s="4"/>
      <c r="EV67" s="4"/>
      <c r="EW67" s="4"/>
      <c r="EX67" s="4"/>
      <c r="EY67" s="4"/>
      <c r="EZ67" s="4"/>
      <c r="FA67" s="4"/>
      <c r="FB67" s="4"/>
      <c r="FC67" s="4"/>
      <c r="FD67" s="4"/>
      <c r="FE67" s="4"/>
      <c r="FF67" s="4"/>
      <c r="FG67" s="4"/>
      <c r="FH67" s="4"/>
      <c r="FI67" s="4"/>
      <c r="FJ67" s="4"/>
      <c r="FK67" s="4"/>
      <c r="FL67" s="4"/>
      <c r="FM67" s="4"/>
      <c r="FN67" s="4"/>
      <c r="FO67" s="4"/>
      <c r="FP67" s="4"/>
      <c r="FQ67" s="4"/>
      <c r="FR67" s="4"/>
      <c r="FS67" s="4"/>
      <c r="FT67" s="4"/>
      <c r="FU67" s="4"/>
      <c r="FV67" s="4"/>
      <c r="FW67" s="4"/>
      <c r="FX67" s="4"/>
      <c r="FY67" s="4"/>
      <c r="FZ67" s="4"/>
      <c r="GA67" s="4"/>
      <c r="GB67" s="4"/>
      <c r="GC67" s="4"/>
      <c r="GD67" s="4"/>
      <c r="GE67" s="4"/>
      <c r="GF67" s="4"/>
      <c r="GG67" s="4"/>
      <c r="GH67" s="4"/>
      <c r="GI67" s="4"/>
      <c r="GJ67" s="4"/>
    </row>
    <row r="68" spans="1:192" s="5" customFormat="1" x14ac:dyDescent="0.5">
      <c r="A68" s="4"/>
      <c r="B68" s="4"/>
      <c r="C68" s="4"/>
      <c r="D68" s="4"/>
      <c r="E68" s="4"/>
      <c r="F68" s="4"/>
      <c r="G68" s="4"/>
      <c r="H68" s="4"/>
      <c r="I68" s="4"/>
      <c r="J68" s="4"/>
      <c r="K68" s="4"/>
      <c r="L68" s="4"/>
      <c r="M68" s="4"/>
      <c r="N68" s="4"/>
      <c r="O68" s="4"/>
      <c r="P68" s="4"/>
      <c r="Q68" s="4"/>
      <c r="R68" s="4"/>
      <c r="S68" s="4"/>
      <c r="T68" s="4"/>
      <c r="U68" s="4"/>
      <c r="V68" s="4"/>
      <c r="W68" s="4"/>
      <c r="X68" s="4"/>
      <c r="Y68" s="4"/>
      <c r="Z68" s="4"/>
      <c r="AA68" s="4"/>
      <c r="AB68" s="4"/>
      <c r="AC68" s="4"/>
      <c r="AD68" s="4"/>
      <c r="AE68" s="4"/>
      <c r="AF68" s="4"/>
      <c r="AG68" s="4"/>
      <c r="AH68" s="4"/>
      <c r="AI68" s="4"/>
      <c r="AJ68" s="4"/>
      <c r="AK68" s="4"/>
      <c r="AL68" s="4"/>
      <c r="AM68" s="4"/>
      <c r="AN68" s="4"/>
      <c r="AO68" s="4"/>
      <c r="AP68" s="4"/>
      <c r="AQ68" s="4"/>
      <c r="AR68" s="4"/>
      <c r="AS68" s="4"/>
      <c r="AT68" s="4"/>
      <c r="AU68" s="4"/>
      <c r="AV68" s="4"/>
      <c r="AW68" s="4"/>
      <c r="AX68" s="4"/>
      <c r="AY68" s="4"/>
      <c r="AZ68" s="4"/>
      <c r="BA68" s="4"/>
      <c r="BB68" s="4"/>
      <c r="BC68" s="4"/>
      <c r="BD68" s="4"/>
      <c r="BE68" s="4"/>
      <c r="BF68" s="4"/>
      <c r="BG68" s="4"/>
      <c r="BH68" s="4"/>
      <c r="BI68" s="4"/>
      <c r="BJ68" s="4"/>
      <c r="BK68" s="4"/>
      <c r="BL68" s="4"/>
      <c r="BM68" s="4"/>
      <c r="BN68" s="4"/>
      <c r="BO68" s="4"/>
      <c r="BP68" s="4"/>
      <c r="BQ68" s="4"/>
      <c r="BR68" s="4"/>
      <c r="BS68" s="4"/>
      <c r="BT68" s="4"/>
      <c r="BU68" s="4"/>
      <c r="BV68" s="4"/>
      <c r="BW68" s="4"/>
      <c r="BX68" s="4"/>
      <c r="BY68" s="4"/>
      <c r="BZ68" s="4"/>
      <c r="CA68" s="4"/>
      <c r="CB68" s="4"/>
      <c r="CC68" s="4"/>
      <c r="CD68" s="4"/>
      <c r="CE68" s="4"/>
      <c r="CF68" s="4"/>
      <c r="CG68" s="4"/>
      <c r="CH68" s="4"/>
      <c r="CI68" s="4"/>
      <c r="CJ68" s="4"/>
      <c r="CK68" s="4"/>
      <c r="CL68" s="4"/>
      <c r="CM68" s="4"/>
      <c r="CN68" s="4"/>
      <c r="CO68" s="4"/>
      <c r="CP68" s="4"/>
      <c r="CQ68" s="4"/>
      <c r="CR68" s="4"/>
      <c r="CS68" s="4"/>
      <c r="CT68" s="4"/>
      <c r="CU68" s="4"/>
      <c r="CV68" s="4"/>
      <c r="CW68" s="4"/>
      <c r="CX68" s="4"/>
      <c r="CY68" s="4"/>
      <c r="CZ68" s="4"/>
      <c r="DA68" s="4"/>
      <c r="DB68" s="4"/>
      <c r="DC68" s="4"/>
      <c r="DD68" s="4"/>
      <c r="DE68" s="4"/>
      <c r="DF68" s="4"/>
      <c r="DG68" s="4"/>
      <c r="DH68" s="4"/>
      <c r="DI68" s="4"/>
      <c r="DJ68" s="4"/>
      <c r="DK68" s="4"/>
      <c r="DL68" s="4"/>
      <c r="DM68" s="4"/>
      <c r="DN68" s="4"/>
      <c r="DO68" s="4"/>
      <c r="DP68" s="4"/>
      <c r="DQ68" s="4"/>
      <c r="DR68" s="4"/>
      <c r="DS68" s="4"/>
      <c r="DT68" s="4"/>
      <c r="DU68" s="4"/>
      <c r="DV68" s="4"/>
      <c r="DW68" s="4"/>
      <c r="DX68" s="4"/>
      <c r="DY68" s="4"/>
      <c r="DZ68" s="4"/>
      <c r="EA68" s="4"/>
      <c r="EB68" s="4"/>
      <c r="EC68" s="4"/>
      <c r="ED68" s="4"/>
      <c r="EE68" s="4"/>
      <c r="EF68" s="4"/>
      <c r="EG68" s="4"/>
      <c r="EH68" s="4"/>
      <c r="EI68" s="4"/>
      <c r="EJ68" s="4"/>
      <c r="EK68" s="4"/>
      <c r="EL68" s="4"/>
      <c r="EM68" s="4"/>
      <c r="EN68" s="4"/>
      <c r="EO68" s="4"/>
      <c r="EP68" s="4"/>
      <c r="EQ68" s="4"/>
      <c r="ER68" s="4"/>
      <c r="ES68" s="4"/>
      <c r="ET68" s="4"/>
      <c r="EU68" s="4"/>
      <c r="EV68" s="4"/>
      <c r="EW68" s="4"/>
      <c r="EX68" s="4"/>
      <c r="EY68" s="4"/>
      <c r="EZ68" s="4"/>
      <c r="FA68" s="4"/>
      <c r="FB68" s="4"/>
      <c r="FC68" s="4"/>
      <c r="FD68" s="4"/>
      <c r="FE68" s="4"/>
      <c r="FF68" s="4"/>
      <c r="FG68" s="4"/>
      <c r="FH68" s="4"/>
      <c r="FI68" s="4"/>
      <c r="FJ68" s="4"/>
      <c r="FK68" s="4"/>
      <c r="FL68" s="4"/>
      <c r="FM68" s="4"/>
      <c r="FN68" s="4"/>
      <c r="FO68" s="4"/>
      <c r="FP68" s="4"/>
      <c r="FQ68" s="4"/>
      <c r="FR68" s="4"/>
      <c r="FS68" s="4"/>
      <c r="FT68" s="4"/>
      <c r="FU68" s="4"/>
      <c r="FV68" s="4"/>
      <c r="FW68" s="4"/>
      <c r="FX68" s="4"/>
      <c r="FY68" s="4"/>
      <c r="FZ68" s="4"/>
      <c r="GA68" s="4"/>
      <c r="GB68" s="4"/>
      <c r="GC68" s="4"/>
      <c r="GD68" s="4"/>
      <c r="GE68" s="4"/>
      <c r="GF68" s="4"/>
      <c r="GG68" s="4"/>
      <c r="GH68" s="4"/>
      <c r="GI68" s="4"/>
      <c r="GJ68" s="4"/>
    </row>
    <row r="69" spans="1:192" s="5" customFormat="1" x14ac:dyDescent="0.5">
      <c r="A69" s="4"/>
      <c r="B69" s="4"/>
      <c r="C69" s="4"/>
      <c r="D69" s="4"/>
      <c r="E69" s="4"/>
      <c r="F69" s="4"/>
      <c r="G69" s="4"/>
      <c r="H69" s="4"/>
      <c r="I69" s="4"/>
      <c r="J69" s="4"/>
      <c r="K69" s="4"/>
      <c r="L69" s="4"/>
      <c r="M69" s="4"/>
      <c r="N69" s="4"/>
      <c r="O69" s="4"/>
      <c r="P69" s="4"/>
      <c r="Q69" s="4"/>
      <c r="R69" s="4"/>
      <c r="S69" s="4"/>
      <c r="T69" s="4"/>
      <c r="U69" s="4"/>
      <c r="V69" s="4"/>
      <c r="W69" s="4"/>
      <c r="X69" s="4"/>
      <c r="Y69" s="4"/>
      <c r="Z69" s="4"/>
      <c r="AA69" s="4"/>
      <c r="AB69" s="4"/>
      <c r="AC69" s="4"/>
      <c r="AD69" s="4"/>
      <c r="AE69" s="4"/>
      <c r="AF69" s="4"/>
      <c r="AG69" s="4"/>
      <c r="AH69" s="4"/>
      <c r="AI69" s="4"/>
      <c r="AJ69" s="4"/>
      <c r="AK69" s="4"/>
      <c r="AL69" s="4"/>
      <c r="AM69" s="4"/>
      <c r="AN69" s="4"/>
      <c r="AO69" s="4"/>
      <c r="AP69" s="4"/>
      <c r="AQ69" s="4"/>
      <c r="AR69" s="4"/>
      <c r="AS69" s="4"/>
      <c r="AT69" s="4"/>
      <c r="AU69" s="4"/>
      <c r="AV69" s="4"/>
      <c r="AW69" s="4"/>
      <c r="AX69" s="4"/>
      <c r="AY69" s="4"/>
      <c r="AZ69" s="4"/>
      <c r="BA69" s="4"/>
      <c r="BB69" s="4"/>
      <c r="BC69" s="4"/>
      <c r="BD69" s="4"/>
      <c r="BE69" s="4"/>
      <c r="BF69" s="4"/>
      <c r="BG69" s="4"/>
      <c r="BH69" s="4"/>
      <c r="BI69" s="4"/>
      <c r="BJ69" s="4"/>
      <c r="BK69" s="4"/>
      <c r="BL69" s="4"/>
      <c r="BM69" s="4"/>
      <c r="BN69" s="4"/>
      <c r="BO69" s="4"/>
      <c r="BP69" s="4"/>
      <c r="BQ69" s="4"/>
      <c r="BR69" s="4"/>
      <c r="BS69" s="4"/>
      <c r="BT69" s="4"/>
      <c r="BU69" s="4"/>
      <c r="BV69" s="4"/>
      <c r="BW69" s="4"/>
      <c r="BX69" s="4"/>
      <c r="BY69" s="4"/>
      <c r="BZ69" s="4"/>
      <c r="CA69" s="4"/>
      <c r="CB69" s="4"/>
      <c r="CC69" s="4"/>
      <c r="CD69" s="4"/>
      <c r="CE69" s="4"/>
      <c r="CF69" s="4"/>
      <c r="CG69" s="4"/>
      <c r="CH69" s="4"/>
      <c r="CI69" s="4"/>
      <c r="CJ69" s="4"/>
      <c r="CK69" s="4"/>
      <c r="CL69" s="4"/>
      <c r="CM69" s="4"/>
      <c r="CN69" s="4"/>
      <c r="CO69" s="4"/>
      <c r="CP69" s="4"/>
      <c r="CQ69" s="4"/>
      <c r="CR69" s="4"/>
      <c r="CS69" s="4"/>
      <c r="CT69" s="4"/>
      <c r="CU69" s="4"/>
      <c r="CV69" s="4"/>
      <c r="CW69" s="4"/>
      <c r="CX69" s="4"/>
      <c r="CY69" s="4"/>
      <c r="CZ69" s="4"/>
      <c r="DA69" s="4"/>
      <c r="DB69" s="4"/>
      <c r="DC69" s="4"/>
      <c r="DD69" s="4"/>
      <c r="DE69" s="4"/>
      <c r="DF69" s="4"/>
      <c r="DG69" s="4"/>
      <c r="DH69" s="4"/>
      <c r="DI69" s="4"/>
      <c r="DJ69" s="4"/>
      <c r="DK69" s="4"/>
      <c r="DL69" s="4"/>
      <c r="DM69" s="4"/>
      <c r="DN69" s="4"/>
      <c r="DO69" s="4"/>
      <c r="DP69" s="4"/>
      <c r="DQ69" s="4"/>
      <c r="DR69" s="4"/>
      <c r="DS69" s="4"/>
      <c r="DT69" s="4"/>
      <c r="DU69" s="4"/>
      <c r="DV69" s="4"/>
      <c r="DW69" s="4"/>
      <c r="DX69" s="4"/>
      <c r="DY69" s="4"/>
      <c r="DZ69" s="4"/>
      <c r="EA69" s="4"/>
      <c r="EB69" s="4"/>
      <c r="EC69" s="4"/>
      <c r="ED69" s="4"/>
      <c r="EE69" s="4"/>
      <c r="EF69" s="4"/>
      <c r="EG69" s="4"/>
      <c r="EH69" s="4"/>
      <c r="EI69" s="4"/>
      <c r="EJ69" s="4"/>
      <c r="EK69" s="4"/>
      <c r="EL69" s="4"/>
      <c r="EM69" s="4"/>
      <c r="EN69" s="4"/>
      <c r="EO69" s="4"/>
      <c r="EP69" s="4"/>
      <c r="EQ69" s="4"/>
      <c r="ER69" s="4"/>
      <c r="ES69" s="4"/>
      <c r="ET69" s="4"/>
      <c r="EU69" s="4"/>
      <c r="EV69" s="4"/>
      <c r="EW69" s="4"/>
      <c r="EX69" s="4"/>
      <c r="EY69" s="4"/>
      <c r="EZ69" s="4"/>
      <c r="FA69" s="4"/>
      <c r="FB69" s="4"/>
      <c r="FC69" s="4"/>
      <c r="FD69" s="4"/>
      <c r="FE69" s="4"/>
      <c r="FF69" s="4"/>
      <c r="FG69" s="4"/>
      <c r="FH69" s="4"/>
      <c r="FI69" s="4"/>
      <c r="FJ69" s="4"/>
      <c r="FK69" s="4"/>
      <c r="FL69" s="4"/>
      <c r="FM69" s="4"/>
      <c r="FN69" s="4"/>
      <c r="FO69" s="4"/>
      <c r="FP69" s="4"/>
      <c r="FQ69" s="4"/>
      <c r="FR69" s="4"/>
      <c r="FS69" s="4"/>
      <c r="FT69" s="4"/>
      <c r="FU69" s="4"/>
      <c r="FV69" s="4"/>
      <c r="FW69" s="4"/>
      <c r="FX69" s="4"/>
      <c r="FY69" s="4"/>
      <c r="FZ69" s="4"/>
      <c r="GA69" s="4"/>
      <c r="GB69" s="4"/>
      <c r="GC69" s="4"/>
      <c r="GD69" s="4"/>
      <c r="GE69" s="4"/>
      <c r="GF69" s="4"/>
      <c r="GG69" s="4"/>
      <c r="GH69" s="4"/>
      <c r="GI69" s="4"/>
      <c r="GJ69" s="4"/>
    </row>
    <row r="70" spans="1:192" s="5" customFormat="1" x14ac:dyDescent="0.5">
      <c r="A70" s="4"/>
      <c r="B70" s="4"/>
      <c r="C70" s="4"/>
      <c r="D70" s="4"/>
      <c r="E70" s="4"/>
      <c r="F70" s="4"/>
      <c r="G70" s="4"/>
      <c r="H70" s="4"/>
      <c r="I70" s="4"/>
      <c r="J70" s="4"/>
      <c r="K70" s="4"/>
      <c r="L70" s="4"/>
      <c r="M70" s="4"/>
      <c r="N70" s="4"/>
      <c r="O70" s="4"/>
      <c r="P70" s="4"/>
      <c r="Q70" s="4"/>
      <c r="R70" s="4"/>
      <c r="S70" s="4"/>
      <c r="T70" s="4"/>
      <c r="U70" s="4"/>
      <c r="V70" s="4"/>
      <c r="W70" s="4"/>
      <c r="X70" s="4"/>
      <c r="Y70" s="4"/>
      <c r="Z70" s="4"/>
      <c r="AA70" s="4"/>
      <c r="AB70" s="4"/>
      <c r="AC70" s="4"/>
      <c r="AD70" s="4"/>
      <c r="AE70" s="4"/>
      <c r="AF70" s="4"/>
      <c r="AG70" s="4"/>
      <c r="AH70" s="4"/>
      <c r="AI70" s="4"/>
      <c r="AJ70" s="4"/>
      <c r="AK70" s="4"/>
      <c r="AL70" s="4"/>
      <c r="AM70" s="4"/>
      <c r="AN70" s="4"/>
      <c r="AO70" s="4"/>
      <c r="AP70" s="4"/>
      <c r="AQ70" s="4"/>
      <c r="AR70" s="4"/>
      <c r="AS70" s="4"/>
      <c r="AT70" s="4"/>
      <c r="AU70" s="4"/>
      <c r="AV70" s="4"/>
      <c r="AW70" s="4"/>
      <c r="AX70" s="4"/>
      <c r="AY70" s="4"/>
      <c r="AZ70" s="4"/>
      <c r="BA70" s="4"/>
      <c r="BB70" s="4"/>
      <c r="BC70" s="4"/>
      <c r="BD70" s="4"/>
      <c r="BE70" s="4"/>
      <c r="BF70" s="4"/>
      <c r="BG70" s="4"/>
      <c r="BH70" s="4"/>
      <c r="BI70" s="4"/>
      <c r="BJ70" s="4"/>
      <c r="BK70" s="4"/>
      <c r="BL70" s="4"/>
      <c r="BM70" s="4"/>
      <c r="BN70" s="4"/>
      <c r="BO70" s="4"/>
      <c r="BP70" s="4"/>
      <c r="BQ70" s="4"/>
      <c r="BR70" s="4"/>
      <c r="BS70" s="4"/>
      <c r="BT70" s="4"/>
      <c r="BU70" s="4"/>
      <c r="BV70" s="4"/>
      <c r="BW70" s="4"/>
      <c r="BX70" s="4"/>
      <c r="BY70" s="4"/>
      <c r="BZ70" s="4"/>
      <c r="CA70" s="4"/>
      <c r="CB70" s="4"/>
      <c r="CC70" s="4"/>
      <c r="CD70" s="4"/>
      <c r="CE70" s="4"/>
      <c r="CF70" s="4"/>
      <c r="CG70" s="4"/>
      <c r="CH70" s="4"/>
      <c r="CI70" s="4"/>
      <c r="CJ70" s="4"/>
      <c r="CK70" s="4"/>
      <c r="CL70" s="4"/>
      <c r="CM70" s="4"/>
      <c r="CN70" s="4"/>
      <c r="CO70" s="4"/>
      <c r="CP70" s="4"/>
      <c r="CQ70" s="4"/>
      <c r="CR70" s="4"/>
      <c r="CS70" s="4"/>
      <c r="CT70" s="4"/>
      <c r="CU70" s="4"/>
      <c r="CV70" s="4"/>
      <c r="CW70" s="4"/>
      <c r="CX70" s="4"/>
      <c r="CY70" s="4"/>
      <c r="CZ70" s="4"/>
      <c r="DA70" s="4"/>
      <c r="DB70" s="4"/>
      <c r="DC70" s="4"/>
      <c r="DD70" s="4"/>
      <c r="DE70" s="4"/>
      <c r="DF70" s="4"/>
      <c r="DG70" s="4"/>
      <c r="DH70" s="4"/>
      <c r="DI70" s="4"/>
      <c r="DJ70" s="4"/>
      <c r="DK70" s="4"/>
      <c r="DL70" s="4"/>
      <c r="DM70" s="4"/>
      <c r="DN70" s="4"/>
      <c r="DO70" s="4"/>
      <c r="DP70" s="4"/>
      <c r="DQ70" s="4"/>
      <c r="DR70" s="4"/>
      <c r="DS70" s="4"/>
      <c r="DT70" s="4"/>
      <c r="DU70" s="4"/>
      <c r="DV70" s="4"/>
      <c r="DW70" s="4"/>
      <c r="DX70" s="4"/>
      <c r="DY70" s="4"/>
      <c r="DZ70" s="4"/>
      <c r="EA70" s="4"/>
      <c r="EB70" s="4"/>
      <c r="EC70" s="4"/>
      <c r="ED70" s="4"/>
      <c r="EE70" s="4"/>
      <c r="EF70" s="4"/>
      <c r="EG70" s="4"/>
      <c r="EH70" s="4"/>
      <c r="EI70" s="4"/>
      <c r="EJ70" s="4"/>
      <c r="EK70" s="4"/>
      <c r="EL70" s="4"/>
      <c r="EM70" s="4"/>
      <c r="EN70" s="4"/>
      <c r="EO70" s="4"/>
      <c r="EP70" s="4"/>
      <c r="EQ70" s="4"/>
      <c r="ER70" s="4"/>
      <c r="ES70" s="4"/>
      <c r="ET70" s="4"/>
      <c r="EU70" s="4"/>
      <c r="EV70" s="4"/>
      <c r="EW70" s="4"/>
      <c r="EX70" s="4"/>
      <c r="EY70" s="4"/>
      <c r="EZ70" s="4"/>
      <c r="FA70" s="4"/>
      <c r="FB70" s="4"/>
      <c r="FC70" s="4"/>
      <c r="FD70" s="4"/>
      <c r="FE70" s="4"/>
      <c r="FF70" s="4"/>
      <c r="FG70" s="4"/>
      <c r="FH70" s="4"/>
      <c r="FI70" s="4"/>
      <c r="FJ70" s="4"/>
      <c r="FK70" s="4"/>
      <c r="FL70" s="4"/>
      <c r="FM70" s="4"/>
      <c r="FN70" s="4"/>
      <c r="FO70" s="4"/>
      <c r="FP70" s="4"/>
      <c r="FQ70" s="4"/>
      <c r="FR70" s="4"/>
      <c r="FS70" s="4"/>
      <c r="FT70" s="4"/>
      <c r="FU70" s="4"/>
      <c r="FV70" s="4"/>
      <c r="FW70" s="4"/>
      <c r="FX70" s="4"/>
      <c r="FY70" s="4"/>
      <c r="FZ70" s="4"/>
      <c r="GA70" s="4"/>
      <c r="GB70" s="4"/>
      <c r="GC70" s="4"/>
      <c r="GD70" s="4"/>
      <c r="GE70" s="4"/>
      <c r="GF70" s="4"/>
      <c r="GG70" s="4"/>
      <c r="GH70" s="4"/>
      <c r="GI70" s="4"/>
      <c r="GJ70" s="4"/>
    </row>
    <row r="71" spans="1:192" s="5" customFormat="1" x14ac:dyDescent="0.5">
      <c r="A71" s="4"/>
      <c r="B71" s="4"/>
      <c r="C71" s="4"/>
      <c r="D71" s="4"/>
      <c r="E71" s="4"/>
      <c r="F71" s="4"/>
      <c r="G71" s="4"/>
      <c r="H71" s="4"/>
      <c r="I71" s="4"/>
      <c r="J71" s="4"/>
      <c r="K71" s="4"/>
      <c r="L71" s="4"/>
      <c r="M71" s="4"/>
      <c r="N71" s="4"/>
      <c r="O71" s="4"/>
      <c r="P71" s="4"/>
      <c r="Q71" s="4"/>
      <c r="R71" s="4"/>
      <c r="S71" s="4"/>
      <c r="T71" s="4"/>
      <c r="U71" s="4"/>
      <c r="V71" s="4"/>
      <c r="W71" s="4"/>
      <c r="X71" s="4"/>
      <c r="Y71" s="4"/>
      <c r="Z71" s="4"/>
      <c r="AA71" s="4"/>
      <c r="AB71" s="4"/>
      <c r="AC71" s="4"/>
      <c r="AD71" s="4"/>
      <c r="AE71" s="4"/>
      <c r="AF71" s="4"/>
      <c r="AG71" s="4"/>
      <c r="AH71" s="4"/>
      <c r="AI71" s="4"/>
      <c r="AJ71" s="4"/>
      <c r="AK71" s="4"/>
      <c r="AL71" s="4"/>
      <c r="AM71" s="4"/>
      <c r="AN71" s="4"/>
      <c r="AO71" s="4"/>
      <c r="AP71" s="4"/>
      <c r="AQ71" s="4"/>
      <c r="AR71" s="4"/>
      <c r="AS71" s="4"/>
      <c r="AT71" s="4"/>
      <c r="AU71" s="4"/>
      <c r="AV71" s="4"/>
      <c r="AW71" s="4"/>
      <c r="AX71" s="4"/>
      <c r="AY71" s="4"/>
      <c r="AZ71" s="4"/>
      <c r="BA71" s="4"/>
      <c r="BB71" s="4"/>
      <c r="BC71" s="4"/>
      <c r="BD71" s="4"/>
      <c r="BE71" s="4"/>
      <c r="BF71" s="4"/>
      <c r="BG71" s="4"/>
      <c r="BH71" s="4"/>
      <c r="BI71" s="4"/>
      <c r="BJ71" s="4"/>
      <c r="BK71" s="4"/>
      <c r="BL71" s="4"/>
      <c r="BM71" s="4"/>
      <c r="BN71" s="4"/>
      <c r="BO71" s="4"/>
      <c r="BP71" s="4"/>
      <c r="BQ71" s="4"/>
      <c r="BR71" s="4"/>
      <c r="BS71" s="4"/>
      <c r="BT71" s="4"/>
      <c r="BU71" s="4"/>
      <c r="BV71" s="4"/>
      <c r="BW71" s="4"/>
      <c r="BX71" s="4"/>
      <c r="BY71" s="4"/>
      <c r="BZ71" s="4"/>
      <c r="CA71" s="4"/>
      <c r="CB71" s="4"/>
      <c r="CC71" s="4"/>
      <c r="CD71" s="4"/>
      <c r="CE71" s="4"/>
      <c r="CF71" s="4"/>
      <c r="CG71" s="4"/>
      <c r="CH71" s="4"/>
      <c r="CI71" s="4"/>
      <c r="CJ71" s="4"/>
      <c r="CK71" s="4"/>
      <c r="CL71" s="4"/>
      <c r="CM71" s="4"/>
      <c r="CN71" s="4"/>
      <c r="CO71" s="4"/>
      <c r="CP71" s="4"/>
      <c r="CQ71" s="4"/>
      <c r="CR71" s="4"/>
      <c r="CS71" s="4"/>
      <c r="CT71" s="4"/>
      <c r="CU71" s="4"/>
      <c r="CV71" s="4"/>
      <c r="CW71" s="4"/>
      <c r="CX71" s="4"/>
      <c r="CY71" s="4"/>
      <c r="CZ71" s="4"/>
      <c r="DA71" s="4"/>
      <c r="DB71" s="4"/>
      <c r="DC71" s="4"/>
      <c r="DD71" s="4"/>
      <c r="DE71" s="4"/>
      <c r="DF71" s="4"/>
      <c r="DG71" s="4"/>
      <c r="DH71" s="4"/>
      <c r="DI71" s="4"/>
      <c r="DJ71" s="4"/>
      <c r="DK71" s="4"/>
      <c r="DL71" s="4"/>
      <c r="DM71" s="4"/>
      <c r="DN71" s="4"/>
      <c r="DO71" s="4"/>
      <c r="DP71" s="4"/>
      <c r="DQ71" s="4"/>
      <c r="DR71" s="4"/>
      <c r="DS71" s="4"/>
      <c r="DT71" s="4"/>
      <c r="DU71" s="4"/>
      <c r="DV71" s="4"/>
      <c r="DW71" s="4"/>
      <c r="DX71" s="4"/>
      <c r="DY71" s="4"/>
      <c r="DZ71" s="4"/>
      <c r="EA71" s="4"/>
      <c r="EB71" s="4"/>
      <c r="EC71" s="4"/>
      <c r="ED71" s="4"/>
      <c r="EE71" s="4"/>
      <c r="EF71" s="4"/>
      <c r="EG71" s="4"/>
      <c r="EH71" s="4"/>
      <c r="EI71" s="4"/>
      <c r="EJ71" s="4"/>
      <c r="EK71" s="4"/>
      <c r="EL71" s="4"/>
      <c r="EM71" s="4"/>
      <c r="EN71" s="4"/>
      <c r="EO71" s="4"/>
      <c r="EP71" s="4"/>
      <c r="EQ71" s="4"/>
      <c r="ER71" s="4"/>
      <c r="ES71" s="4"/>
      <c r="ET71" s="4"/>
      <c r="EU71" s="4"/>
      <c r="EV71" s="4"/>
      <c r="EW71" s="4"/>
      <c r="EX71" s="4"/>
      <c r="EY71" s="4"/>
      <c r="EZ71" s="4"/>
      <c r="FA71" s="4"/>
      <c r="FB71" s="4"/>
      <c r="FC71" s="4"/>
      <c r="FD71" s="4"/>
      <c r="FE71" s="4"/>
      <c r="FF71" s="4"/>
      <c r="FG71" s="4"/>
      <c r="FH71" s="4"/>
      <c r="FI71" s="4"/>
      <c r="FJ71" s="4"/>
      <c r="FK71" s="4"/>
      <c r="FL71" s="4"/>
      <c r="FM71" s="4"/>
      <c r="FN71" s="4"/>
      <c r="FO71" s="4"/>
      <c r="FP71" s="4"/>
      <c r="FQ71" s="4"/>
      <c r="FR71" s="4"/>
      <c r="FS71" s="4"/>
      <c r="FT71" s="4"/>
      <c r="FU71" s="4"/>
      <c r="FV71" s="4"/>
      <c r="FW71" s="4"/>
      <c r="FX71" s="4"/>
      <c r="FY71" s="4"/>
      <c r="FZ71" s="4"/>
      <c r="GA71" s="4"/>
      <c r="GB71" s="4"/>
      <c r="GC71" s="4"/>
      <c r="GD71" s="4"/>
      <c r="GE71" s="4"/>
      <c r="GF71" s="4"/>
      <c r="GG71" s="4"/>
      <c r="GH71" s="4"/>
      <c r="GI71" s="4"/>
      <c r="GJ71" s="4"/>
    </row>
    <row r="72" spans="1:192" s="5" customFormat="1" x14ac:dyDescent="0.5">
      <c r="A72" s="4"/>
      <c r="B72" s="4"/>
      <c r="C72" s="4"/>
      <c r="D72" s="4"/>
      <c r="E72" s="4"/>
      <c r="F72" s="4"/>
      <c r="G72" s="4"/>
      <c r="H72" s="4"/>
      <c r="I72" s="4"/>
      <c r="J72" s="4"/>
      <c r="K72" s="4"/>
      <c r="L72" s="4"/>
      <c r="M72" s="4"/>
      <c r="N72" s="4"/>
      <c r="O72" s="4"/>
      <c r="P72" s="4"/>
      <c r="Q72" s="4"/>
      <c r="R72" s="4"/>
      <c r="S72" s="4"/>
      <c r="T72" s="4"/>
      <c r="U72" s="4"/>
      <c r="V72" s="4"/>
      <c r="W72" s="4"/>
      <c r="X72" s="4"/>
      <c r="Y72" s="4"/>
      <c r="Z72" s="4"/>
      <c r="AA72" s="4"/>
      <c r="AB72" s="4"/>
      <c r="AC72" s="4"/>
      <c r="AD72" s="4"/>
      <c r="AE72" s="4"/>
      <c r="AF72" s="4"/>
      <c r="AG72" s="4"/>
      <c r="AH72" s="4"/>
      <c r="AI72" s="4"/>
      <c r="AJ72" s="4"/>
      <c r="AK72" s="4"/>
      <c r="AL72" s="4"/>
      <c r="AM72" s="4"/>
      <c r="AN72" s="4"/>
      <c r="AO72" s="4"/>
      <c r="AP72" s="4"/>
      <c r="AQ72" s="4"/>
      <c r="AR72" s="4"/>
      <c r="AS72" s="4"/>
      <c r="AT72" s="4"/>
      <c r="AU72" s="4"/>
      <c r="AV72" s="4"/>
      <c r="AW72" s="4"/>
      <c r="AX72" s="4"/>
      <c r="AY72" s="4"/>
      <c r="AZ72" s="4"/>
      <c r="BA72" s="4"/>
      <c r="BB72" s="4"/>
      <c r="BC72" s="4"/>
      <c r="BD72" s="4"/>
      <c r="BE72" s="4"/>
      <c r="BF72" s="4"/>
      <c r="BG72" s="4"/>
      <c r="BH72" s="4"/>
      <c r="BI72" s="4"/>
      <c r="BJ72" s="4"/>
      <c r="BK72" s="4"/>
      <c r="BL72" s="4"/>
      <c r="BM72" s="4"/>
      <c r="BN72" s="4"/>
      <c r="BO72" s="4"/>
      <c r="BP72" s="4"/>
      <c r="BQ72" s="4"/>
      <c r="BR72" s="4"/>
      <c r="BS72" s="4"/>
      <c r="BT72" s="4"/>
      <c r="BU72" s="4"/>
      <c r="BV72" s="4"/>
      <c r="BW72" s="4"/>
      <c r="BX72" s="4"/>
      <c r="BY72" s="4"/>
      <c r="BZ72" s="4"/>
      <c r="CA72" s="4"/>
      <c r="CB72" s="4"/>
      <c r="CC72" s="4"/>
      <c r="CD72" s="4"/>
      <c r="CE72" s="4"/>
      <c r="CF72" s="4"/>
      <c r="CG72" s="4"/>
      <c r="CH72" s="4"/>
      <c r="CI72" s="4"/>
      <c r="CJ72" s="4"/>
      <c r="CK72" s="4"/>
      <c r="CL72" s="4"/>
      <c r="CM72" s="4"/>
      <c r="CN72" s="4"/>
      <c r="CO72" s="4"/>
      <c r="CP72" s="4"/>
      <c r="CQ72" s="4"/>
      <c r="CR72" s="4"/>
      <c r="CS72" s="4"/>
      <c r="CT72" s="4"/>
      <c r="CU72" s="4"/>
      <c r="CV72" s="4"/>
      <c r="CW72" s="4"/>
      <c r="CX72" s="4"/>
      <c r="CY72" s="4"/>
      <c r="CZ72" s="4"/>
      <c r="DA72" s="4"/>
      <c r="DB72" s="4"/>
      <c r="DC72" s="4"/>
      <c r="DD72" s="4"/>
      <c r="DE72" s="4"/>
      <c r="DF72" s="4"/>
      <c r="DG72" s="4"/>
      <c r="DH72" s="4"/>
      <c r="DI72" s="4"/>
      <c r="DJ72" s="4"/>
      <c r="DK72" s="4"/>
      <c r="DL72" s="4"/>
      <c r="DM72" s="4"/>
      <c r="DN72" s="4"/>
      <c r="DO72" s="4"/>
      <c r="DP72" s="4"/>
      <c r="DQ72" s="4"/>
      <c r="DR72" s="4"/>
      <c r="DS72" s="4"/>
      <c r="DT72" s="4"/>
      <c r="DU72" s="4"/>
      <c r="DV72" s="4"/>
      <c r="DW72" s="4"/>
      <c r="DX72" s="4"/>
      <c r="DY72" s="4"/>
      <c r="DZ72" s="4"/>
      <c r="EA72" s="4"/>
      <c r="EB72" s="4"/>
      <c r="EC72" s="4"/>
      <c r="ED72" s="4"/>
      <c r="EE72" s="4"/>
      <c r="EF72" s="4"/>
      <c r="EG72" s="4"/>
      <c r="EH72" s="4"/>
      <c r="EI72" s="4"/>
      <c r="EJ72" s="4"/>
      <c r="EK72" s="4"/>
      <c r="EL72" s="4"/>
      <c r="EM72" s="4"/>
      <c r="EN72" s="4"/>
      <c r="EO72" s="4"/>
      <c r="EP72" s="4"/>
      <c r="EQ72" s="4"/>
      <c r="ER72" s="4"/>
      <c r="ES72" s="4"/>
      <c r="ET72" s="4"/>
      <c r="EU72" s="4"/>
      <c r="EV72" s="4"/>
      <c r="EW72" s="4"/>
      <c r="EX72" s="4"/>
      <c r="EY72" s="4"/>
      <c r="EZ72" s="4"/>
      <c r="FA72" s="4"/>
      <c r="FB72" s="4"/>
      <c r="FC72" s="4"/>
      <c r="FD72" s="4"/>
      <c r="FE72" s="4"/>
      <c r="FF72" s="4"/>
      <c r="FG72" s="4"/>
      <c r="FH72" s="4"/>
      <c r="FI72" s="4"/>
      <c r="FJ72" s="4"/>
      <c r="FK72" s="4"/>
      <c r="FL72" s="4"/>
      <c r="FM72" s="4"/>
      <c r="FN72" s="4"/>
      <c r="FO72" s="4"/>
      <c r="FP72" s="4"/>
      <c r="FQ72" s="4"/>
      <c r="FR72" s="4"/>
      <c r="FS72" s="4"/>
      <c r="FT72" s="4"/>
      <c r="FU72" s="4"/>
      <c r="FV72" s="4"/>
      <c r="FW72" s="4"/>
      <c r="FX72" s="4"/>
      <c r="FY72" s="4"/>
      <c r="FZ72" s="4"/>
      <c r="GA72" s="4"/>
      <c r="GB72" s="4"/>
      <c r="GC72" s="4"/>
      <c r="GD72" s="4"/>
      <c r="GE72" s="4"/>
      <c r="GF72" s="4"/>
      <c r="GG72" s="4"/>
      <c r="GH72" s="4"/>
      <c r="GI72" s="4"/>
      <c r="GJ72" s="4"/>
    </row>
    <row r="73" spans="1:192" s="5" customFormat="1" x14ac:dyDescent="0.5">
      <c r="A73" s="4"/>
      <c r="B73" s="4"/>
      <c r="C73" s="4"/>
      <c r="D73" s="4"/>
      <c r="E73" s="4"/>
      <c r="F73" s="4"/>
      <c r="G73" s="4"/>
      <c r="H73" s="4"/>
      <c r="I73" s="4"/>
      <c r="J73" s="4"/>
      <c r="K73" s="4"/>
      <c r="L73" s="4"/>
      <c r="M73" s="4"/>
      <c r="N73" s="4"/>
      <c r="O73" s="4"/>
      <c r="P73" s="4"/>
      <c r="Q73" s="4"/>
      <c r="R73" s="4"/>
      <c r="S73" s="4"/>
      <c r="T73" s="4"/>
      <c r="U73" s="4"/>
      <c r="V73" s="4"/>
      <c r="W73" s="4"/>
      <c r="X73" s="4"/>
      <c r="Y73" s="4"/>
      <c r="Z73" s="4"/>
      <c r="AA73" s="4"/>
      <c r="AB73" s="4"/>
      <c r="AC73" s="4"/>
      <c r="AD73" s="4"/>
      <c r="AE73" s="4"/>
      <c r="AF73" s="4"/>
      <c r="AG73" s="4"/>
      <c r="AH73" s="4"/>
      <c r="AI73" s="4"/>
      <c r="AJ73" s="4"/>
      <c r="AK73" s="4"/>
      <c r="AL73" s="4"/>
      <c r="AM73" s="4"/>
      <c r="AN73" s="4"/>
      <c r="AO73" s="4"/>
      <c r="AP73" s="4"/>
      <c r="AQ73" s="4"/>
      <c r="AR73" s="4"/>
      <c r="AS73" s="4"/>
      <c r="AT73" s="4"/>
      <c r="AU73" s="4"/>
      <c r="AV73" s="4"/>
      <c r="AW73" s="4"/>
      <c r="AX73" s="4"/>
      <c r="AY73" s="4"/>
      <c r="AZ73" s="4"/>
      <c r="BA73" s="4"/>
      <c r="BB73" s="4"/>
      <c r="BC73" s="4"/>
      <c r="BD73" s="4"/>
      <c r="BE73" s="4"/>
      <c r="BF73" s="4"/>
      <c r="BG73" s="4"/>
      <c r="BH73" s="4"/>
      <c r="BI73" s="4"/>
      <c r="BJ73" s="4"/>
      <c r="BK73" s="4"/>
      <c r="BL73" s="4"/>
      <c r="BM73" s="4"/>
      <c r="BN73" s="4"/>
      <c r="BO73" s="4"/>
      <c r="BP73" s="4"/>
      <c r="BQ73" s="4"/>
      <c r="BR73" s="4"/>
      <c r="BS73" s="4"/>
      <c r="BT73" s="4"/>
      <c r="BU73" s="4"/>
      <c r="BV73" s="4"/>
      <c r="BW73" s="4"/>
      <c r="BX73" s="4"/>
      <c r="BY73" s="4"/>
      <c r="BZ73" s="4"/>
      <c r="CA73" s="4"/>
      <c r="CB73" s="4"/>
      <c r="CC73" s="4"/>
      <c r="CD73" s="4"/>
      <c r="CE73" s="4"/>
      <c r="CF73" s="4"/>
      <c r="CG73" s="4"/>
      <c r="CH73" s="4"/>
      <c r="CI73" s="4"/>
      <c r="CJ73" s="4"/>
      <c r="CK73" s="4"/>
      <c r="CL73" s="4"/>
      <c r="CM73" s="4"/>
      <c r="CN73" s="4"/>
      <c r="CO73" s="4"/>
      <c r="CP73" s="4"/>
      <c r="CQ73" s="4"/>
      <c r="CR73" s="4"/>
      <c r="CS73" s="4"/>
      <c r="CT73" s="4"/>
      <c r="CU73" s="4"/>
      <c r="CV73" s="4"/>
      <c r="CW73" s="4"/>
      <c r="CX73" s="4"/>
      <c r="CY73" s="4"/>
      <c r="CZ73" s="4"/>
      <c r="DA73" s="4"/>
      <c r="DB73" s="4"/>
      <c r="DC73" s="4"/>
      <c r="DD73" s="4"/>
      <c r="DE73" s="4"/>
      <c r="DF73" s="4"/>
      <c r="DG73" s="4"/>
      <c r="DH73" s="4"/>
      <c r="DI73" s="4"/>
      <c r="DJ73" s="4"/>
      <c r="DK73" s="4"/>
      <c r="DL73" s="4"/>
      <c r="DM73" s="4"/>
      <c r="DN73" s="4"/>
      <c r="DO73" s="4"/>
      <c r="DP73" s="4"/>
      <c r="DQ73" s="4"/>
      <c r="DR73" s="4"/>
      <c r="DS73" s="4"/>
      <c r="DT73" s="4"/>
      <c r="DU73" s="4"/>
      <c r="DV73" s="4"/>
      <c r="DW73" s="4"/>
      <c r="DX73" s="4"/>
      <c r="DY73" s="4"/>
      <c r="DZ73" s="4"/>
      <c r="EA73" s="4"/>
      <c r="EB73" s="4"/>
      <c r="EC73" s="4"/>
      <c r="ED73" s="4"/>
      <c r="EE73" s="4"/>
      <c r="EF73" s="4"/>
      <c r="EG73" s="4"/>
      <c r="EH73" s="4"/>
      <c r="EI73" s="4"/>
      <c r="EJ73" s="4"/>
      <c r="EK73" s="4"/>
      <c r="EL73" s="4"/>
      <c r="EM73" s="4"/>
      <c r="EN73" s="4"/>
      <c r="EO73" s="4"/>
      <c r="EP73" s="4"/>
      <c r="EQ73" s="4"/>
      <c r="ER73" s="4"/>
      <c r="ES73" s="4"/>
      <c r="ET73" s="4"/>
      <c r="EU73" s="4"/>
      <c r="EV73" s="4"/>
      <c r="EW73" s="4"/>
      <c r="EX73" s="4"/>
      <c r="EY73" s="4"/>
      <c r="EZ73" s="4"/>
      <c r="FA73" s="4"/>
      <c r="FB73" s="4"/>
      <c r="FC73" s="4"/>
      <c r="FD73" s="4"/>
      <c r="FE73" s="4"/>
      <c r="FF73" s="4"/>
      <c r="FG73" s="4"/>
      <c r="FH73" s="4"/>
      <c r="FI73" s="4"/>
      <c r="FJ73" s="4"/>
      <c r="FK73" s="4"/>
      <c r="FL73" s="4"/>
      <c r="FM73" s="4"/>
      <c r="FN73" s="4"/>
      <c r="FO73" s="4"/>
      <c r="FP73" s="4"/>
      <c r="FQ73" s="4"/>
      <c r="FR73" s="4"/>
      <c r="FS73" s="4"/>
      <c r="FT73" s="4"/>
      <c r="FU73" s="4"/>
      <c r="FV73" s="4"/>
      <c r="FW73" s="4"/>
      <c r="FX73" s="4"/>
      <c r="FY73" s="4"/>
      <c r="FZ73" s="4"/>
      <c r="GA73" s="4"/>
      <c r="GB73" s="4"/>
      <c r="GC73" s="4"/>
      <c r="GD73" s="4"/>
      <c r="GE73" s="4"/>
      <c r="GF73" s="4"/>
      <c r="GG73" s="4"/>
      <c r="GH73" s="4"/>
      <c r="GI73" s="4"/>
      <c r="GJ73" s="4"/>
    </row>
    <row r="74" spans="1:192" s="5" customFormat="1" x14ac:dyDescent="0.5">
      <c r="A74" s="4"/>
      <c r="B74" s="4"/>
      <c r="C74" s="4"/>
      <c r="D74" s="4"/>
      <c r="E74" s="4"/>
      <c r="F74" s="4"/>
      <c r="G74" s="4"/>
      <c r="H74" s="4"/>
      <c r="I74" s="4"/>
      <c r="J74" s="4"/>
      <c r="K74" s="4"/>
      <c r="L74" s="4"/>
      <c r="M74" s="4"/>
      <c r="N74" s="4"/>
      <c r="O74" s="4"/>
      <c r="P74" s="4"/>
      <c r="Q74" s="4"/>
      <c r="R74" s="4"/>
      <c r="S74" s="4"/>
      <c r="T74" s="4"/>
      <c r="U74" s="4"/>
      <c r="V74" s="4"/>
      <c r="W74" s="4"/>
      <c r="X74" s="4"/>
      <c r="Y74" s="4"/>
      <c r="Z74" s="4"/>
      <c r="AA74" s="4"/>
      <c r="AB74" s="4"/>
      <c r="AC74" s="4"/>
      <c r="AD74" s="4"/>
      <c r="AE74" s="4"/>
      <c r="AF74" s="4"/>
      <c r="AG74" s="4"/>
      <c r="AH74" s="4"/>
      <c r="AI74" s="4"/>
      <c r="AJ74" s="4"/>
      <c r="AK74" s="4"/>
      <c r="AL74" s="4"/>
      <c r="AM74" s="4"/>
      <c r="AN74" s="4"/>
      <c r="AO74" s="4"/>
      <c r="AP74" s="4"/>
      <c r="AQ74" s="4"/>
      <c r="AR74" s="4"/>
      <c r="AS74" s="4"/>
      <c r="AT74" s="4"/>
      <c r="AU74" s="4"/>
      <c r="AV74" s="4"/>
      <c r="AW74" s="4"/>
      <c r="AX74" s="4"/>
      <c r="AY74" s="4"/>
      <c r="AZ74" s="4"/>
      <c r="BA74" s="4"/>
      <c r="BB74" s="4"/>
      <c r="BC74" s="4"/>
      <c r="BD74" s="4"/>
      <c r="BE74" s="4"/>
      <c r="BF74" s="4"/>
      <c r="BG74" s="4"/>
      <c r="BH74" s="4"/>
      <c r="BI74" s="4"/>
      <c r="BJ74" s="4"/>
      <c r="BK74" s="4"/>
      <c r="BL74" s="4"/>
      <c r="BM74" s="4"/>
      <c r="BN74" s="4"/>
      <c r="BO74" s="4"/>
      <c r="BP74" s="4"/>
      <c r="BQ74" s="4"/>
      <c r="BR74" s="4"/>
      <c r="BS74" s="4"/>
      <c r="BT74" s="4"/>
      <c r="BU74" s="4"/>
      <c r="BV74" s="4"/>
      <c r="BW74" s="4"/>
      <c r="BX74" s="4"/>
      <c r="BY74" s="4"/>
      <c r="BZ74" s="4"/>
      <c r="CA74" s="4"/>
      <c r="CB74" s="4"/>
      <c r="CC74" s="4"/>
      <c r="CD74" s="4"/>
      <c r="CE74" s="4"/>
      <c r="CF74" s="4"/>
      <c r="CG74" s="4"/>
      <c r="CH74" s="4"/>
      <c r="CI74" s="4"/>
      <c r="CJ74" s="4"/>
      <c r="CK74" s="4"/>
      <c r="CL74" s="4"/>
      <c r="CM74" s="4"/>
      <c r="CN74" s="4"/>
      <c r="CO74" s="4"/>
      <c r="CP74" s="4"/>
      <c r="CQ74" s="4"/>
      <c r="CR74" s="4"/>
      <c r="CS74" s="4"/>
      <c r="CT74" s="4"/>
      <c r="CU74" s="4"/>
      <c r="CV74" s="4"/>
      <c r="CW74" s="4"/>
      <c r="CX74" s="4"/>
      <c r="CY74" s="4"/>
      <c r="CZ74" s="4"/>
      <c r="DA74" s="4"/>
      <c r="DB74" s="4"/>
      <c r="DC74" s="4"/>
      <c r="DD74" s="4"/>
      <c r="DE74" s="4"/>
      <c r="DF74" s="4"/>
      <c r="DG74" s="4"/>
      <c r="DH74" s="4"/>
      <c r="DI74" s="4"/>
      <c r="DJ74" s="4"/>
      <c r="DK74" s="4"/>
      <c r="DL74" s="4"/>
      <c r="DM74" s="4"/>
      <c r="DN74" s="4"/>
      <c r="DO74" s="4"/>
      <c r="DP74" s="4"/>
      <c r="DQ74" s="4"/>
      <c r="DR74" s="4"/>
      <c r="DS74" s="4"/>
      <c r="DT74" s="4"/>
      <c r="DU74" s="4"/>
      <c r="DV74" s="4"/>
      <c r="DW74" s="4"/>
      <c r="DX74" s="4"/>
      <c r="DY74" s="4"/>
      <c r="DZ74" s="4"/>
      <c r="EA74" s="4"/>
      <c r="EB74" s="4"/>
      <c r="EC74" s="4"/>
      <c r="ED74" s="4"/>
      <c r="EE74" s="4"/>
      <c r="EF74" s="4"/>
      <c r="EG74" s="4"/>
      <c r="EH74" s="4"/>
      <c r="EI74" s="4"/>
      <c r="EJ74" s="4"/>
      <c r="EK74" s="4"/>
      <c r="EL74" s="4"/>
      <c r="EM74" s="4"/>
      <c r="EN74" s="4"/>
      <c r="EO74" s="4"/>
      <c r="EP74" s="4"/>
      <c r="EQ74" s="4"/>
      <c r="ER74" s="4"/>
      <c r="ES74" s="4"/>
      <c r="ET74" s="4"/>
      <c r="EU74" s="4"/>
      <c r="EV74" s="4"/>
      <c r="EW74" s="4"/>
      <c r="EX74" s="4"/>
      <c r="EY74" s="4"/>
      <c r="EZ74" s="4"/>
      <c r="FA74" s="4"/>
      <c r="FB74" s="4"/>
      <c r="FC74" s="4"/>
      <c r="FD74" s="4"/>
      <c r="FE74" s="4"/>
      <c r="FF74" s="4"/>
      <c r="FG74" s="4"/>
      <c r="FH74" s="4"/>
      <c r="FI74" s="4"/>
      <c r="FJ74" s="4"/>
      <c r="FK74" s="4"/>
      <c r="FL74" s="4"/>
      <c r="FM74" s="4"/>
      <c r="FN74" s="4"/>
      <c r="FO74" s="4"/>
      <c r="FP74" s="4"/>
      <c r="FQ74" s="4"/>
      <c r="FR74" s="4"/>
      <c r="FS74" s="4"/>
      <c r="FT74" s="4"/>
      <c r="FU74" s="4"/>
      <c r="FV74" s="4"/>
      <c r="FW74" s="4"/>
      <c r="FX74" s="4"/>
      <c r="FY74" s="4"/>
      <c r="FZ74" s="4"/>
      <c r="GA74" s="4"/>
      <c r="GB74" s="4"/>
      <c r="GC74" s="4"/>
      <c r="GD74" s="4"/>
      <c r="GE74" s="4"/>
      <c r="GF74" s="4"/>
      <c r="GG74" s="4"/>
      <c r="GH74" s="4"/>
      <c r="GI74" s="4"/>
      <c r="GJ74" s="4"/>
    </row>
    <row r="75" spans="1:192" s="5" customFormat="1" x14ac:dyDescent="0.5">
      <c r="A75" s="4"/>
      <c r="B75" s="4"/>
      <c r="C75" s="4"/>
      <c r="D75" s="4"/>
      <c r="E75" s="4"/>
      <c r="F75" s="4"/>
      <c r="G75" s="4"/>
      <c r="H75" s="4"/>
      <c r="I75" s="4"/>
      <c r="J75" s="4"/>
      <c r="K75" s="4"/>
      <c r="L75" s="4"/>
      <c r="M75" s="4"/>
      <c r="N75" s="4"/>
      <c r="O75" s="4"/>
      <c r="P75" s="4"/>
      <c r="Q75" s="4"/>
      <c r="R75" s="4"/>
      <c r="S75" s="4"/>
      <c r="T75" s="4"/>
      <c r="U75" s="4"/>
      <c r="V75" s="4"/>
      <c r="W75" s="4"/>
      <c r="X75" s="4"/>
      <c r="Y75" s="4"/>
      <c r="Z75" s="4"/>
      <c r="AA75" s="4"/>
      <c r="AB75" s="4"/>
      <c r="AC75" s="4"/>
      <c r="AD75" s="4"/>
      <c r="AE75" s="4"/>
      <c r="AF75" s="4"/>
      <c r="AG75" s="4"/>
      <c r="AH75" s="4"/>
      <c r="AI75" s="4"/>
      <c r="AJ75" s="4"/>
      <c r="AK75" s="4"/>
      <c r="AL75" s="4"/>
      <c r="AM75" s="4"/>
      <c r="AN75" s="4"/>
      <c r="AO75" s="4"/>
      <c r="AP75" s="4"/>
      <c r="AQ75" s="4"/>
      <c r="AR75" s="4"/>
      <c r="AS75" s="4"/>
      <c r="AT75" s="4"/>
      <c r="AU75" s="4"/>
      <c r="AV75" s="4"/>
      <c r="AW75" s="4"/>
      <c r="AX75" s="4"/>
      <c r="AY75" s="4"/>
      <c r="AZ75" s="4"/>
      <c r="BA75" s="4"/>
      <c r="BB75" s="4"/>
      <c r="BC75" s="4"/>
      <c r="BD75" s="4"/>
      <c r="BE75" s="4"/>
      <c r="BF75" s="4"/>
      <c r="BG75" s="4"/>
      <c r="BH75" s="4"/>
      <c r="BI75" s="4"/>
      <c r="BJ75" s="4"/>
      <c r="BK75" s="4"/>
      <c r="BL75" s="4"/>
      <c r="BM75" s="4"/>
      <c r="BN75" s="4"/>
      <c r="BO75" s="4"/>
      <c r="BP75" s="4"/>
      <c r="BQ75" s="4"/>
      <c r="BR75" s="4"/>
      <c r="BS75" s="4"/>
      <c r="BT75" s="4"/>
      <c r="BU75" s="4"/>
      <c r="BV75" s="4"/>
      <c r="BW75" s="4"/>
      <c r="BX75" s="4"/>
      <c r="BY75" s="4"/>
      <c r="BZ75" s="4"/>
      <c r="CA75" s="4"/>
      <c r="CB75" s="4"/>
      <c r="CC75" s="4"/>
      <c r="CD75" s="4"/>
      <c r="CE75" s="4"/>
      <c r="CF75" s="4"/>
      <c r="CG75" s="4"/>
      <c r="CH75" s="4"/>
      <c r="CI75" s="4"/>
      <c r="CJ75" s="4"/>
      <c r="CK75" s="4"/>
      <c r="CL75" s="4"/>
      <c r="CM75" s="4"/>
      <c r="CN75" s="4"/>
      <c r="CO75" s="4"/>
      <c r="CP75" s="4"/>
      <c r="CQ75" s="4"/>
      <c r="CR75" s="4"/>
      <c r="CS75" s="4"/>
      <c r="CT75" s="4"/>
      <c r="CU75" s="4"/>
      <c r="CV75" s="4"/>
      <c r="CW75" s="4"/>
      <c r="CX75" s="4"/>
      <c r="CY75" s="4"/>
      <c r="CZ75" s="4"/>
      <c r="DA75" s="4"/>
      <c r="DB75" s="4"/>
      <c r="DC75" s="4"/>
      <c r="DD75" s="4"/>
      <c r="DE75" s="4"/>
      <c r="DF75" s="4"/>
      <c r="DG75" s="4"/>
      <c r="DH75" s="4"/>
      <c r="DI75" s="4"/>
      <c r="DJ75" s="4"/>
      <c r="DK75" s="4"/>
      <c r="DL75" s="4"/>
      <c r="DM75" s="4"/>
      <c r="DN75" s="4"/>
      <c r="DO75" s="4"/>
      <c r="DP75" s="4"/>
      <c r="DQ75" s="4"/>
      <c r="DR75" s="4"/>
      <c r="DS75" s="4"/>
      <c r="DT75" s="4"/>
      <c r="DU75" s="4"/>
      <c r="DV75" s="4"/>
      <c r="DW75" s="4"/>
      <c r="DX75" s="4"/>
      <c r="DY75" s="4"/>
      <c r="DZ75" s="4"/>
      <c r="EA75" s="4"/>
      <c r="EB75" s="4"/>
      <c r="EC75" s="4"/>
      <c r="ED75" s="4"/>
      <c r="EE75" s="4"/>
      <c r="EF75" s="4"/>
      <c r="EG75" s="4"/>
      <c r="EH75" s="4"/>
      <c r="EI75" s="4"/>
      <c r="EJ75" s="4"/>
      <c r="EK75" s="4"/>
      <c r="EL75" s="4"/>
      <c r="EM75" s="4"/>
      <c r="EN75" s="4"/>
      <c r="EO75" s="4"/>
      <c r="EP75" s="4"/>
      <c r="EQ75" s="4"/>
      <c r="ER75" s="4"/>
      <c r="ES75" s="4"/>
      <c r="ET75" s="4"/>
      <c r="EU75" s="4"/>
      <c r="EV75" s="4"/>
      <c r="EW75" s="4"/>
      <c r="EX75" s="4"/>
      <c r="EY75" s="4"/>
      <c r="EZ75" s="4"/>
      <c r="FA75" s="4"/>
      <c r="FB75" s="4"/>
      <c r="FC75" s="4"/>
      <c r="FD75" s="4"/>
      <c r="FE75" s="4"/>
      <c r="FF75" s="4"/>
      <c r="FG75" s="4"/>
      <c r="FH75" s="4"/>
      <c r="FI75" s="4"/>
      <c r="FJ75" s="4"/>
      <c r="FK75" s="4"/>
      <c r="FL75" s="4"/>
      <c r="FM75" s="4"/>
      <c r="FN75" s="4"/>
      <c r="FO75" s="4"/>
      <c r="FP75" s="4"/>
      <c r="FQ75" s="4"/>
      <c r="FR75" s="4"/>
      <c r="FS75" s="4"/>
      <c r="FT75" s="4"/>
      <c r="FU75" s="4"/>
      <c r="FV75" s="4"/>
      <c r="FW75" s="4"/>
      <c r="FX75" s="4"/>
      <c r="FY75" s="4"/>
      <c r="FZ75" s="4"/>
      <c r="GA75" s="4"/>
      <c r="GB75" s="4"/>
      <c r="GC75" s="4"/>
      <c r="GD75" s="4"/>
      <c r="GE75" s="4"/>
      <c r="GF75" s="4"/>
      <c r="GG75" s="4"/>
      <c r="GH75" s="4"/>
      <c r="GI75" s="4"/>
      <c r="GJ75" s="4"/>
    </row>
    <row r="76" spans="1:192" s="5" customFormat="1" x14ac:dyDescent="0.5">
      <c r="A76" s="4"/>
      <c r="B76" s="4"/>
      <c r="C76" s="4"/>
      <c r="D76" s="4"/>
      <c r="E76" s="4"/>
      <c r="F76" s="4"/>
      <c r="G76" s="4"/>
      <c r="H76" s="4"/>
      <c r="I76" s="4"/>
      <c r="J76" s="4"/>
      <c r="K76" s="4"/>
      <c r="L76" s="4"/>
      <c r="M76" s="4"/>
      <c r="N76" s="4"/>
      <c r="O76" s="4"/>
      <c r="P76" s="4"/>
      <c r="Q76" s="4"/>
      <c r="R76" s="4"/>
      <c r="S76" s="4"/>
      <c r="T76" s="4"/>
      <c r="U76" s="4"/>
      <c r="V76" s="4"/>
      <c r="W76" s="4"/>
      <c r="X76" s="4"/>
      <c r="Y76" s="4"/>
      <c r="Z76" s="4"/>
      <c r="AA76" s="4"/>
      <c r="AB76" s="4"/>
      <c r="AC76" s="4"/>
      <c r="AD76" s="4"/>
      <c r="AE76" s="4"/>
      <c r="AF76" s="4"/>
      <c r="AG76" s="4"/>
      <c r="AH76" s="4"/>
      <c r="AI76" s="4"/>
      <c r="AJ76" s="4"/>
      <c r="AK76" s="4"/>
      <c r="AL76" s="4"/>
      <c r="AM76" s="4"/>
      <c r="AN76" s="4"/>
      <c r="AO76" s="4"/>
      <c r="AP76" s="4"/>
      <c r="AQ76" s="4"/>
      <c r="AR76" s="4"/>
      <c r="AS76" s="4"/>
      <c r="AT76" s="4"/>
      <c r="AU76" s="4"/>
      <c r="AV76" s="4"/>
      <c r="AW76" s="4"/>
      <c r="AX76" s="4"/>
      <c r="AY76" s="4"/>
      <c r="AZ76" s="4"/>
      <c r="BA76" s="4"/>
      <c r="BB76" s="4"/>
      <c r="BC76" s="4"/>
      <c r="BD76" s="4"/>
      <c r="BE76" s="4"/>
      <c r="BF76" s="4"/>
      <c r="BG76" s="4"/>
      <c r="BH76" s="4"/>
      <c r="BI76" s="4"/>
      <c r="BJ76" s="4"/>
      <c r="BK76" s="4"/>
      <c r="BL76" s="4"/>
      <c r="BM76" s="4"/>
      <c r="BN76" s="4"/>
      <c r="BO76" s="4"/>
      <c r="BP76" s="4"/>
      <c r="BQ76" s="4"/>
      <c r="BR76" s="4"/>
      <c r="BS76" s="4"/>
      <c r="BT76" s="4"/>
      <c r="BU76" s="4"/>
      <c r="BV76" s="4"/>
      <c r="BW76" s="4"/>
      <c r="BX76" s="4"/>
      <c r="BY76" s="4"/>
      <c r="BZ76" s="4"/>
      <c r="CA76" s="4"/>
      <c r="CB76" s="4"/>
      <c r="CC76" s="4"/>
      <c r="CD76" s="4"/>
      <c r="CE76" s="4"/>
      <c r="CF76" s="4"/>
      <c r="CG76" s="4"/>
      <c r="CH76" s="4"/>
      <c r="CI76" s="4"/>
      <c r="CJ76" s="4"/>
      <c r="CK76" s="4"/>
      <c r="CL76" s="4"/>
      <c r="CM76" s="4"/>
      <c r="CN76" s="4"/>
      <c r="CO76" s="4"/>
      <c r="CP76" s="4"/>
      <c r="CQ76" s="4"/>
      <c r="CR76" s="4"/>
      <c r="CS76" s="4"/>
      <c r="CT76" s="4"/>
      <c r="CU76" s="4"/>
      <c r="CV76" s="4"/>
      <c r="CW76" s="4"/>
      <c r="CX76" s="4"/>
      <c r="CY76" s="4"/>
      <c r="CZ76" s="4"/>
      <c r="DA76" s="4"/>
      <c r="DB76" s="4"/>
      <c r="DC76" s="4"/>
      <c r="DD76" s="4"/>
      <c r="DE76" s="4"/>
      <c r="DF76" s="4"/>
      <c r="DG76" s="4"/>
      <c r="DH76" s="4"/>
      <c r="DI76" s="4"/>
      <c r="DJ76" s="4"/>
      <c r="DK76" s="4"/>
      <c r="DL76" s="4"/>
      <c r="DM76" s="4"/>
      <c r="DN76" s="4"/>
      <c r="DO76" s="4"/>
      <c r="DP76" s="4"/>
      <c r="DQ76" s="4"/>
      <c r="DR76" s="4"/>
      <c r="DS76" s="4"/>
      <c r="DT76" s="4"/>
      <c r="DU76" s="4"/>
      <c r="DV76" s="4"/>
      <c r="DW76" s="4"/>
      <c r="DX76" s="4"/>
      <c r="DY76" s="4"/>
      <c r="DZ76" s="4"/>
      <c r="EA76" s="4"/>
      <c r="EB76" s="4"/>
      <c r="EC76" s="4"/>
      <c r="ED76" s="4"/>
      <c r="EE76" s="4"/>
      <c r="EF76" s="4"/>
      <c r="EG76" s="4"/>
      <c r="EH76" s="4"/>
      <c r="EI76" s="4"/>
      <c r="EJ76" s="4"/>
      <c r="EK76" s="4"/>
      <c r="EL76" s="4"/>
      <c r="EM76" s="4"/>
      <c r="EN76" s="4"/>
      <c r="EO76" s="4"/>
      <c r="EP76" s="4"/>
      <c r="EQ76" s="4"/>
      <c r="ER76" s="4"/>
      <c r="ES76" s="4"/>
      <c r="ET76" s="4"/>
      <c r="EU76" s="4"/>
      <c r="EV76" s="4"/>
      <c r="EW76" s="4"/>
      <c r="EX76" s="4"/>
      <c r="EY76" s="4"/>
      <c r="EZ76" s="4"/>
      <c r="FA76" s="4"/>
      <c r="FB76" s="4"/>
      <c r="FC76" s="4"/>
      <c r="FD76" s="4"/>
      <c r="FE76" s="4"/>
      <c r="FF76" s="4"/>
      <c r="FG76" s="4"/>
      <c r="FH76" s="4"/>
      <c r="FI76" s="4"/>
      <c r="FJ76" s="4"/>
      <c r="FK76" s="4"/>
      <c r="FL76" s="4"/>
      <c r="FM76" s="4"/>
      <c r="FN76" s="4"/>
      <c r="FO76" s="4"/>
      <c r="FP76" s="4"/>
      <c r="FQ76" s="4"/>
      <c r="FR76" s="4"/>
      <c r="FS76" s="4"/>
      <c r="FT76" s="4"/>
      <c r="FU76" s="4"/>
      <c r="FV76" s="4"/>
      <c r="FW76" s="4"/>
      <c r="FX76" s="4"/>
      <c r="FY76" s="4"/>
      <c r="FZ76" s="4"/>
      <c r="GA76" s="4"/>
      <c r="GB76" s="4"/>
      <c r="GC76" s="4"/>
      <c r="GD76" s="4"/>
      <c r="GE76" s="4"/>
      <c r="GF76" s="4"/>
      <c r="GG76" s="4"/>
      <c r="GH76" s="4"/>
      <c r="GI76" s="4"/>
      <c r="GJ76" s="4"/>
    </row>
    <row r="77" spans="1:192" s="5" customFormat="1" x14ac:dyDescent="0.5">
      <c r="A77" s="4"/>
      <c r="B77" s="4"/>
      <c r="C77" s="4"/>
      <c r="D77" s="4"/>
      <c r="E77" s="4"/>
      <c r="F77" s="4"/>
      <c r="G77" s="4"/>
      <c r="H77" s="4"/>
      <c r="I77" s="4"/>
      <c r="J77" s="4"/>
      <c r="K77" s="4"/>
      <c r="L77" s="4"/>
      <c r="M77" s="4"/>
      <c r="N77" s="4"/>
      <c r="O77" s="4"/>
      <c r="P77" s="4"/>
      <c r="Q77" s="4"/>
      <c r="R77" s="4"/>
      <c r="S77" s="4"/>
      <c r="T77" s="4"/>
      <c r="U77" s="4"/>
      <c r="V77" s="4"/>
      <c r="W77" s="4"/>
      <c r="X77" s="4"/>
      <c r="Y77" s="4"/>
      <c r="Z77" s="4"/>
      <c r="AA77" s="4"/>
      <c r="AB77" s="4"/>
      <c r="AC77" s="4"/>
      <c r="AD77" s="4"/>
      <c r="AE77" s="4"/>
      <c r="AF77" s="4"/>
      <c r="AG77" s="4"/>
      <c r="AH77" s="4"/>
      <c r="AI77" s="4"/>
      <c r="AJ77" s="4"/>
      <c r="AK77" s="4"/>
      <c r="AL77" s="4"/>
      <c r="AM77" s="4"/>
      <c r="AN77" s="4"/>
      <c r="AO77" s="4"/>
      <c r="AP77" s="4"/>
      <c r="AQ77" s="4"/>
      <c r="AR77" s="4"/>
      <c r="AS77" s="4"/>
      <c r="AT77" s="4"/>
      <c r="AU77" s="4"/>
      <c r="AV77" s="4"/>
      <c r="AW77" s="4"/>
      <c r="AX77" s="4"/>
      <c r="AY77" s="4"/>
      <c r="AZ77" s="4"/>
      <c r="BA77" s="4"/>
      <c r="BB77" s="4"/>
      <c r="BC77" s="4"/>
      <c r="BD77" s="4"/>
      <c r="BE77" s="4"/>
      <c r="BF77" s="4"/>
      <c r="BG77" s="4"/>
      <c r="BH77" s="4"/>
      <c r="BI77" s="4"/>
      <c r="BJ77" s="4"/>
      <c r="BK77" s="4"/>
      <c r="BL77" s="4"/>
      <c r="BM77" s="4"/>
      <c r="BN77" s="4"/>
      <c r="BO77" s="4"/>
      <c r="BP77" s="4"/>
      <c r="BQ77" s="4"/>
      <c r="BR77" s="4"/>
      <c r="BS77" s="4"/>
      <c r="BT77" s="4"/>
      <c r="BU77" s="4"/>
      <c r="BV77" s="4"/>
      <c r="BW77" s="4"/>
      <c r="BX77" s="4"/>
      <c r="BY77" s="4"/>
      <c r="BZ77" s="4"/>
      <c r="CA77" s="4"/>
      <c r="CB77" s="4"/>
      <c r="CC77" s="4"/>
      <c r="CD77" s="4"/>
      <c r="CE77" s="4"/>
      <c r="CF77" s="4"/>
      <c r="CG77" s="4"/>
      <c r="CH77" s="4"/>
      <c r="CI77" s="4"/>
      <c r="CJ77" s="4"/>
      <c r="CK77" s="4"/>
      <c r="CL77" s="4"/>
      <c r="CM77" s="4"/>
      <c r="CN77" s="4"/>
      <c r="CO77" s="4"/>
      <c r="CP77" s="4"/>
      <c r="CQ77" s="4"/>
      <c r="CR77" s="4"/>
      <c r="CS77" s="4"/>
      <c r="CT77" s="4"/>
      <c r="CU77" s="4"/>
      <c r="CV77" s="4"/>
      <c r="CW77" s="4"/>
      <c r="CX77" s="4"/>
      <c r="CY77" s="4"/>
      <c r="CZ77" s="4"/>
      <c r="DA77" s="4"/>
      <c r="DB77" s="4"/>
      <c r="DC77" s="4"/>
      <c r="DD77" s="4"/>
      <c r="DE77" s="4"/>
      <c r="DF77" s="4"/>
      <c r="DG77" s="4"/>
      <c r="DH77" s="4"/>
      <c r="DI77" s="4"/>
      <c r="DJ77" s="4"/>
      <c r="DK77" s="4"/>
      <c r="DL77" s="4"/>
      <c r="DM77" s="4"/>
      <c r="DN77" s="4"/>
      <c r="DO77" s="4"/>
      <c r="DP77" s="4"/>
      <c r="DQ77" s="4"/>
      <c r="DR77" s="4"/>
      <c r="DS77" s="4"/>
      <c r="DT77" s="4"/>
      <c r="DU77" s="4"/>
      <c r="DV77" s="4"/>
      <c r="DW77" s="4"/>
      <c r="DX77" s="4"/>
      <c r="DY77" s="4"/>
      <c r="DZ77" s="4"/>
      <c r="EA77" s="4"/>
      <c r="EB77" s="4"/>
      <c r="EC77" s="4"/>
      <c r="ED77" s="4"/>
      <c r="EE77" s="4"/>
      <c r="EF77" s="4"/>
      <c r="EG77" s="4"/>
      <c r="EH77" s="4"/>
      <c r="EI77" s="4"/>
      <c r="EJ77" s="4"/>
      <c r="EK77" s="4"/>
      <c r="EL77" s="4"/>
      <c r="EM77" s="4"/>
      <c r="EN77" s="4"/>
      <c r="EO77" s="4"/>
      <c r="EP77" s="4"/>
      <c r="EQ77" s="4"/>
      <c r="ER77" s="4"/>
      <c r="ES77" s="4"/>
      <c r="ET77" s="4"/>
      <c r="EU77" s="4"/>
      <c r="EV77" s="4"/>
      <c r="EW77" s="4"/>
      <c r="EX77" s="4"/>
      <c r="EY77" s="4"/>
      <c r="EZ77" s="4"/>
      <c r="FA77" s="4"/>
      <c r="FB77" s="4"/>
      <c r="FC77" s="4"/>
      <c r="FD77" s="4"/>
      <c r="FE77" s="4"/>
      <c r="FF77" s="4"/>
      <c r="FG77" s="4"/>
      <c r="FH77" s="4"/>
      <c r="FI77" s="4"/>
      <c r="FJ77" s="4"/>
      <c r="FK77" s="4"/>
      <c r="FL77" s="4"/>
      <c r="FM77" s="4"/>
      <c r="FN77" s="4"/>
      <c r="FO77" s="4"/>
      <c r="FP77" s="4"/>
      <c r="FQ77" s="4"/>
      <c r="FR77" s="4"/>
      <c r="FS77" s="4"/>
      <c r="FT77" s="4"/>
      <c r="FU77" s="4"/>
      <c r="FV77" s="4"/>
      <c r="FW77" s="4"/>
      <c r="FX77" s="4"/>
      <c r="FY77" s="4"/>
      <c r="FZ77" s="4"/>
      <c r="GA77" s="4"/>
      <c r="GB77" s="4"/>
      <c r="GC77" s="4"/>
      <c r="GD77" s="4"/>
      <c r="GE77" s="4"/>
      <c r="GF77" s="4"/>
      <c r="GG77" s="4"/>
      <c r="GH77" s="4"/>
      <c r="GI77" s="4"/>
      <c r="GJ77" s="4"/>
    </row>
    <row r="78" spans="1:192" s="5" customFormat="1" x14ac:dyDescent="0.5">
      <c r="A78" s="4"/>
      <c r="B78" s="4"/>
      <c r="C78" s="4"/>
      <c r="D78" s="4"/>
      <c r="E78" s="4"/>
      <c r="F78" s="4"/>
      <c r="G78" s="4"/>
      <c r="H78" s="4"/>
      <c r="I78" s="4"/>
      <c r="J78" s="4"/>
      <c r="K78" s="4"/>
      <c r="L78" s="4"/>
      <c r="M78" s="4"/>
      <c r="N78" s="4"/>
      <c r="O78" s="4"/>
      <c r="P78" s="4"/>
      <c r="Q78" s="4"/>
      <c r="R78" s="4"/>
      <c r="S78" s="4"/>
      <c r="T78" s="4"/>
      <c r="U78" s="4"/>
      <c r="V78" s="4"/>
      <c r="W78" s="4"/>
      <c r="X78" s="4"/>
      <c r="Y78" s="4"/>
      <c r="Z78" s="4"/>
      <c r="AA78" s="4"/>
      <c r="AB78" s="4"/>
      <c r="AC78" s="4"/>
      <c r="AD78" s="4"/>
      <c r="AE78" s="4"/>
      <c r="AF78" s="4"/>
      <c r="AG78" s="4"/>
      <c r="AH78" s="4"/>
      <c r="AI78" s="4"/>
      <c r="AJ78" s="4"/>
      <c r="AK78" s="4"/>
      <c r="AL78" s="4"/>
      <c r="AM78" s="4"/>
      <c r="AN78" s="4"/>
      <c r="AO78" s="4"/>
      <c r="AP78" s="4"/>
      <c r="AQ78" s="4"/>
      <c r="AR78" s="4"/>
      <c r="AS78" s="4"/>
      <c r="AT78" s="4"/>
      <c r="AU78" s="4"/>
      <c r="AV78" s="4"/>
      <c r="AW78" s="4"/>
      <c r="AX78" s="4"/>
      <c r="AY78" s="4"/>
      <c r="AZ78" s="4"/>
      <c r="BA78" s="4"/>
      <c r="BB78" s="4"/>
      <c r="BC78" s="4"/>
      <c r="BD78" s="4"/>
      <c r="BE78" s="4"/>
      <c r="BF78" s="4"/>
      <c r="BG78" s="4"/>
      <c r="BH78" s="4"/>
      <c r="BI78" s="4"/>
      <c r="BJ78" s="4"/>
      <c r="BK78" s="4"/>
      <c r="BL78" s="4"/>
      <c r="BM78" s="4"/>
      <c r="BN78" s="4"/>
      <c r="BO78" s="4"/>
      <c r="BP78" s="4"/>
      <c r="BQ78" s="4"/>
      <c r="BR78" s="4"/>
      <c r="BS78" s="4"/>
      <c r="BT78" s="4"/>
      <c r="BU78" s="4"/>
      <c r="BV78" s="4"/>
      <c r="BW78" s="4"/>
      <c r="BX78" s="4"/>
      <c r="BY78" s="4"/>
      <c r="BZ78" s="4"/>
      <c r="CA78" s="4"/>
      <c r="CB78" s="4"/>
      <c r="CC78" s="4"/>
      <c r="CD78" s="4"/>
      <c r="CE78" s="4"/>
      <c r="CF78" s="4"/>
      <c r="CG78" s="4"/>
      <c r="CH78" s="4"/>
      <c r="CI78" s="4"/>
      <c r="CJ78" s="4"/>
      <c r="CK78" s="4"/>
      <c r="CL78" s="4"/>
      <c r="CM78" s="4"/>
      <c r="CN78" s="4"/>
      <c r="CO78" s="4"/>
      <c r="CP78" s="4"/>
      <c r="CQ78" s="4"/>
      <c r="CR78" s="4"/>
      <c r="CS78" s="4"/>
      <c r="CT78" s="4"/>
      <c r="CU78" s="4"/>
      <c r="CV78" s="4"/>
      <c r="CW78" s="4"/>
      <c r="CX78" s="4"/>
      <c r="CY78" s="4"/>
      <c r="CZ78" s="4"/>
      <c r="DA78" s="4"/>
      <c r="DB78" s="4"/>
      <c r="DC78" s="4"/>
      <c r="DD78" s="4"/>
      <c r="DE78" s="4"/>
      <c r="DF78" s="4"/>
      <c r="DG78" s="4"/>
      <c r="DH78" s="4"/>
      <c r="DI78" s="4"/>
      <c r="DJ78" s="4"/>
      <c r="DK78" s="4"/>
      <c r="DL78" s="4"/>
      <c r="DM78" s="4"/>
      <c r="DN78" s="4"/>
      <c r="DO78" s="4"/>
      <c r="DP78" s="4"/>
      <c r="DQ78" s="4"/>
      <c r="DR78" s="4"/>
      <c r="DS78" s="4"/>
      <c r="DT78" s="4"/>
      <c r="DU78" s="4"/>
      <c r="DV78" s="4"/>
      <c r="DW78" s="4"/>
      <c r="DX78" s="4"/>
      <c r="DY78" s="4"/>
      <c r="DZ78" s="4"/>
      <c r="EA78" s="4"/>
      <c r="EB78" s="4"/>
      <c r="EC78" s="4"/>
      <c r="ED78" s="4"/>
      <c r="EE78" s="4"/>
      <c r="EF78" s="4"/>
      <c r="EG78" s="4"/>
      <c r="EH78" s="4"/>
      <c r="EI78" s="4"/>
      <c r="EJ78" s="4"/>
      <c r="EK78" s="4"/>
      <c r="EL78" s="4"/>
      <c r="EM78" s="4"/>
      <c r="EN78" s="4"/>
      <c r="EO78" s="4"/>
      <c r="EP78" s="4"/>
      <c r="EQ78" s="4"/>
      <c r="ER78" s="4"/>
      <c r="ES78" s="4"/>
      <c r="ET78" s="4"/>
      <c r="EU78" s="4"/>
      <c r="EV78" s="4"/>
      <c r="EW78" s="4"/>
      <c r="EX78" s="4"/>
      <c r="EY78" s="4"/>
      <c r="EZ78" s="4"/>
      <c r="FA78" s="4"/>
      <c r="FB78" s="4"/>
      <c r="FC78" s="4"/>
      <c r="FD78" s="4"/>
      <c r="FE78" s="4"/>
      <c r="FF78" s="4"/>
      <c r="FG78" s="4"/>
      <c r="FH78" s="4"/>
      <c r="FI78" s="4"/>
      <c r="FJ78" s="4"/>
      <c r="FK78" s="4"/>
      <c r="FL78" s="4"/>
      <c r="FM78" s="4"/>
      <c r="FN78" s="4"/>
      <c r="FO78" s="4"/>
      <c r="FP78" s="4"/>
      <c r="FQ78" s="4"/>
      <c r="FR78" s="4"/>
      <c r="FS78" s="4"/>
      <c r="FT78" s="4"/>
      <c r="FU78" s="4"/>
      <c r="FV78" s="4"/>
      <c r="FW78" s="4"/>
      <c r="FX78" s="4"/>
      <c r="FY78" s="4"/>
      <c r="FZ78" s="4"/>
      <c r="GA78" s="4"/>
      <c r="GB78" s="4"/>
      <c r="GC78" s="4"/>
      <c r="GD78" s="4"/>
      <c r="GE78" s="4"/>
      <c r="GF78" s="4"/>
      <c r="GG78" s="4"/>
      <c r="GH78" s="4"/>
      <c r="GI78" s="4"/>
      <c r="GJ78" s="4"/>
    </row>
    <row r="79" spans="1:192" s="5" customFormat="1" x14ac:dyDescent="0.5">
      <c r="A79" s="4"/>
      <c r="B79" s="4"/>
      <c r="C79" s="4"/>
      <c r="D79" s="4"/>
      <c r="E79" s="4"/>
      <c r="F79" s="4"/>
      <c r="G79" s="4"/>
      <c r="H79" s="4"/>
      <c r="I79" s="4"/>
      <c r="J79" s="4"/>
      <c r="K79" s="4"/>
      <c r="L79" s="4"/>
      <c r="M79" s="4"/>
      <c r="N79" s="4"/>
      <c r="O79" s="4"/>
      <c r="P79" s="4"/>
      <c r="Q79" s="4"/>
      <c r="R79" s="4"/>
      <c r="S79" s="4"/>
      <c r="T79" s="4"/>
      <c r="U79" s="4"/>
      <c r="V79" s="4"/>
      <c r="W79" s="4"/>
      <c r="X79" s="4"/>
      <c r="Y79" s="4"/>
      <c r="Z79" s="4"/>
      <c r="AA79" s="4"/>
      <c r="AB79" s="4"/>
      <c r="AC79" s="4"/>
      <c r="AD79" s="4"/>
      <c r="AE79" s="4"/>
      <c r="AF79" s="4"/>
      <c r="AG79" s="4"/>
      <c r="AH79" s="4"/>
      <c r="AI79" s="4"/>
      <c r="AJ79" s="4"/>
      <c r="AK79" s="4"/>
      <c r="AL79" s="4"/>
      <c r="AM79" s="4"/>
      <c r="AN79" s="4"/>
      <c r="AO79" s="4"/>
      <c r="AP79" s="4"/>
      <c r="AQ79" s="4"/>
      <c r="AR79" s="4"/>
      <c r="AS79" s="4"/>
      <c r="AT79" s="4"/>
      <c r="AU79" s="4"/>
      <c r="AV79" s="4"/>
      <c r="AW79" s="4"/>
      <c r="AX79" s="4"/>
      <c r="AY79" s="4"/>
      <c r="AZ79" s="4"/>
      <c r="BA79" s="4"/>
      <c r="BB79" s="4"/>
      <c r="BC79" s="4"/>
      <c r="BD79" s="4"/>
      <c r="BE79" s="4"/>
      <c r="BF79" s="4"/>
      <c r="BG79" s="4"/>
      <c r="BH79" s="4"/>
      <c r="BI79" s="4"/>
      <c r="BJ79" s="4"/>
      <c r="BK79" s="4"/>
      <c r="BL79" s="4"/>
      <c r="BM79" s="4"/>
      <c r="BN79" s="4"/>
      <c r="BO79" s="4"/>
      <c r="BP79" s="4"/>
      <c r="BQ79" s="4"/>
      <c r="BR79" s="4"/>
      <c r="BS79" s="4"/>
      <c r="BT79" s="4"/>
      <c r="BU79" s="4"/>
      <c r="BV79" s="4"/>
      <c r="BW79" s="4"/>
      <c r="BX79" s="4"/>
      <c r="BY79" s="4"/>
      <c r="BZ79" s="4"/>
      <c r="CA79" s="4"/>
      <c r="CB79" s="4"/>
      <c r="CC79" s="4"/>
      <c r="CD79" s="4"/>
      <c r="CE79" s="4"/>
      <c r="CF79" s="4"/>
      <c r="CG79" s="4"/>
      <c r="CH79" s="4"/>
      <c r="CI79" s="4"/>
      <c r="CJ79" s="4"/>
      <c r="CK79" s="4"/>
      <c r="CL79" s="4"/>
      <c r="CM79" s="4"/>
      <c r="CN79" s="4"/>
      <c r="CO79" s="4"/>
      <c r="CP79" s="4"/>
      <c r="CQ79" s="4"/>
      <c r="CR79" s="4"/>
      <c r="CS79" s="4"/>
      <c r="CT79" s="4"/>
      <c r="CU79" s="4"/>
      <c r="CV79" s="4"/>
      <c r="CW79" s="4"/>
      <c r="CX79" s="4"/>
      <c r="CY79" s="4"/>
      <c r="CZ79" s="4"/>
      <c r="DA79" s="4"/>
      <c r="DB79" s="4"/>
      <c r="DC79" s="4"/>
      <c r="DD79" s="4"/>
      <c r="DE79" s="4"/>
      <c r="DF79" s="4"/>
      <c r="DG79" s="4"/>
      <c r="DH79" s="4"/>
      <c r="DI79" s="4"/>
      <c r="DJ79" s="4"/>
      <c r="DK79" s="4"/>
      <c r="DL79" s="4"/>
      <c r="DM79" s="4"/>
      <c r="DN79" s="4"/>
      <c r="DO79" s="4"/>
      <c r="DP79" s="4"/>
      <c r="DQ79" s="4"/>
      <c r="DR79" s="4"/>
      <c r="DS79" s="4"/>
      <c r="DT79" s="4"/>
      <c r="DU79" s="4"/>
      <c r="DV79" s="4"/>
      <c r="DW79" s="4"/>
      <c r="DX79" s="4"/>
      <c r="DY79" s="4"/>
      <c r="DZ79" s="4"/>
      <c r="EA79" s="4"/>
      <c r="EB79" s="4"/>
      <c r="EC79" s="4"/>
      <c r="ED79" s="4"/>
      <c r="EE79" s="4"/>
      <c r="EF79" s="4"/>
      <c r="EG79" s="4"/>
      <c r="EH79" s="4"/>
      <c r="EI79" s="4"/>
      <c r="EJ79" s="4"/>
      <c r="EK79" s="4"/>
      <c r="EL79" s="4"/>
      <c r="EM79" s="4"/>
      <c r="EN79" s="4"/>
      <c r="EO79" s="4"/>
      <c r="EP79" s="4"/>
      <c r="EQ79" s="4"/>
      <c r="ER79" s="4"/>
      <c r="ES79" s="4"/>
      <c r="ET79" s="4"/>
      <c r="EU79" s="4"/>
      <c r="EV79" s="4"/>
      <c r="EW79" s="4"/>
      <c r="EX79" s="4"/>
      <c r="EY79" s="4"/>
      <c r="EZ79" s="4"/>
      <c r="FA79" s="4"/>
      <c r="FB79" s="4"/>
      <c r="FC79" s="4"/>
      <c r="FD79" s="4"/>
      <c r="FE79" s="4"/>
      <c r="FF79" s="4"/>
      <c r="FG79" s="4"/>
      <c r="FH79" s="4"/>
      <c r="FI79" s="4"/>
      <c r="FJ79" s="4"/>
      <c r="FK79" s="4"/>
      <c r="FL79" s="4"/>
      <c r="FM79" s="4"/>
      <c r="FN79" s="4"/>
      <c r="FO79" s="4"/>
      <c r="FP79" s="4"/>
      <c r="FQ79" s="4"/>
      <c r="FR79" s="4"/>
      <c r="FS79" s="4"/>
      <c r="FT79" s="4"/>
      <c r="FU79" s="4"/>
      <c r="FV79" s="4"/>
      <c r="FW79" s="4"/>
      <c r="FX79" s="4"/>
      <c r="FY79" s="4"/>
      <c r="FZ79" s="4"/>
      <c r="GA79" s="4"/>
      <c r="GB79" s="4"/>
      <c r="GC79" s="4"/>
      <c r="GD79" s="4"/>
      <c r="GE79" s="4"/>
      <c r="GF79" s="4"/>
      <c r="GG79" s="4"/>
      <c r="GH79" s="4"/>
      <c r="GI79" s="4"/>
      <c r="GJ79" s="4"/>
    </row>
    <row r="80" spans="1:192" s="5" customFormat="1" x14ac:dyDescent="0.5">
      <c r="A80" s="4"/>
      <c r="B80" s="4"/>
      <c r="C80" s="4"/>
      <c r="D80" s="4"/>
      <c r="E80" s="4"/>
      <c r="F80" s="4"/>
      <c r="G80" s="4"/>
      <c r="H80" s="4"/>
      <c r="I80" s="4"/>
      <c r="J80" s="4"/>
      <c r="K80" s="4"/>
      <c r="L80" s="4"/>
      <c r="M80" s="4"/>
      <c r="N80" s="4"/>
      <c r="O80" s="4"/>
      <c r="P80" s="4"/>
      <c r="Q80" s="4"/>
      <c r="R80" s="4"/>
      <c r="S80" s="4"/>
      <c r="T80" s="4"/>
      <c r="U80" s="4"/>
      <c r="V80" s="4"/>
      <c r="W80" s="4"/>
      <c r="X80" s="4"/>
      <c r="Y80" s="4"/>
      <c r="Z80" s="4"/>
      <c r="AA80" s="4"/>
      <c r="AB80" s="4"/>
      <c r="AC80" s="4"/>
      <c r="AD80" s="4"/>
      <c r="AE80" s="4"/>
      <c r="AF80" s="4"/>
      <c r="AG80" s="4"/>
      <c r="AH80" s="4"/>
      <c r="AI80" s="4"/>
      <c r="AJ80" s="4"/>
      <c r="AK80" s="4"/>
      <c r="AL80" s="4"/>
      <c r="AM80" s="4"/>
      <c r="AN80" s="4"/>
      <c r="AO80" s="4"/>
      <c r="AP80" s="4"/>
      <c r="AQ80" s="4"/>
      <c r="AR80" s="4"/>
      <c r="AS80" s="4"/>
      <c r="AT80" s="4"/>
      <c r="AU80" s="4"/>
      <c r="AV80" s="4"/>
      <c r="AW80" s="4"/>
      <c r="AX80" s="4"/>
      <c r="AY80" s="4"/>
      <c r="AZ80" s="4"/>
      <c r="BA80" s="4"/>
      <c r="BB80" s="4"/>
      <c r="BC80" s="4"/>
      <c r="BD80" s="4"/>
      <c r="BE80" s="4"/>
      <c r="BF80" s="4"/>
      <c r="BG80" s="4"/>
      <c r="BH80" s="4"/>
      <c r="BI80" s="4"/>
      <c r="BJ80" s="4"/>
      <c r="BK80" s="4"/>
      <c r="BL80" s="4"/>
      <c r="BM80" s="4"/>
      <c r="BN80" s="4"/>
      <c r="BO80" s="4"/>
      <c r="BP80" s="4"/>
      <c r="BQ80" s="4"/>
      <c r="BR80" s="4"/>
      <c r="BS80" s="4"/>
      <c r="BT80" s="4"/>
      <c r="BU80" s="4"/>
      <c r="BV80" s="4"/>
      <c r="BW80" s="4"/>
      <c r="BX80" s="4"/>
      <c r="BY80" s="4"/>
      <c r="BZ80" s="4"/>
      <c r="CA80" s="4"/>
      <c r="CB80" s="4"/>
      <c r="CC80" s="4"/>
      <c r="CD80" s="4"/>
      <c r="CE80" s="4"/>
      <c r="CF80" s="4"/>
      <c r="CG80" s="4"/>
      <c r="CH80" s="4"/>
      <c r="CI80" s="4"/>
      <c r="CJ80" s="4"/>
      <c r="CK80" s="4"/>
      <c r="CL80" s="4"/>
      <c r="CM80" s="4"/>
      <c r="CN80" s="4"/>
      <c r="CO80" s="4"/>
      <c r="CP80" s="4"/>
      <c r="CQ80" s="4"/>
      <c r="CR80" s="4"/>
      <c r="CS80" s="4"/>
      <c r="CT80" s="4"/>
      <c r="CU80" s="4"/>
      <c r="CV80" s="4"/>
      <c r="CW80" s="4"/>
      <c r="CX80" s="4"/>
      <c r="CY80" s="4"/>
      <c r="CZ80" s="4"/>
      <c r="DA80" s="4"/>
      <c r="DB80" s="4"/>
      <c r="DC80" s="4"/>
      <c r="DD80" s="4"/>
      <c r="DE80" s="4"/>
      <c r="DF80" s="4"/>
      <c r="DG80" s="4"/>
      <c r="DH80" s="4"/>
      <c r="DI80" s="4"/>
      <c r="DJ80" s="4"/>
      <c r="DK80" s="4"/>
      <c r="DL80" s="4"/>
      <c r="DM80" s="4"/>
      <c r="DN80" s="4"/>
      <c r="DO80" s="4"/>
      <c r="DP80" s="4"/>
      <c r="DQ80" s="4"/>
      <c r="DR80" s="4"/>
      <c r="DS80" s="4"/>
      <c r="DT80" s="4"/>
      <c r="DU80" s="4"/>
      <c r="DV80" s="4"/>
      <c r="DW80" s="4"/>
      <c r="DX80" s="4"/>
      <c r="DY80" s="4"/>
      <c r="DZ80" s="4"/>
      <c r="EA80" s="4"/>
      <c r="EB80" s="4"/>
      <c r="EC80" s="4"/>
      <c r="ED80" s="4"/>
      <c r="EE80" s="4"/>
      <c r="EF80" s="4"/>
      <c r="EG80" s="4"/>
      <c r="EH80" s="4"/>
      <c r="EI80" s="4"/>
      <c r="EJ80" s="4"/>
      <c r="EK80" s="4"/>
      <c r="EL80" s="4"/>
      <c r="EM80" s="4"/>
      <c r="EN80" s="4"/>
      <c r="EO80" s="4"/>
      <c r="EP80" s="4"/>
      <c r="EQ80" s="4"/>
      <c r="ER80" s="4"/>
      <c r="ES80" s="4"/>
      <c r="ET80" s="4"/>
      <c r="EU80" s="4"/>
      <c r="EV80" s="4"/>
      <c r="EW80" s="4"/>
      <c r="EX80" s="4"/>
      <c r="EY80" s="4"/>
      <c r="EZ80" s="4"/>
      <c r="FA80" s="4"/>
      <c r="FB80" s="4"/>
      <c r="FC80" s="4"/>
      <c r="FD80" s="4"/>
      <c r="FE80" s="4"/>
      <c r="FF80" s="4"/>
      <c r="FG80" s="4"/>
      <c r="FH80" s="4"/>
      <c r="FI80" s="4"/>
      <c r="FJ80" s="4"/>
      <c r="FK80" s="4"/>
      <c r="FL80" s="4"/>
      <c r="FM80" s="4"/>
      <c r="FN80" s="4"/>
      <c r="FO80" s="4"/>
      <c r="FP80" s="4"/>
      <c r="FQ80" s="4"/>
      <c r="FR80" s="4"/>
      <c r="FS80" s="4"/>
      <c r="FT80" s="4"/>
      <c r="FU80" s="4"/>
      <c r="FV80" s="4"/>
      <c r="FW80" s="4"/>
      <c r="FX80" s="4"/>
      <c r="FY80" s="4"/>
      <c r="FZ80" s="4"/>
      <c r="GA80" s="4"/>
      <c r="GB80" s="4"/>
      <c r="GC80" s="4"/>
      <c r="GD80" s="4"/>
      <c r="GE80" s="4"/>
      <c r="GF80" s="4"/>
      <c r="GG80" s="4"/>
      <c r="GH80" s="4"/>
      <c r="GI80" s="4"/>
      <c r="GJ80" s="4"/>
    </row>
    <row r="81" spans="1:192" s="5" customFormat="1" x14ac:dyDescent="0.5">
      <c r="A81" s="4"/>
      <c r="B81" s="4"/>
      <c r="C81" s="4"/>
      <c r="D81" s="4"/>
      <c r="E81" s="4"/>
      <c r="F81" s="4"/>
      <c r="G81" s="4"/>
      <c r="H81" s="4"/>
      <c r="I81" s="4"/>
      <c r="J81" s="4"/>
      <c r="K81" s="4"/>
      <c r="L81" s="4"/>
      <c r="M81" s="4"/>
      <c r="N81" s="4"/>
      <c r="O81" s="4"/>
      <c r="P81" s="4"/>
      <c r="Q81" s="4"/>
      <c r="R81" s="4"/>
      <c r="S81" s="4"/>
      <c r="T81" s="4"/>
      <c r="U81" s="4"/>
      <c r="V81" s="4"/>
      <c r="W81" s="4"/>
      <c r="X81" s="4"/>
      <c r="Y81" s="4"/>
      <c r="Z81" s="4"/>
      <c r="AA81" s="4"/>
      <c r="AB81" s="4"/>
      <c r="AC81" s="4"/>
      <c r="AD81" s="4"/>
      <c r="AE81" s="4"/>
      <c r="AF81" s="4"/>
      <c r="AG81" s="4"/>
      <c r="AH81" s="4"/>
      <c r="AI81" s="4"/>
      <c r="AJ81" s="4"/>
      <c r="AK81" s="4"/>
      <c r="AL81" s="4"/>
      <c r="AM81" s="4"/>
      <c r="AN81" s="4"/>
      <c r="AO81" s="4"/>
      <c r="AP81" s="4"/>
      <c r="AQ81" s="4"/>
      <c r="AR81" s="4"/>
      <c r="AS81" s="4"/>
      <c r="AT81" s="4"/>
      <c r="AU81" s="4"/>
      <c r="AV81" s="4"/>
      <c r="AW81" s="4"/>
      <c r="AX81" s="4"/>
      <c r="AY81" s="4"/>
      <c r="AZ81" s="4"/>
      <c r="BA81" s="4"/>
      <c r="BB81" s="4"/>
      <c r="BC81" s="4"/>
      <c r="BD81" s="4"/>
      <c r="BE81" s="4"/>
      <c r="BF81" s="4"/>
      <c r="BG81" s="4"/>
      <c r="BH81" s="4"/>
      <c r="BI81" s="4"/>
      <c r="BJ81" s="4"/>
      <c r="BK81" s="4"/>
      <c r="BL81" s="4"/>
      <c r="BM81" s="4"/>
      <c r="BN81" s="4"/>
      <c r="BO81" s="4"/>
      <c r="BP81" s="4"/>
      <c r="BQ81" s="4"/>
      <c r="BR81" s="4"/>
      <c r="BS81" s="4"/>
      <c r="BT81" s="4"/>
      <c r="BU81" s="4"/>
      <c r="BV81" s="4"/>
      <c r="BW81" s="4"/>
      <c r="BX81" s="4"/>
      <c r="BY81" s="4"/>
      <c r="BZ81" s="4"/>
      <c r="CA81" s="4"/>
      <c r="CB81" s="4"/>
      <c r="CC81" s="4"/>
      <c r="CD81" s="4"/>
      <c r="CE81" s="4"/>
      <c r="CF81" s="4"/>
      <c r="CG81" s="4"/>
      <c r="CH81" s="4"/>
      <c r="CI81" s="4"/>
      <c r="CJ81" s="4"/>
      <c r="CK81" s="4"/>
      <c r="CL81" s="4"/>
      <c r="CM81" s="4"/>
      <c r="CN81" s="4"/>
      <c r="CO81" s="4"/>
      <c r="CP81" s="4"/>
      <c r="CQ81" s="4"/>
      <c r="CR81" s="4"/>
      <c r="CS81" s="4"/>
      <c r="CT81" s="4"/>
      <c r="CU81" s="4"/>
      <c r="CV81" s="4"/>
      <c r="CW81" s="4"/>
      <c r="CX81" s="4"/>
      <c r="CY81" s="4"/>
      <c r="CZ81" s="4"/>
      <c r="DA81" s="4"/>
      <c r="DB81" s="4"/>
      <c r="DC81" s="4"/>
      <c r="DD81" s="4"/>
      <c r="DE81" s="4"/>
      <c r="DF81" s="4"/>
      <c r="DG81" s="4"/>
      <c r="DH81" s="4"/>
      <c r="DI81" s="4"/>
      <c r="DJ81" s="4"/>
      <c r="DK81" s="4"/>
      <c r="DL81" s="4"/>
      <c r="DM81" s="4"/>
      <c r="DN81" s="4"/>
      <c r="DO81" s="4"/>
      <c r="DP81" s="4"/>
      <c r="DQ81" s="4"/>
      <c r="DR81" s="4"/>
      <c r="DS81" s="4"/>
      <c r="DT81" s="4"/>
      <c r="DU81" s="4"/>
      <c r="DV81" s="4"/>
      <c r="DW81" s="4"/>
      <c r="DX81" s="4"/>
      <c r="DY81" s="4"/>
      <c r="DZ81" s="4"/>
      <c r="EA81" s="4"/>
      <c r="EB81" s="4"/>
      <c r="EC81" s="4"/>
      <c r="ED81" s="4"/>
      <c r="EE81" s="4"/>
      <c r="EF81" s="4"/>
      <c r="EG81" s="4"/>
      <c r="EH81" s="4"/>
      <c r="EI81" s="4"/>
      <c r="EJ81" s="4"/>
      <c r="EK81" s="4"/>
      <c r="EL81" s="4"/>
      <c r="EM81" s="4"/>
      <c r="EN81" s="4"/>
      <c r="EO81" s="4"/>
      <c r="EP81" s="4"/>
      <c r="EQ81" s="4"/>
      <c r="ER81" s="4"/>
      <c r="ES81" s="4"/>
      <c r="ET81" s="4"/>
      <c r="EU81" s="4"/>
      <c r="EV81" s="4"/>
      <c r="EW81" s="4"/>
      <c r="EX81" s="4"/>
      <c r="EY81" s="4"/>
      <c r="EZ81" s="4"/>
      <c r="FA81" s="4"/>
      <c r="FB81" s="4"/>
      <c r="FC81" s="4"/>
      <c r="FD81" s="4"/>
      <c r="FE81" s="4"/>
      <c r="FF81" s="4"/>
      <c r="FG81" s="4"/>
      <c r="FH81" s="4"/>
      <c r="FI81" s="4"/>
      <c r="FJ81" s="4"/>
      <c r="FK81" s="4"/>
      <c r="FL81" s="4"/>
      <c r="FM81" s="4"/>
      <c r="FN81" s="4"/>
      <c r="FO81" s="4"/>
      <c r="FP81" s="4"/>
      <c r="FQ81" s="4"/>
      <c r="FR81" s="4"/>
      <c r="FS81" s="4"/>
      <c r="FT81" s="4"/>
      <c r="FU81" s="4"/>
      <c r="FV81" s="4"/>
      <c r="FW81" s="4"/>
      <c r="FX81" s="4"/>
      <c r="FY81" s="4"/>
      <c r="FZ81" s="4"/>
      <c r="GA81" s="4"/>
      <c r="GB81" s="4"/>
      <c r="GC81" s="4"/>
      <c r="GD81" s="4"/>
      <c r="GE81" s="4"/>
      <c r="GF81" s="4"/>
      <c r="GG81" s="4"/>
      <c r="GH81" s="4"/>
      <c r="GI81" s="4"/>
      <c r="GJ81" s="4"/>
    </row>
    <row r="82" spans="1:192" s="5" customFormat="1" x14ac:dyDescent="0.5">
      <c r="A82" s="4"/>
      <c r="B82" s="4"/>
      <c r="C82" s="4"/>
      <c r="D82" s="4"/>
      <c r="E82" s="4"/>
      <c r="F82" s="4"/>
      <c r="G82" s="4"/>
      <c r="H82" s="4"/>
      <c r="I82" s="4"/>
      <c r="J82" s="4"/>
      <c r="K82" s="4"/>
      <c r="L82" s="4"/>
      <c r="M82" s="4"/>
      <c r="N82" s="4"/>
      <c r="O82" s="4"/>
      <c r="P82" s="4"/>
      <c r="Q82" s="4"/>
      <c r="R82" s="4"/>
      <c r="S82" s="4"/>
      <c r="T82" s="4"/>
      <c r="U82" s="4"/>
      <c r="V82" s="4"/>
      <c r="W82" s="4"/>
      <c r="X82" s="4"/>
      <c r="Y82" s="4"/>
      <c r="Z82" s="4"/>
      <c r="AA82" s="4"/>
      <c r="AB82" s="4"/>
      <c r="AC82" s="4"/>
      <c r="AD82" s="4"/>
      <c r="AE82" s="4"/>
      <c r="AF82" s="4"/>
      <c r="AG82" s="4"/>
      <c r="AH82" s="4"/>
      <c r="AI82" s="4"/>
      <c r="AJ82" s="4"/>
      <c r="AK82" s="4"/>
      <c r="AL82" s="4"/>
      <c r="AM82" s="4"/>
      <c r="AN82" s="4"/>
      <c r="AO82" s="4"/>
      <c r="AP82" s="4"/>
      <c r="AQ82" s="4"/>
      <c r="AR82" s="4"/>
      <c r="AS82" s="4"/>
      <c r="AT82" s="4"/>
      <c r="AU82" s="4"/>
      <c r="AV82" s="4"/>
      <c r="AW82" s="4"/>
      <c r="AX82" s="4"/>
      <c r="AY82" s="4"/>
      <c r="AZ82" s="4"/>
      <c r="BA82" s="4"/>
      <c r="BB82" s="4"/>
      <c r="BC82" s="4"/>
      <c r="BD82" s="4"/>
      <c r="BE82" s="4"/>
      <c r="BF82" s="4"/>
      <c r="BG82" s="4"/>
      <c r="BH82" s="4"/>
      <c r="BI82" s="4"/>
      <c r="BJ82" s="4"/>
      <c r="BK82" s="4"/>
      <c r="BL82" s="4"/>
      <c r="BM82" s="4"/>
      <c r="BN82" s="4"/>
      <c r="BO82" s="4"/>
      <c r="BP82" s="4"/>
      <c r="BQ82" s="4"/>
      <c r="BR82" s="4"/>
      <c r="BS82" s="4"/>
      <c r="BT82" s="4"/>
      <c r="BU82" s="4"/>
      <c r="BV82" s="4"/>
      <c r="BW82" s="4"/>
      <c r="BX82" s="4"/>
      <c r="BY82" s="4"/>
      <c r="BZ82" s="4"/>
      <c r="CA82" s="4"/>
      <c r="CB82" s="4"/>
      <c r="CC82" s="4"/>
      <c r="CD82" s="4"/>
      <c r="CE82" s="4"/>
      <c r="CF82" s="4"/>
      <c r="CG82" s="4"/>
      <c r="CH82" s="4"/>
      <c r="CI82" s="4"/>
      <c r="CJ82" s="4"/>
      <c r="CK82" s="4"/>
      <c r="CL82" s="4"/>
      <c r="CM82" s="4"/>
      <c r="CN82" s="4"/>
      <c r="CO82" s="4"/>
      <c r="CP82" s="4"/>
      <c r="CQ82" s="4"/>
      <c r="CR82" s="4"/>
      <c r="CS82" s="4"/>
      <c r="CT82" s="4"/>
      <c r="CU82" s="4"/>
      <c r="CV82" s="4"/>
      <c r="CW82" s="4"/>
      <c r="CX82" s="4"/>
      <c r="CY82" s="4"/>
      <c r="CZ82" s="4"/>
      <c r="DA82" s="4"/>
      <c r="DB82" s="4"/>
      <c r="DC82" s="4"/>
      <c r="DD82" s="4"/>
      <c r="DE82" s="4"/>
      <c r="DF82" s="4"/>
      <c r="DG82" s="4"/>
      <c r="DH82" s="4"/>
      <c r="DI82" s="4"/>
      <c r="DJ82" s="4"/>
      <c r="DK82" s="4"/>
      <c r="DL82" s="4"/>
      <c r="DM82" s="4"/>
      <c r="DN82" s="4"/>
      <c r="DO82" s="4"/>
      <c r="DP82" s="4"/>
      <c r="DQ82" s="4"/>
      <c r="DR82" s="4"/>
      <c r="DS82" s="4"/>
      <c r="DT82" s="4"/>
      <c r="DU82" s="4"/>
      <c r="DV82" s="4"/>
      <c r="DW82" s="4"/>
      <c r="DX82" s="4"/>
      <c r="DY82" s="4"/>
      <c r="DZ82" s="4"/>
      <c r="EA82" s="4"/>
      <c r="EB82" s="4"/>
      <c r="EC82" s="4"/>
      <c r="ED82" s="4"/>
      <c r="EE82" s="4"/>
      <c r="EF82" s="4"/>
      <c r="EG82" s="4"/>
      <c r="EH82" s="4"/>
      <c r="EI82" s="4"/>
      <c r="EJ82" s="4"/>
      <c r="EK82" s="4"/>
      <c r="EL82" s="4"/>
      <c r="EM82" s="4"/>
      <c r="EN82" s="4"/>
      <c r="EO82" s="4"/>
      <c r="EP82" s="4"/>
      <c r="EQ82" s="4"/>
      <c r="ER82" s="4"/>
      <c r="ES82" s="4"/>
      <c r="ET82" s="4"/>
      <c r="EU82" s="4"/>
      <c r="EV82" s="4"/>
      <c r="EW82" s="4"/>
      <c r="EX82" s="4"/>
      <c r="EY82" s="4"/>
      <c r="EZ82" s="4"/>
      <c r="FA82" s="4"/>
      <c r="FB82" s="4"/>
      <c r="FC82" s="4"/>
      <c r="FD82" s="4"/>
      <c r="FE82" s="4"/>
      <c r="FF82" s="4"/>
      <c r="FG82" s="4"/>
      <c r="FH82" s="4"/>
      <c r="FI82" s="4"/>
      <c r="FJ82" s="4"/>
      <c r="FK82" s="4"/>
      <c r="FL82" s="4"/>
      <c r="FM82" s="4"/>
      <c r="FN82" s="4"/>
      <c r="FO82" s="4"/>
      <c r="FP82" s="4"/>
      <c r="FQ82" s="4"/>
      <c r="FR82" s="4"/>
      <c r="FS82" s="4"/>
      <c r="FT82" s="4"/>
      <c r="FU82" s="4"/>
      <c r="FV82" s="4"/>
      <c r="FW82" s="4"/>
      <c r="FX82" s="4"/>
      <c r="FY82" s="4"/>
      <c r="FZ82" s="4"/>
      <c r="GA82" s="4"/>
      <c r="GB82" s="4"/>
      <c r="GC82" s="4"/>
      <c r="GD82" s="4"/>
      <c r="GE82" s="4"/>
      <c r="GF82" s="4"/>
      <c r="GG82" s="4"/>
      <c r="GH82" s="4"/>
      <c r="GI82" s="4"/>
      <c r="GJ82" s="4"/>
    </row>
    <row r="83" spans="1:192" s="5" customFormat="1" x14ac:dyDescent="0.5">
      <c r="A83" s="4"/>
      <c r="B83" s="4"/>
      <c r="C83" s="4"/>
      <c r="D83" s="4"/>
      <c r="E83" s="4"/>
      <c r="F83" s="4"/>
      <c r="G83" s="4"/>
      <c r="H83" s="4"/>
      <c r="I83" s="4"/>
      <c r="J83" s="4"/>
      <c r="K83" s="4"/>
      <c r="L83" s="4"/>
      <c r="M83" s="4"/>
      <c r="N83" s="4"/>
      <c r="O83" s="4"/>
      <c r="P83" s="4"/>
      <c r="Q83" s="4"/>
      <c r="R83" s="4"/>
      <c r="S83" s="4"/>
      <c r="T83" s="4"/>
      <c r="U83" s="4"/>
      <c r="V83" s="4"/>
      <c r="W83" s="4"/>
      <c r="X83" s="4"/>
      <c r="Y83" s="4"/>
      <c r="Z83" s="4"/>
      <c r="AA83" s="4"/>
      <c r="AB83" s="4"/>
      <c r="AC83" s="4"/>
      <c r="AD83" s="4"/>
      <c r="AE83" s="4"/>
      <c r="AF83" s="4"/>
      <c r="AG83" s="4"/>
      <c r="AH83" s="4"/>
      <c r="AI83" s="4"/>
      <c r="AJ83" s="4"/>
      <c r="AK83" s="4"/>
      <c r="AL83" s="4"/>
      <c r="AM83" s="4"/>
      <c r="AN83" s="4"/>
      <c r="AO83" s="4"/>
      <c r="AP83" s="4"/>
      <c r="AQ83" s="4"/>
      <c r="AR83" s="4"/>
      <c r="AS83" s="4"/>
      <c r="AT83" s="4"/>
      <c r="AU83" s="4"/>
      <c r="AV83" s="4"/>
      <c r="AW83" s="4"/>
      <c r="AX83" s="4"/>
      <c r="AY83" s="4"/>
      <c r="AZ83" s="4"/>
      <c r="BA83" s="4"/>
      <c r="BB83" s="4"/>
      <c r="BC83" s="4"/>
      <c r="BD83" s="4"/>
      <c r="BE83" s="4"/>
      <c r="BF83" s="4"/>
      <c r="BG83" s="4"/>
      <c r="BH83" s="4"/>
      <c r="BI83" s="4"/>
      <c r="BJ83" s="4"/>
      <c r="BK83" s="4"/>
      <c r="BL83" s="4"/>
      <c r="BM83" s="4"/>
      <c r="BN83" s="4"/>
      <c r="BO83" s="4"/>
      <c r="BP83" s="4"/>
      <c r="BQ83" s="4"/>
      <c r="BR83" s="4"/>
      <c r="BS83" s="4"/>
      <c r="BT83" s="4"/>
      <c r="BU83" s="4"/>
      <c r="BV83" s="4"/>
      <c r="BW83" s="4"/>
      <c r="BX83" s="4"/>
      <c r="BY83" s="4"/>
      <c r="BZ83" s="4"/>
      <c r="CA83" s="4"/>
      <c r="CB83" s="4"/>
      <c r="CC83" s="4"/>
      <c r="CD83" s="4"/>
      <c r="CE83" s="4"/>
      <c r="CF83" s="4"/>
      <c r="CG83" s="4"/>
      <c r="CH83" s="4"/>
      <c r="CI83" s="4"/>
      <c r="CJ83" s="4"/>
      <c r="CK83" s="4"/>
      <c r="CL83" s="4"/>
      <c r="CM83" s="4"/>
      <c r="CN83" s="4"/>
      <c r="CO83" s="4"/>
      <c r="CP83" s="4"/>
      <c r="CQ83" s="4"/>
      <c r="CR83" s="4"/>
      <c r="CS83" s="4"/>
      <c r="CT83" s="4"/>
      <c r="CU83" s="4"/>
      <c r="CV83" s="4"/>
      <c r="CW83" s="4"/>
      <c r="CX83" s="4"/>
      <c r="CY83" s="4"/>
      <c r="CZ83" s="4"/>
      <c r="DA83" s="4"/>
      <c r="DB83" s="4"/>
      <c r="DC83" s="4"/>
      <c r="DD83" s="4"/>
      <c r="DE83" s="4"/>
      <c r="DF83" s="4"/>
      <c r="DG83" s="4"/>
      <c r="DH83" s="4"/>
      <c r="DI83" s="4"/>
      <c r="DJ83" s="4"/>
      <c r="DK83" s="4"/>
      <c r="DL83" s="4"/>
      <c r="DM83" s="4"/>
      <c r="DN83" s="4"/>
      <c r="DO83" s="4"/>
      <c r="DP83" s="4"/>
      <c r="DQ83" s="4"/>
      <c r="DR83" s="4"/>
      <c r="DS83" s="4"/>
      <c r="DT83" s="4"/>
      <c r="DU83" s="4"/>
      <c r="DV83" s="4"/>
      <c r="DW83" s="4"/>
      <c r="DX83" s="4"/>
      <c r="DY83" s="4"/>
      <c r="DZ83" s="4"/>
      <c r="EA83" s="4"/>
      <c r="EB83" s="4"/>
      <c r="EC83" s="4"/>
      <c r="ED83" s="4"/>
      <c r="EE83" s="4"/>
      <c r="EF83" s="4"/>
      <c r="EG83" s="4"/>
      <c r="EH83" s="4"/>
      <c r="EI83" s="4"/>
      <c r="EJ83" s="4"/>
      <c r="EK83" s="4"/>
      <c r="EL83" s="4"/>
      <c r="EM83" s="4"/>
      <c r="EN83" s="4"/>
      <c r="EO83" s="4"/>
      <c r="EP83" s="4"/>
      <c r="EQ83" s="4"/>
      <c r="ER83" s="4"/>
      <c r="ES83" s="4"/>
      <c r="ET83" s="4"/>
      <c r="EU83" s="4"/>
      <c r="EV83" s="4"/>
      <c r="EW83" s="4"/>
      <c r="EX83" s="4"/>
      <c r="EY83" s="4"/>
      <c r="EZ83" s="4"/>
      <c r="FA83" s="4"/>
      <c r="FB83" s="4"/>
      <c r="FC83" s="4"/>
      <c r="FD83" s="4"/>
      <c r="FE83" s="4"/>
      <c r="FF83" s="4"/>
      <c r="FG83" s="4"/>
      <c r="FH83" s="4"/>
      <c r="FI83" s="4"/>
      <c r="FJ83" s="4"/>
      <c r="FK83" s="4"/>
      <c r="FL83" s="4"/>
      <c r="FM83" s="4"/>
      <c r="FN83" s="4"/>
      <c r="FO83" s="4"/>
      <c r="FP83" s="4"/>
      <c r="FQ83" s="4"/>
      <c r="FR83" s="4"/>
      <c r="FS83" s="4"/>
      <c r="FT83" s="4"/>
      <c r="FU83" s="4"/>
      <c r="FV83" s="4"/>
      <c r="FW83" s="4"/>
      <c r="FX83" s="4"/>
      <c r="FY83" s="4"/>
      <c r="FZ83" s="4"/>
      <c r="GA83" s="4"/>
      <c r="GB83" s="4"/>
      <c r="GC83" s="4"/>
      <c r="GD83" s="4"/>
      <c r="GE83" s="4"/>
      <c r="GF83" s="4"/>
      <c r="GG83" s="4"/>
      <c r="GH83" s="4"/>
      <c r="GI83" s="4"/>
      <c r="GJ83" s="4"/>
    </row>
    <row r="84" spans="1:192" s="5" customFormat="1" x14ac:dyDescent="0.5">
      <c r="A84" s="4"/>
      <c r="B84" s="4"/>
      <c r="C84" s="4"/>
      <c r="D84" s="4"/>
      <c r="E84" s="4"/>
      <c r="F84" s="4"/>
      <c r="G84" s="4"/>
      <c r="H84" s="4"/>
      <c r="I84" s="4"/>
      <c r="J84" s="4"/>
      <c r="K84" s="4"/>
      <c r="L84" s="4"/>
      <c r="M84" s="4"/>
      <c r="N84" s="4"/>
      <c r="O84" s="4"/>
      <c r="P84" s="4"/>
      <c r="Q84" s="4"/>
      <c r="R84" s="4"/>
      <c r="S84" s="4"/>
      <c r="T84" s="4"/>
      <c r="U84" s="4"/>
      <c r="V84" s="4"/>
      <c r="W84" s="4"/>
      <c r="X84" s="4"/>
      <c r="Y84" s="4"/>
      <c r="Z84" s="4"/>
      <c r="AA84" s="4"/>
      <c r="AB84" s="4"/>
      <c r="AC84" s="4"/>
      <c r="AD84" s="4"/>
      <c r="AE84" s="4"/>
      <c r="AF84" s="4"/>
      <c r="AG84" s="4"/>
      <c r="AH84" s="4"/>
      <c r="AI84" s="4"/>
      <c r="AJ84" s="4"/>
      <c r="AK84" s="4"/>
      <c r="AL84" s="4"/>
      <c r="AM84" s="4"/>
      <c r="AN84" s="4"/>
      <c r="AO84" s="4"/>
      <c r="AP84" s="4"/>
      <c r="AQ84" s="4"/>
      <c r="AR84" s="4"/>
      <c r="AS84" s="4"/>
      <c r="AT84" s="4"/>
      <c r="AU84" s="4"/>
      <c r="AV84" s="4"/>
      <c r="AW84" s="4"/>
      <c r="AX84" s="4"/>
      <c r="AY84" s="4"/>
      <c r="AZ84" s="4"/>
      <c r="BA84" s="4"/>
      <c r="BB84" s="4"/>
      <c r="BC84" s="4"/>
      <c r="BD84" s="4"/>
      <c r="BE84" s="4"/>
      <c r="BF84" s="4"/>
      <c r="BG84" s="4"/>
      <c r="BH84" s="4"/>
      <c r="BI84" s="4"/>
      <c r="BJ84" s="4"/>
      <c r="BK84" s="4"/>
      <c r="BL84" s="4"/>
      <c r="BM84" s="4"/>
      <c r="BN84" s="4"/>
      <c r="BO84" s="4"/>
      <c r="BP84" s="4"/>
      <c r="BQ84" s="4"/>
      <c r="BR84" s="4"/>
      <c r="BS84" s="4"/>
      <c r="BT84" s="4"/>
      <c r="BU84" s="4"/>
      <c r="BV84" s="4"/>
      <c r="BW84" s="4"/>
      <c r="BX84" s="4"/>
      <c r="BY84" s="4"/>
      <c r="BZ84" s="4"/>
      <c r="CA84" s="4"/>
      <c r="CB84" s="4"/>
      <c r="CC84" s="4"/>
      <c r="CD84" s="4"/>
      <c r="CE84" s="4"/>
      <c r="CF84" s="4"/>
      <c r="CG84" s="4"/>
      <c r="CH84" s="4"/>
      <c r="CI84" s="4"/>
      <c r="CJ84" s="4"/>
      <c r="CK84" s="4"/>
      <c r="CL84" s="4"/>
      <c r="CM84" s="4"/>
      <c r="CN84" s="4"/>
      <c r="CO84" s="4"/>
      <c r="CP84" s="4"/>
      <c r="CQ84" s="4"/>
      <c r="CR84" s="4"/>
      <c r="CS84" s="4"/>
      <c r="CT84" s="4"/>
      <c r="CU84" s="4"/>
      <c r="CV84" s="4"/>
      <c r="CW84" s="4"/>
      <c r="CX84" s="4"/>
      <c r="CY84" s="4"/>
      <c r="CZ84" s="4"/>
      <c r="DA84" s="4"/>
      <c r="DB84" s="4"/>
      <c r="DC84" s="4"/>
      <c r="DD84" s="4"/>
      <c r="DE84" s="4"/>
      <c r="DF84" s="4"/>
      <c r="DG84" s="4"/>
      <c r="DH84" s="4"/>
      <c r="DI84" s="4"/>
      <c r="DJ84" s="4"/>
      <c r="DK84" s="4"/>
      <c r="DL84" s="4"/>
      <c r="DM84" s="4"/>
      <c r="DN84" s="4"/>
      <c r="DO84" s="4"/>
      <c r="DP84" s="4"/>
      <c r="DQ84" s="4"/>
      <c r="DR84" s="4"/>
      <c r="DS84" s="4"/>
      <c r="DT84" s="4"/>
      <c r="DU84" s="4"/>
      <c r="DV84" s="4"/>
      <c r="DW84" s="4"/>
      <c r="DX84" s="4"/>
      <c r="DY84" s="4"/>
      <c r="DZ84" s="4"/>
      <c r="EA84" s="4"/>
      <c r="EB84" s="4"/>
      <c r="EC84" s="4"/>
      <c r="ED84" s="4"/>
      <c r="EE84" s="4"/>
      <c r="EF84" s="4"/>
      <c r="EG84" s="4"/>
      <c r="EH84" s="4"/>
      <c r="EI84" s="4"/>
      <c r="EJ84" s="4"/>
      <c r="EK84" s="4"/>
      <c r="EL84" s="4"/>
      <c r="EM84" s="4"/>
      <c r="EN84" s="4"/>
      <c r="EO84" s="4"/>
      <c r="EP84" s="4"/>
      <c r="EQ84" s="4"/>
      <c r="ER84" s="4"/>
      <c r="ES84" s="4"/>
      <c r="ET84" s="4"/>
      <c r="EU84" s="4"/>
      <c r="EV84" s="4"/>
      <c r="EW84" s="4"/>
      <c r="EX84" s="4"/>
      <c r="EY84" s="4"/>
      <c r="EZ84" s="4"/>
      <c r="FA84" s="4"/>
      <c r="FB84" s="4"/>
      <c r="FC84" s="4"/>
      <c r="FD84" s="4"/>
      <c r="FE84" s="4"/>
      <c r="FF84" s="4"/>
      <c r="FG84" s="4"/>
      <c r="FH84" s="4"/>
      <c r="FI84" s="4"/>
      <c r="FJ84" s="4"/>
      <c r="FK84" s="4"/>
      <c r="FL84" s="4"/>
      <c r="FM84" s="4"/>
      <c r="FN84" s="4"/>
      <c r="FO84" s="4"/>
      <c r="FP84" s="4"/>
      <c r="FQ84" s="4"/>
      <c r="FR84" s="4"/>
      <c r="FS84" s="4"/>
      <c r="FT84" s="4"/>
      <c r="FU84" s="4"/>
      <c r="FV84" s="4"/>
      <c r="FW84" s="4"/>
      <c r="FX84" s="4"/>
      <c r="FY84" s="4"/>
      <c r="FZ84" s="4"/>
      <c r="GA84" s="4"/>
      <c r="GB84" s="4"/>
      <c r="GC84" s="4"/>
      <c r="GD84" s="4"/>
      <c r="GE84" s="4"/>
      <c r="GF84" s="4"/>
      <c r="GG84" s="4"/>
      <c r="GH84" s="4"/>
      <c r="GI84" s="4"/>
      <c r="GJ84" s="4"/>
    </row>
    <row r="85" spans="1:192" s="5" customFormat="1" x14ac:dyDescent="0.5">
      <c r="A85" s="4"/>
      <c r="B85" s="4"/>
      <c r="C85" s="4"/>
      <c r="D85" s="4"/>
      <c r="E85" s="4"/>
      <c r="F85" s="4"/>
      <c r="G85" s="4"/>
      <c r="H85" s="4"/>
      <c r="I85" s="4"/>
      <c r="J85" s="4"/>
      <c r="K85" s="4"/>
      <c r="L85" s="4"/>
      <c r="M85" s="4"/>
      <c r="N85" s="4"/>
      <c r="O85" s="4"/>
      <c r="P85" s="4"/>
      <c r="Q85" s="4"/>
      <c r="R85" s="4"/>
      <c r="S85" s="4"/>
      <c r="T85" s="4"/>
      <c r="U85" s="4"/>
      <c r="V85" s="4"/>
      <c r="W85" s="4"/>
      <c r="X85" s="4"/>
      <c r="Y85" s="4"/>
      <c r="Z85" s="4"/>
      <c r="AA85" s="4"/>
      <c r="AB85" s="4"/>
      <c r="AC85" s="4"/>
      <c r="AD85" s="4"/>
      <c r="AE85" s="4"/>
      <c r="AF85" s="4"/>
      <c r="AG85" s="4"/>
      <c r="AH85" s="4"/>
      <c r="AI85" s="4"/>
      <c r="AJ85" s="4"/>
      <c r="AK85" s="4"/>
      <c r="AL85" s="4"/>
      <c r="AM85" s="4"/>
      <c r="AN85" s="4"/>
      <c r="AO85" s="4"/>
      <c r="AP85" s="4"/>
      <c r="AQ85" s="4"/>
      <c r="AR85" s="4"/>
      <c r="AS85" s="4"/>
      <c r="AT85" s="4"/>
      <c r="AU85" s="4"/>
      <c r="AV85" s="4"/>
      <c r="AW85" s="4"/>
      <c r="AX85" s="4"/>
      <c r="AY85" s="4"/>
      <c r="AZ85" s="4"/>
      <c r="BA85" s="4"/>
      <c r="BB85" s="4"/>
      <c r="BC85" s="4"/>
      <c r="BD85" s="4"/>
      <c r="BE85" s="4"/>
      <c r="BF85" s="4"/>
      <c r="BG85" s="4"/>
      <c r="BH85" s="4"/>
      <c r="BI85" s="4"/>
      <c r="BJ85" s="4"/>
      <c r="BK85" s="4"/>
      <c r="BL85" s="4"/>
      <c r="BM85" s="4"/>
      <c r="BN85" s="4"/>
      <c r="BO85" s="4"/>
      <c r="BP85" s="4"/>
      <c r="BQ85" s="4"/>
      <c r="BR85" s="4"/>
      <c r="BS85" s="4"/>
      <c r="BT85" s="4"/>
      <c r="BU85" s="4"/>
      <c r="BV85" s="4"/>
      <c r="BW85" s="4"/>
      <c r="BX85" s="4"/>
      <c r="BY85" s="4"/>
      <c r="BZ85" s="4"/>
      <c r="CA85" s="4"/>
      <c r="CB85" s="4"/>
      <c r="CC85" s="4"/>
      <c r="CD85" s="4"/>
      <c r="CE85" s="4"/>
      <c r="CF85" s="4"/>
      <c r="CG85" s="4"/>
      <c r="CH85" s="4"/>
      <c r="CI85" s="4"/>
      <c r="CJ85" s="4"/>
      <c r="CK85" s="4"/>
      <c r="CL85" s="4"/>
      <c r="CM85" s="4"/>
      <c r="CN85" s="4"/>
      <c r="CO85" s="4"/>
      <c r="CP85" s="4"/>
      <c r="CQ85" s="4"/>
      <c r="CR85" s="4"/>
      <c r="CS85" s="4"/>
      <c r="CT85" s="4"/>
      <c r="CU85" s="4"/>
      <c r="CV85" s="4"/>
      <c r="CW85" s="4"/>
      <c r="CX85" s="4"/>
      <c r="CY85" s="4"/>
      <c r="CZ85" s="4"/>
      <c r="DA85" s="4"/>
      <c r="DB85" s="4"/>
      <c r="DC85" s="4"/>
      <c r="DD85" s="4"/>
      <c r="DE85" s="4"/>
      <c r="DF85" s="4"/>
      <c r="DG85" s="4"/>
      <c r="DH85" s="4"/>
      <c r="DI85" s="4"/>
      <c r="DJ85" s="4"/>
      <c r="DK85" s="4"/>
      <c r="DL85" s="4"/>
      <c r="DM85" s="4"/>
      <c r="DN85" s="4"/>
      <c r="DO85" s="4"/>
      <c r="DP85" s="4"/>
      <c r="DQ85" s="4"/>
      <c r="DR85" s="4"/>
      <c r="DS85" s="4"/>
      <c r="DT85" s="4"/>
      <c r="DU85" s="4"/>
      <c r="DV85" s="4"/>
      <c r="DW85" s="4"/>
      <c r="DX85" s="4"/>
      <c r="DY85" s="4"/>
      <c r="DZ85" s="4"/>
      <c r="EA85" s="4"/>
      <c r="EB85" s="4"/>
      <c r="EC85" s="4"/>
      <c r="ED85" s="4"/>
      <c r="EE85" s="4"/>
      <c r="EF85" s="4"/>
      <c r="EG85" s="4"/>
      <c r="EH85" s="4"/>
      <c r="EI85" s="4"/>
      <c r="EJ85" s="4"/>
      <c r="EK85" s="4"/>
      <c r="EL85" s="4"/>
      <c r="EM85" s="4"/>
      <c r="EN85" s="4"/>
      <c r="EO85" s="4"/>
      <c r="EP85" s="4"/>
      <c r="EQ85" s="4"/>
      <c r="ER85" s="4"/>
      <c r="ES85" s="4"/>
      <c r="ET85" s="4"/>
      <c r="EU85" s="4"/>
      <c r="EV85" s="4"/>
      <c r="EW85" s="4"/>
      <c r="EX85" s="4"/>
      <c r="EY85" s="4"/>
      <c r="EZ85" s="4"/>
      <c r="FA85" s="4"/>
      <c r="FB85" s="4"/>
      <c r="FC85" s="4"/>
      <c r="FD85" s="4"/>
      <c r="FE85" s="4"/>
      <c r="FF85" s="4"/>
      <c r="FG85" s="4"/>
      <c r="FH85" s="4"/>
      <c r="FI85" s="4"/>
      <c r="FJ85" s="4"/>
      <c r="FK85" s="4"/>
      <c r="FL85" s="4"/>
      <c r="FM85" s="4"/>
      <c r="FN85" s="4"/>
      <c r="FO85" s="4"/>
      <c r="FP85" s="4"/>
      <c r="FQ85" s="4"/>
      <c r="FR85" s="4"/>
      <c r="FS85" s="4"/>
      <c r="FT85" s="4"/>
      <c r="FU85" s="4"/>
      <c r="FV85" s="4"/>
      <c r="FW85" s="4"/>
      <c r="FX85" s="4"/>
      <c r="FY85" s="4"/>
      <c r="FZ85" s="4"/>
      <c r="GA85" s="4"/>
      <c r="GB85" s="4"/>
      <c r="GC85" s="4"/>
      <c r="GD85" s="4"/>
      <c r="GE85" s="4"/>
      <c r="GF85" s="4"/>
      <c r="GG85" s="4"/>
      <c r="GH85" s="4"/>
      <c r="GI85" s="4"/>
      <c r="GJ85" s="4"/>
    </row>
    <row r="86" spans="1:192" s="5" customFormat="1" x14ac:dyDescent="0.5">
      <c r="A86" s="4"/>
      <c r="B86" s="4"/>
      <c r="C86" s="4"/>
      <c r="D86" s="4"/>
      <c r="E86" s="4"/>
      <c r="F86" s="4"/>
      <c r="G86" s="4"/>
      <c r="H86" s="4"/>
      <c r="I86" s="4"/>
      <c r="J86" s="4"/>
      <c r="K86" s="4"/>
      <c r="L86" s="4"/>
      <c r="M86" s="4"/>
      <c r="N86" s="4"/>
      <c r="O86" s="4"/>
      <c r="P86" s="4"/>
      <c r="Q86" s="4"/>
      <c r="R86" s="4"/>
      <c r="S86" s="4"/>
      <c r="T86" s="4"/>
      <c r="U86" s="4"/>
      <c r="V86" s="4"/>
      <c r="W86" s="4"/>
      <c r="X86" s="4"/>
      <c r="Y86" s="4"/>
      <c r="Z86" s="4"/>
      <c r="AA86" s="4"/>
      <c r="AB86" s="4"/>
      <c r="AC86" s="4"/>
      <c r="AD86" s="4"/>
      <c r="AE86" s="4"/>
      <c r="AF86" s="4"/>
      <c r="AG86" s="4"/>
      <c r="AH86" s="4"/>
      <c r="AI86" s="4"/>
      <c r="AJ86" s="4"/>
      <c r="AK86" s="4"/>
      <c r="AL86" s="4"/>
      <c r="AM86" s="4"/>
      <c r="AN86" s="4"/>
      <c r="AO86" s="4"/>
      <c r="AP86" s="4"/>
      <c r="AQ86" s="4"/>
      <c r="AR86" s="4"/>
      <c r="AS86" s="4"/>
      <c r="AT86" s="4"/>
      <c r="AU86" s="4"/>
      <c r="AV86" s="4"/>
      <c r="AW86" s="4"/>
      <c r="AX86" s="4"/>
      <c r="AY86" s="4"/>
      <c r="AZ86" s="4"/>
      <c r="BA86" s="4"/>
      <c r="BB86" s="4"/>
      <c r="BC86" s="4"/>
      <c r="BD86" s="4"/>
      <c r="BE86" s="4"/>
      <c r="BF86" s="4"/>
      <c r="BG86" s="4"/>
      <c r="BH86" s="4"/>
      <c r="BI86" s="4"/>
      <c r="BJ86" s="4"/>
      <c r="BK86" s="4"/>
      <c r="BL86" s="4"/>
      <c r="BM86" s="4"/>
      <c r="BN86" s="4"/>
      <c r="BO86" s="4"/>
      <c r="BP86" s="4"/>
      <c r="BQ86" s="4"/>
      <c r="BR86" s="4"/>
      <c r="BS86" s="4"/>
      <c r="BT86" s="4"/>
      <c r="BU86" s="4"/>
      <c r="BV86" s="4"/>
      <c r="BW86" s="4"/>
      <c r="BX86" s="4"/>
      <c r="BY86" s="4"/>
      <c r="BZ86" s="4"/>
      <c r="CA86" s="4"/>
      <c r="CB86" s="4"/>
      <c r="CC86" s="4"/>
      <c r="CD86" s="4"/>
      <c r="CE86" s="4"/>
      <c r="CF86" s="4"/>
      <c r="CG86" s="4"/>
      <c r="CH86" s="4"/>
      <c r="CI86" s="4"/>
      <c r="CJ86" s="4"/>
      <c r="CK86" s="4"/>
      <c r="CL86" s="4"/>
      <c r="CM86" s="4"/>
      <c r="CN86" s="4"/>
      <c r="CO86" s="4"/>
      <c r="CP86" s="4"/>
      <c r="CQ86" s="4"/>
      <c r="CR86" s="4"/>
      <c r="CS86" s="4"/>
      <c r="CT86" s="4"/>
      <c r="CU86" s="4"/>
      <c r="CV86" s="4"/>
      <c r="CW86" s="4"/>
      <c r="CX86" s="4"/>
      <c r="CY86" s="4"/>
      <c r="CZ86" s="4"/>
      <c r="DA86" s="4"/>
      <c r="DB86" s="4"/>
      <c r="DC86" s="4"/>
      <c r="DD86" s="4"/>
      <c r="DE86" s="4"/>
      <c r="DF86" s="4"/>
      <c r="DG86" s="4"/>
      <c r="DH86" s="4"/>
      <c r="DI86" s="4"/>
      <c r="DJ86" s="4"/>
      <c r="DK86" s="4"/>
      <c r="DL86" s="4"/>
      <c r="DM86" s="4"/>
      <c r="DN86" s="4"/>
      <c r="DO86" s="4"/>
      <c r="DP86" s="4"/>
      <c r="DQ86" s="4"/>
      <c r="DR86" s="4"/>
      <c r="DS86" s="4"/>
      <c r="DT86" s="4"/>
      <c r="DU86" s="4"/>
      <c r="DV86" s="4"/>
      <c r="DW86" s="4"/>
      <c r="DX86" s="4"/>
      <c r="DY86" s="4"/>
      <c r="DZ86" s="4"/>
      <c r="EA86" s="4"/>
      <c r="EB86" s="4"/>
      <c r="EC86" s="4"/>
      <c r="ED86" s="4"/>
      <c r="EE86" s="4"/>
      <c r="EF86" s="4"/>
      <c r="EG86" s="4"/>
      <c r="EH86" s="4"/>
      <c r="EI86" s="4"/>
      <c r="EJ86" s="4"/>
      <c r="EK86" s="4"/>
      <c r="EL86" s="4"/>
      <c r="EM86" s="4"/>
      <c r="EN86" s="4"/>
      <c r="EO86" s="4"/>
      <c r="EP86" s="4"/>
      <c r="EQ86" s="4"/>
      <c r="ER86" s="4"/>
      <c r="ES86" s="4"/>
      <c r="ET86" s="4"/>
      <c r="EU86" s="4"/>
      <c r="EV86" s="4"/>
      <c r="EW86" s="4"/>
      <c r="EX86" s="4"/>
      <c r="EY86" s="4"/>
      <c r="EZ86" s="4"/>
      <c r="FA86" s="4"/>
      <c r="FB86" s="4"/>
      <c r="FC86" s="4"/>
      <c r="FD86" s="4"/>
      <c r="FE86" s="4"/>
      <c r="FF86" s="4"/>
      <c r="FG86" s="4"/>
      <c r="FH86" s="4"/>
      <c r="FI86" s="4"/>
      <c r="FJ86" s="4"/>
      <c r="FK86" s="4"/>
      <c r="FL86" s="4"/>
      <c r="FM86" s="4"/>
      <c r="FN86" s="4"/>
      <c r="FO86" s="4"/>
      <c r="FP86" s="4"/>
      <c r="FQ86" s="4"/>
      <c r="FR86" s="4"/>
      <c r="FS86" s="4"/>
      <c r="FT86" s="4"/>
      <c r="FU86" s="4"/>
      <c r="FV86" s="4"/>
      <c r="FW86" s="4"/>
      <c r="FX86" s="4"/>
      <c r="FY86" s="4"/>
      <c r="FZ86" s="4"/>
      <c r="GA86" s="4"/>
      <c r="GB86" s="4"/>
      <c r="GC86" s="4"/>
      <c r="GD86" s="4"/>
      <c r="GE86" s="4"/>
      <c r="GF86" s="4"/>
      <c r="GG86" s="4"/>
      <c r="GH86" s="4"/>
      <c r="GI86" s="4"/>
      <c r="GJ86" s="4"/>
    </row>
    <row r="87" spans="1:192" s="5" customFormat="1" x14ac:dyDescent="0.5">
      <c r="A87" s="4"/>
      <c r="B87" s="4"/>
      <c r="C87" s="4"/>
      <c r="D87" s="4"/>
      <c r="E87" s="4"/>
      <c r="F87" s="4"/>
      <c r="G87" s="4"/>
      <c r="H87" s="4"/>
      <c r="I87" s="4"/>
      <c r="J87" s="4"/>
      <c r="K87" s="4"/>
      <c r="L87" s="4"/>
      <c r="M87" s="4"/>
      <c r="N87" s="4"/>
      <c r="O87" s="4"/>
      <c r="P87" s="4"/>
      <c r="Q87" s="4"/>
      <c r="R87" s="4"/>
      <c r="S87" s="4"/>
      <c r="T87" s="4"/>
      <c r="U87" s="4"/>
      <c r="V87" s="4"/>
      <c r="W87" s="4"/>
      <c r="X87" s="4"/>
      <c r="Y87" s="4"/>
      <c r="Z87" s="4"/>
      <c r="AA87" s="4"/>
      <c r="AB87" s="4"/>
      <c r="AC87" s="4"/>
      <c r="AD87" s="4"/>
      <c r="AE87" s="4"/>
      <c r="AF87" s="4"/>
      <c r="AG87" s="4"/>
      <c r="AH87" s="4"/>
      <c r="AI87" s="4"/>
      <c r="AJ87" s="4"/>
      <c r="AK87" s="4"/>
      <c r="AL87" s="4"/>
      <c r="AM87" s="4"/>
      <c r="AN87" s="4"/>
      <c r="AO87" s="4"/>
      <c r="AP87" s="4"/>
      <c r="AQ87" s="4"/>
      <c r="AR87" s="4"/>
      <c r="AS87" s="4"/>
      <c r="AT87" s="4"/>
      <c r="AU87" s="4"/>
      <c r="AV87" s="4"/>
      <c r="AW87" s="4"/>
      <c r="AX87" s="4"/>
      <c r="AY87" s="4"/>
      <c r="AZ87" s="4"/>
      <c r="BA87" s="4"/>
      <c r="BB87" s="4"/>
      <c r="BC87" s="4"/>
      <c r="BD87" s="4"/>
      <c r="BE87" s="4"/>
      <c r="BF87" s="4"/>
      <c r="BG87" s="4"/>
      <c r="BH87" s="4"/>
      <c r="BI87" s="4"/>
      <c r="BJ87" s="4"/>
      <c r="BK87" s="4"/>
      <c r="BL87" s="4"/>
      <c r="BM87" s="4"/>
      <c r="BN87" s="4"/>
      <c r="BO87" s="4"/>
      <c r="BP87" s="4"/>
      <c r="BQ87" s="4"/>
      <c r="BR87" s="4"/>
      <c r="BS87" s="4"/>
      <c r="BT87" s="4"/>
      <c r="BU87" s="4"/>
      <c r="BV87" s="4"/>
      <c r="BW87" s="4"/>
      <c r="BX87" s="4"/>
      <c r="BY87" s="4"/>
      <c r="BZ87" s="4"/>
      <c r="CA87" s="4"/>
      <c r="CB87" s="4"/>
      <c r="CC87" s="4"/>
      <c r="CD87" s="4"/>
      <c r="CE87" s="4"/>
      <c r="CF87" s="4"/>
      <c r="CG87" s="4"/>
      <c r="CH87" s="4"/>
      <c r="CI87" s="4"/>
      <c r="CJ87" s="4"/>
      <c r="CK87" s="4"/>
      <c r="CL87" s="4"/>
      <c r="CM87" s="4"/>
      <c r="CN87" s="4"/>
      <c r="CO87" s="4"/>
      <c r="CP87" s="4"/>
      <c r="CQ87" s="4"/>
      <c r="CR87" s="4"/>
      <c r="CS87" s="4"/>
      <c r="CT87" s="4"/>
      <c r="CU87" s="4"/>
      <c r="CV87" s="4"/>
      <c r="CW87" s="4"/>
      <c r="CX87" s="4"/>
      <c r="CY87" s="4"/>
      <c r="CZ87" s="4"/>
      <c r="DA87" s="4"/>
      <c r="DB87" s="4"/>
      <c r="DC87" s="4"/>
      <c r="DD87" s="4"/>
      <c r="DE87" s="4"/>
      <c r="DF87" s="4"/>
      <c r="DG87" s="4"/>
      <c r="DH87" s="4"/>
      <c r="DI87" s="4"/>
      <c r="DJ87" s="4"/>
      <c r="DK87" s="4"/>
      <c r="DL87" s="4"/>
      <c r="DM87" s="4"/>
      <c r="DN87" s="4"/>
      <c r="DO87" s="4"/>
      <c r="DP87" s="4"/>
      <c r="DQ87" s="4"/>
      <c r="DR87" s="4"/>
      <c r="DS87" s="4"/>
      <c r="DT87" s="4"/>
      <c r="DU87" s="4"/>
      <c r="DV87" s="4"/>
      <c r="DW87" s="4"/>
      <c r="DX87" s="4"/>
      <c r="DY87" s="4"/>
      <c r="DZ87" s="4"/>
      <c r="EA87" s="4"/>
      <c r="EB87" s="4"/>
      <c r="EC87" s="4"/>
      <c r="ED87" s="4"/>
      <c r="EE87" s="4"/>
      <c r="EF87" s="4"/>
      <c r="EG87" s="4"/>
      <c r="EH87" s="4"/>
      <c r="EI87" s="4"/>
      <c r="EJ87" s="4"/>
      <c r="EK87" s="4"/>
      <c r="EL87" s="4"/>
      <c r="EM87" s="4"/>
      <c r="EN87" s="4"/>
      <c r="EO87" s="4"/>
      <c r="EP87" s="4"/>
      <c r="EQ87" s="4"/>
      <c r="ER87" s="4"/>
      <c r="ES87" s="4"/>
      <c r="ET87" s="4"/>
      <c r="EU87" s="4"/>
      <c r="EV87" s="4"/>
      <c r="EW87" s="4"/>
      <c r="EX87" s="4"/>
      <c r="EY87" s="4"/>
      <c r="EZ87" s="4"/>
      <c r="FA87" s="4"/>
      <c r="FB87" s="4"/>
      <c r="FC87" s="4"/>
      <c r="FD87" s="4"/>
      <c r="FE87" s="4"/>
      <c r="FF87" s="4"/>
      <c r="FG87" s="4"/>
      <c r="FH87" s="4"/>
      <c r="FI87" s="4"/>
      <c r="FJ87" s="4"/>
      <c r="FK87" s="4"/>
      <c r="FL87" s="4"/>
      <c r="FM87" s="4"/>
      <c r="FN87" s="4"/>
      <c r="FO87" s="4"/>
      <c r="FP87" s="4"/>
      <c r="FQ87" s="4"/>
      <c r="FR87" s="4"/>
      <c r="FS87" s="4"/>
      <c r="FT87" s="4"/>
      <c r="FU87" s="4"/>
      <c r="FV87" s="4"/>
      <c r="FW87" s="4"/>
      <c r="FX87" s="4"/>
      <c r="FY87" s="4"/>
      <c r="FZ87" s="4"/>
      <c r="GA87" s="4"/>
      <c r="GB87" s="4"/>
      <c r="GC87" s="4"/>
      <c r="GD87" s="4"/>
      <c r="GE87" s="4"/>
      <c r="GF87" s="4"/>
      <c r="GG87" s="4"/>
      <c r="GH87" s="4"/>
      <c r="GI87" s="4"/>
      <c r="GJ87" s="4"/>
    </row>
    <row r="88" spans="1:192" s="5" customFormat="1" x14ac:dyDescent="0.5">
      <c r="A88" s="4"/>
      <c r="B88" s="4"/>
      <c r="C88" s="4"/>
      <c r="D88" s="4"/>
      <c r="E88" s="4"/>
      <c r="F88" s="4"/>
      <c r="G88" s="4"/>
      <c r="H88" s="4"/>
      <c r="I88" s="4"/>
      <c r="J88" s="4"/>
      <c r="K88" s="4"/>
      <c r="L88" s="4"/>
      <c r="M88" s="4"/>
      <c r="N88" s="4"/>
      <c r="O88" s="4"/>
      <c r="P88" s="4"/>
      <c r="Q88" s="4"/>
      <c r="R88" s="4"/>
      <c r="S88" s="4"/>
      <c r="T88" s="4"/>
      <c r="U88" s="4"/>
      <c r="V88" s="4"/>
      <c r="W88" s="4"/>
      <c r="X88" s="4"/>
      <c r="Y88" s="4"/>
      <c r="Z88" s="4"/>
      <c r="AA88" s="4"/>
      <c r="AB88" s="4"/>
      <c r="AC88" s="4"/>
      <c r="AD88" s="4"/>
      <c r="AE88" s="4"/>
      <c r="AF88" s="4"/>
      <c r="AG88" s="4"/>
      <c r="AH88" s="4"/>
      <c r="AI88" s="4"/>
      <c r="AJ88" s="4"/>
      <c r="AK88" s="4"/>
      <c r="AL88" s="4"/>
      <c r="AM88" s="4"/>
      <c r="AN88" s="4"/>
      <c r="AO88" s="4"/>
      <c r="AP88" s="4"/>
      <c r="AQ88" s="4"/>
      <c r="AR88" s="4"/>
      <c r="AS88" s="4"/>
      <c r="AT88" s="4"/>
      <c r="AU88" s="4"/>
      <c r="AV88" s="4"/>
      <c r="AW88" s="4"/>
      <c r="AX88" s="4"/>
      <c r="AY88" s="4"/>
      <c r="AZ88" s="4"/>
      <c r="BA88" s="4"/>
      <c r="BB88" s="4"/>
      <c r="BC88" s="4"/>
      <c r="BD88" s="4"/>
      <c r="BE88" s="4"/>
      <c r="BF88" s="4"/>
      <c r="BG88" s="4"/>
      <c r="BH88" s="4"/>
      <c r="BI88" s="4"/>
      <c r="BJ88" s="4"/>
      <c r="BK88" s="4"/>
      <c r="BL88" s="4"/>
      <c r="BM88" s="4"/>
      <c r="BN88" s="4"/>
      <c r="BO88" s="4"/>
      <c r="BP88" s="4"/>
      <c r="BQ88" s="4"/>
      <c r="BR88" s="4"/>
      <c r="BS88" s="4"/>
      <c r="BT88" s="4"/>
      <c r="BU88" s="4"/>
      <c r="BV88" s="4"/>
      <c r="BW88" s="4"/>
      <c r="BX88" s="4"/>
      <c r="BY88" s="4"/>
      <c r="BZ88" s="4"/>
      <c r="CA88" s="4"/>
      <c r="CB88" s="4"/>
      <c r="CC88" s="4"/>
      <c r="CD88" s="4"/>
      <c r="CE88" s="4"/>
      <c r="CF88" s="4"/>
      <c r="CG88" s="4"/>
      <c r="CH88" s="4"/>
      <c r="CI88" s="4"/>
      <c r="CJ88" s="4"/>
      <c r="CK88" s="4"/>
      <c r="CL88" s="4"/>
      <c r="CM88" s="4"/>
      <c r="CN88" s="4"/>
      <c r="CO88" s="4"/>
      <c r="CP88" s="4"/>
      <c r="CQ88" s="4"/>
      <c r="CR88" s="4"/>
      <c r="CS88" s="4"/>
      <c r="CT88" s="4"/>
      <c r="CU88" s="4"/>
      <c r="CV88" s="4"/>
      <c r="CW88" s="4"/>
      <c r="CX88" s="4"/>
      <c r="CY88" s="4"/>
      <c r="CZ88" s="4"/>
      <c r="DA88" s="4"/>
      <c r="DB88" s="4"/>
      <c r="DC88" s="4"/>
      <c r="DD88" s="4"/>
      <c r="DE88" s="4"/>
      <c r="DF88" s="4"/>
      <c r="DG88" s="4"/>
      <c r="DH88" s="4"/>
      <c r="DI88" s="4"/>
      <c r="DJ88" s="4"/>
      <c r="DK88" s="4"/>
      <c r="DL88" s="4"/>
      <c r="DM88" s="4"/>
      <c r="DN88" s="4"/>
      <c r="DO88" s="4"/>
      <c r="DP88" s="4"/>
      <c r="DQ88" s="4"/>
      <c r="DR88" s="4"/>
      <c r="DS88" s="4"/>
      <c r="DT88" s="4"/>
      <c r="DU88" s="4"/>
      <c r="DV88" s="4"/>
      <c r="DW88" s="4"/>
      <c r="DX88" s="4"/>
      <c r="DY88" s="4"/>
      <c r="DZ88" s="4"/>
      <c r="EA88" s="4"/>
      <c r="EB88" s="4"/>
      <c r="EC88" s="4"/>
      <c r="ED88" s="4"/>
      <c r="EE88" s="4"/>
      <c r="EF88" s="4"/>
      <c r="EG88" s="4"/>
      <c r="EH88" s="4"/>
      <c r="EI88" s="4"/>
      <c r="EJ88" s="4"/>
      <c r="EK88" s="4"/>
      <c r="EL88" s="4"/>
      <c r="EM88" s="4"/>
      <c r="EN88" s="4"/>
      <c r="EO88" s="4"/>
      <c r="EP88" s="4"/>
      <c r="EQ88" s="4"/>
      <c r="ER88" s="4"/>
      <c r="ES88" s="4"/>
      <c r="ET88" s="4"/>
      <c r="EU88" s="4"/>
      <c r="EV88" s="4"/>
      <c r="EW88" s="4"/>
      <c r="EX88" s="4"/>
      <c r="EY88" s="4"/>
      <c r="EZ88" s="4"/>
      <c r="FA88" s="4"/>
      <c r="FB88" s="4"/>
      <c r="FC88" s="4"/>
      <c r="FD88" s="4"/>
      <c r="FE88" s="4"/>
      <c r="FF88" s="4"/>
      <c r="FG88" s="4"/>
      <c r="FH88" s="4"/>
      <c r="FI88" s="4"/>
      <c r="FJ88" s="4"/>
      <c r="FK88" s="4"/>
      <c r="FL88" s="4"/>
      <c r="FM88" s="4"/>
      <c r="FN88" s="4"/>
      <c r="FO88" s="4"/>
      <c r="FP88" s="4"/>
      <c r="FQ88" s="4"/>
      <c r="FR88" s="4"/>
      <c r="FS88" s="4"/>
      <c r="FT88" s="4"/>
      <c r="FU88" s="4"/>
      <c r="FV88" s="4"/>
      <c r="FW88" s="4"/>
      <c r="FX88" s="4"/>
      <c r="FY88" s="4"/>
      <c r="FZ88" s="4"/>
      <c r="GA88" s="4"/>
      <c r="GB88" s="4"/>
      <c r="GC88" s="4"/>
      <c r="GD88" s="4"/>
      <c r="GE88" s="4"/>
      <c r="GF88" s="4"/>
      <c r="GG88" s="4"/>
      <c r="GH88" s="4"/>
      <c r="GI88" s="4"/>
      <c r="GJ88" s="4"/>
    </row>
    <row r="89" spans="1:192" s="5" customFormat="1" x14ac:dyDescent="0.5">
      <c r="A89" s="4"/>
      <c r="B89" s="4"/>
      <c r="C89" s="4"/>
      <c r="D89" s="4"/>
      <c r="E89" s="4"/>
      <c r="F89" s="4"/>
      <c r="G89" s="4"/>
      <c r="H89" s="4"/>
      <c r="I89" s="4"/>
      <c r="J89" s="4"/>
      <c r="K89" s="4"/>
      <c r="L89" s="4"/>
      <c r="M89" s="4"/>
      <c r="N89" s="4"/>
      <c r="O89" s="4"/>
      <c r="P89" s="4"/>
      <c r="Q89" s="4"/>
      <c r="R89" s="4"/>
      <c r="S89" s="4"/>
      <c r="T89" s="4"/>
      <c r="U89" s="4"/>
      <c r="V89" s="4"/>
      <c r="W89" s="4"/>
      <c r="X89" s="4"/>
      <c r="Y89" s="4"/>
      <c r="Z89" s="4"/>
      <c r="AA89" s="4"/>
      <c r="AB89" s="4"/>
      <c r="AC89" s="4"/>
      <c r="AD89" s="4"/>
      <c r="AE89" s="4"/>
      <c r="AF89" s="4"/>
      <c r="AG89" s="4"/>
      <c r="AH89" s="4"/>
      <c r="AI89" s="4"/>
      <c r="AJ89" s="4"/>
      <c r="AK89" s="4"/>
      <c r="AL89" s="4"/>
      <c r="AM89" s="4"/>
      <c r="AN89" s="4"/>
      <c r="AO89" s="4"/>
      <c r="AP89" s="4"/>
      <c r="AQ89" s="4"/>
      <c r="AR89" s="4"/>
      <c r="AS89" s="4"/>
      <c r="AT89" s="4"/>
      <c r="AU89" s="4"/>
      <c r="AV89" s="4"/>
      <c r="AW89" s="4"/>
      <c r="AX89" s="4"/>
      <c r="AY89" s="4"/>
      <c r="AZ89" s="4"/>
      <c r="BA89" s="4"/>
      <c r="BB89" s="4"/>
      <c r="BC89" s="4"/>
      <c r="BD89" s="4"/>
      <c r="BE89" s="4"/>
      <c r="BF89" s="4"/>
      <c r="BG89" s="4"/>
      <c r="BH89" s="4"/>
      <c r="BI89" s="4"/>
      <c r="BJ89" s="4"/>
      <c r="BK89" s="4"/>
      <c r="BL89" s="4"/>
      <c r="BM89" s="4"/>
      <c r="BN89" s="4"/>
      <c r="BO89" s="4"/>
      <c r="BP89" s="4"/>
      <c r="BQ89" s="4"/>
      <c r="BR89" s="4"/>
      <c r="BS89" s="4"/>
      <c r="BT89" s="4"/>
      <c r="BU89" s="4"/>
      <c r="BV89" s="4"/>
      <c r="BW89" s="4"/>
      <c r="BX89" s="4"/>
      <c r="BY89" s="4"/>
      <c r="BZ89" s="4"/>
      <c r="CA89" s="4"/>
      <c r="CB89" s="4"/>
      <c r="CC89" s="4"/>
      <c r="CD89" s="4"/>
      <c r="CE89" s="4"/>
      <c r="CF89" s="4"/>
      <c r="CG89" s="4"/>
      <c r="CH89" s="4"/>
      <c r="CI89" s="4"/>
      <c r="CJ89" s="4"/>
      <c r="CK89" s="4"/>
      <c r="CL89" s="4"/>
      <c r="CM89" s="4"/>
      <c r="CN89" s="4"/>
      <c r="CO89" s="4"/>
      <c r="CP89" s="4"/>
      <c r="CQ89" s="4"/>
      <c r="CR89" s="4"/>
      <c r="CS89" s="4"/>
      <c r="CT89" s="4"/>
      <c r="CU89" s="4"/>
      <c r="CV89" s="4"/>
      <c r="CW89" s="4"/>
      <c r="CX89" s="4"/>
      <c r="CY89" s="4"/>
      <c r="CZ89" s="4"/>
      <c r="DA89" s="4"/>
      <c r="DB89" s="4"/>
      <c r="DC89" s="4"/>
      <c r="DD89" s="4"/>
      <c r="DE89" s="4"/>
      <c r="DF89" s="4"/>
      <c r="DG89" s="4"/>
      <c r="DH89" s="4"/>
      <c r="DI89" s="4"/>
      <c r="DJ89" s="4"/>
      <c r="DK89" s="4"/>
      <c r="DL89" s="4"/>
      <c r="DM89" s="4"/>
      <c r="DN89" s="4"/>
      <c r="DO89" s="4"/>
      <c r="DP89" s="4"/>
      <c r="DQ89" s="4"/>
      <c r="DR89" s="4"/>
      <c r="DS89" s="4"/>
      <c r="DT89" s="4"/>
      <c r="DU89" s="4"/>
      <c r="DV89" s="4"/>
      <c r="DW89" s="4"/>
      <c r="DX89" s="4"/>
      <c r="DY89" s="4"/>
      <c r="DZ89" s="4"/>
      <c r="EA89" s="4"/>
      <c r="EB89" s="4"/>
      <c r="EC89" s="4"/>
      <c r="ED89" s="4"/>
      <c r="EE89" s="4"/>
      <c r="EF89" s="4"/>
      <c r="EG89" s="4"/>
      <c r="EH89" s="4"/>
      <c r="EI89" s="4"/>
      <c r="EJ89" s="4"/>
      <c r="EK89" s="4"/>
      <c r="EL89" s="4"/>
      <c r="EM89" s="4"/>
      <c r="EN89" s="4"/>
      <c r="EO89" s="4"/>
      <c r="EP89" s="4"/>
      <c r="EQ89" s="4"/>
      <c r="ER89" s="4"/>
      <c r="ES89" s="4"/>
      <c r="ET89" s="4"/>
      <c r="EU89" s="4"/>
      <c r="EV89" s="4"/>
      <c r="EW89" s="4"/>
      <c r="EX89" s="4"/>
      <c r="EY89" s="4"/>
      <c r="EZ89" s="4"/>
      <c r="FA89" s="4"/>
      <c r="FB89" s="4"/>
      <c r="FC89" s="4"/>
      <c r="FD89" s="4"/>
      <c r="FE89" s="4"/>
      <c r="FF89" s="4"/>
      <c r="FG89" s="4"/>
      <c r="FH89" s="4"/>
      <c r="FI89" s="4"/>
      <c r="FJ89" s="4"/>
      <c r="FK89" s="4"/>
      <c r="FL89" s="4"/>
      <c r="FM89" s="4"/>
      <c r="FN89" s="4"/>
      <c r="FO89" s="4"/>
      <c r="FP89" s="4"/>
      <c r="FQ89" s="4"/>
      <c r="FR89" s="4"/>
      <c r="FS89" s="4"/>
      <c r="FT89" s="4"/>
      <c r="FU89" s="4"/>
      <c r="FV89" s="4"/>
      <c r="FW89" s="4"/>
      <c r="FX89" s="4"/>
      <c r="FY89" s="4"/>
      <c r="FZ89" s="4"/>
      <c r="GA89" s="4"/>
      <c r="GB89" s="4"/>
      <c r="GC89" s="4"/>
      <c r="GD89" s="4"/>
      <c r="GE89" s="4"/>
      <c r="GF89" s="4"/>
      <c r="GG89" s="4"/>
      <c r="GH89" s="4"/>
      <c r="GI89" s="4"/>
      <c r="GJ89" s="4"/>
    </row>
    <row r="90" spans="1:192" s="5" customFormat="1" x14ac:dyDescent="0.5">
      <c r="A90" s="4"/>
      <c r="B90" s="4"/>
      <c r="C90" s="4"/>
      <c r="D90" s="4"/>
      <c r="E90" s="4"/>
      <c r="F90" s="4"/>
      <c r="G90" s="4"/>
      <c r="H90" s="4"/>
      <c r="I90" s="4"/>
      <c r="J90" s="4"/>
      <c r="K90" s="4"/>
      <c r="L90" s="4"/>
      <c r="M90" s="4"/>
      <c r="N90" s="4"/>
      <c r="O90" s="4"/>
      <c r="P90" s="4"/>
      <c r="Q90" s="4"/>
      <c r="R90" s="4"/>
      <c r="S90" s="4"/>
      <c r="T90" s="4"/>
      <c r="U90" s="4"/>
      <c r="V90" s="4"/>
      <c r="W90" s="4"/>
      <c r="X90" s="4"/>
      <c r="Y90" s="4"/>
      <c r="Z90" s="4"/>
      <c r="AA90" s="4"/>
      <c r="AB90" s="4"/>
      <c r="AC90" s="4"/>
      <c r="AD90" s="4"/>
      <c r="AE90" s="4"/>
      <c r="AF90" s="4"/>
      <c r="AG90" s="4"/>
      <c r="AH90" s="4"/>
      <c r="AI90" s="4"/>
      <c r="AJ90" s="4"/>
      <c r="AK90" s="4"/>
      <c r="AL90" s="4"/>
      <c r="AM90" s="4"/>
      <c r="AN90" s="4"/>
      <c r="AO90" s="4"/>
      <c r="AP90" s="4"/>
      <c r="AQ90" s="4"/>
      <c r="AR90" s="4"/>
      <c r="AS90" s="4"/>
      <c r="AT90" s="4"/>
      <c r="AU90" s="4"/>
      <c r="AV90" s="4"/>
      <c r="AW90" s="4"/>
      <c r="AX90" s="4"/>
      <c r="AY90" s="4"/>
      <c r="AZ90" s="4"/>
      <c r="BA90" s="4"/>
      <c r="BB90" s="4"/>
      <c r="BC90" s="4"/>
      <c r="BD90" s="4"/>
      <c r="BE90" s="4"/>
      <c r="BF90" s="4"/>
      <c r="BG90" s="4"/>
      <c r="BH90" s="4"/>
      <c r="BI90" s="4"/>
      <c r="BJ90" s="4"/>
      <c r="BK90" s="4"/>
      <c r="BL90" s="4"/>
      <c r="BM90" s="4"/>
      <c r="BN90" s="4"/>
      <c r="BO90" s="4"/>
      <c r="BP90" s="4"/>
      <c r="BQ90" s="4"/>
      <c r="BR90" s="4"/>
      <c r="BS90" s="4"/>
      <c r="BT90" s="4"/>
      <c r="BU90" s="4"/>
      <c r="BV90" s="4"/>
      <c r="BW90" s="4"/>
      <c r="BX90" s="4"/>
      <c r="BY90" s="4"/>
      <c r="BZ90" s="4"/>
      <c r="CA90" s="4"/>
      <c r="CB90" s="4"/>
      <c r="CC90" s="4"/>
      <c r="CD90" s="4"/>
      <c r="CE90" s="4"/>
      <c r="CF90" s="4"/>
      <c r="CG90" s="4"/>
      <c r="CH90" s="4"/>
      <c r="CI90" s="4"/>
      <c r="CJ90" s="4"/>
      <c r="CK90" s="4"/>
      <c r="CL90" s="4"/>
      <c r="CM90" s="4"/>
      <c r="CN90" s="4"/>
      <c r="CO90" s="4"/>
      <c r="CP90" s="4"/>
      <c r="CQ90" s="4"/>
      <c r="CR90" s="4"/>
      <c r="CS90" s="4"/>
      <c r="CT90" s="4"/>
      <c r="CU90" s="4"/>
      <c r="CV90" s="4"/>
      <c r="CW90" s="4"/>
      <c r="CX90" s="4"/>
      <c r="CY90" s="4"/>
      <c r="CZ90" s="4"/>
      <c r="DA90" s="4"/>
      <c r="DB90" s="4"/>
      <c r="DC90" s="4"/>
      <c r="DD90" s="4"/>
      <c r="DE90" s="4"/>
      <c r="DF90" s="4"/>
      <c r="DG90" s="4"/>
      <c r="DH90" s="4"/>
      <c r="DI90" s="4"/>
      <c r="DJ90" s="4"/>
      <c r="DK90" s="4"/>
      <c r="DL90" s="4"/>
      <c r="DM90" s="4"/>
      <c r="DN90" s="4"/>
      <c r="DO90" s="4"/>
      <c r="DP90" s="4"/>
      <c r="DQ90" s="4"/>
      <c r="DR90" s="4"/>
      <c r="DS90" s="4"/>
      <c r="DT90" s="4"/>
      <c r="DU90" s="4"/>
      <c r="DV90" s="4"/>
      <c r="DW90" s="4"/>
      <c r="DX90" s="4"/>
      <c r="DY90" s="4"/>
      <c r="DZ90" s="4"/>
      <c r="EA90" s="4"/>
      <c r="EB90" s="4"/>
      <c r="EC90" s="4"/>
      <c r="ED90" s="4"/>
      <c r="EE90" s="4"/>
      <c r="EF90" s="4"/>
      <c r="EG90" s="4"/>
      <c r="EH90" s="4"/>
      <c r="EI90" s="4"/>
      <c r="EJ90" s="4"/>
      <c r="EK90" s="4"/>
      <c r="EL90" s="4"/>
      <c r="EM90" s="4"/>
      <c r="EN90" s="4"/>
      <c r="EO90" s="4"/>
      <c r="EP90" s="4"/>
      <c r="EQ90" s="4"/>
      <c r="ER90" s="4"/>
      <c r="ES90" s="4"/>
      <c r="ET90" s="4"/>
      <c r="EU90" s="4"/>
      <c r="EV90" s="4"/>
      <c r="EW90" s="4"/>
      <c r="EX90" s="4"/>
      <c r="EY90" s="4"/>
      <c r="EZ90" s="4"/>
      <c r="FA90" s="4"/>
      <c r="FB90" s="4"/>
      <c r="FC90" s="4"/>
      <c r="FD90" s="4"/>
      <c r="FE90" s="4"/>
      <c r="FF90" s="4"/>
      <c r="FG90" s="4"/>
      <c r="FH90" s="4"/>
      <c r="FI90" s="4"/>
      <c r="FJ90" s="4"/>
      <c r="FK90" s="4"/>
      <c r="FL90" s="4"/>
      <c r="FM90" s="4"/>
      <c r="FN90" s="4"/>
      <c r="FO90" s="4"/>
      <c r="FP90" s="4"/>
      <c r="FQ90" s="4"/>
      <c r="FR90" s="4"/>
      <c r="FS90" s="4"/>
      <c r="FT90" s="4"/>
      <c r="FU90" s="4"/>
      <c r="FV90" s="4"/>
      <c r="FW90" s="4"/>
      <c r="FX90" s="4"/>
      <c r="FY90" s="4"/>
      <c r="FZ90" s="4"/>
      <c r="GA90" s="4"/>
      <c r="GB90" s="4"/>
      <c r="GC90" s="4"/>
      <c r="GD90" s="4"/>
      <c r="GE90" s="4"/>
      <c r="GF90" s="4"/>
      <c r="GG90" s="4"/>
      <c r="GH90" s="4"/>
      <c r="GI90" s="4"/>
      <c r="GJ90" s="4"/>
    </row>
    <row r="91" spans="1:192" s="5" customFormat="1" x14ac:dyDescent="0.5">
      <c r="A91" s="4"/>
      <c r="B91" s="4"/>
      <c r="C91" s="4"/>
      <c r="D91" s="4"/>
      <c r="E91" s="4"/>
      <c r="F91" s="4"/>
      <c r="G91" s="4"/>
      <c r="H91" s="4"/>
      <c r="I91" s="4"/>
      <c r="J91" s="4"/>
      <c r="K91" s="4"/>
      <c r="L91" s="4"/>
      <c r="M91" s="4"/>
      <c r="N91" s="4"/>
      <c r="O91" s="4"/>
      <c r="P91" s="4"/>
      <c r="Q91" s="4"/>
      <c r="R91" s="4"/>
      <c r="S91" s="4"/>
      <c r="T91" s="4"/>
      <c r="U91" s="4"/>
      <c r="V91" s="4"/>
      <c r="W91" s="4"/>
      <c r="X91" s="4"/>
      <c r="Y91" s="4"/>
      <c r="Z91" s="4"/>
      <c r="AA91" s="4"/>
      <c r="AB91" s="4"/>
      <c r="AC91" s="4"/>
      <c r="AD91" s="4"/>
      <c r="AE91" s="4"/>
      <c r="AF91" s="4"/>
      <c r="AG91" s="4"/>
      <c r="AH91" s="4"/>
      <c r="AI91" s="4"/>
      <c r="AJ91" s="4"/>
      <c r="AK91" s="4"/>
      <c r="AL91" s="4"/>
      <c r="AM91" s="4"/>
      <c r="AN91" s="4"/>
      <c r="AO91" s="4"/>
      <c r="AP91" s="4"/>
      <c r="AQ91" s="4"/>
      <c r="AR91" s="4"/>
      <c r="AS91" s="4"/>
      <c r="AT91" s="4"/>
      <c r="AU91" s="4"/>
      <c r="AV91" s="4"/>
      <c r="AW91" s="4"/>
      <c r="AX91" s="4"/>
      <c r="AY91" s="4"/>
      <c r="AZ91" s="4"/>
      <c r="BA91" s="4"/>
      <c r="BB91" s="4"/>
      <c r="BC91" s="4"/>
      <c r="BD91" s="4"/>
      <c r="BE91" s="4"/>
      <c r="BF91" s="4"/>
      <c r="BG91" s="4"/>
      <c r="BH91" s="4"/>
      <c r="BI91" s="4"/>
      <c r="BJ91" s="4"/>
      <c r="BK91" s="4"/>
      <c r="BL91" s="4"/>
      <c r="BM91" s="4"/>
      <c r="BN91" s="4"/>
      <c r="BO91" s="4"/>
      <c r="BP91" s="4"/>
      <c r="BQ91" s="4"/>
      <c r="BR91" s="4"/>
      <c r="BS91" s="4"/>
      <c r="BT91" s="4"/>
      <c r="BU91" s="4"/>
      <c r="BV91" s="4"/>
      <c r="BW91" s="4"/>
      <c r="BX91" s="4"/>
      <c r="BY91" s="4"/>
      <c r="BZ91" s="4"/>
      <c r="CA91" s="4"/>
      <c r="CB91" s="4"/>
      <c r="CC91" s="4"/>
      <c r="CD91" s="4"/>
      <c r="CE91" s="4"/>
      <c r="CF91" s="4"/>
      <c r="CG91" s="4"/>
      <c r="CH91" s="4"/>
      <c r="CI91" s="4"/>
      <c r="CJ91" s="4"/>
      <c r="CK91" s="4"/>
      <c r="CL91" s="4"/>
      <c r="CM91" s="4"/>
      <c r="CN91" s="4"/>
      <c r="CO91" s="4"/>
      <c r="CP91" s="4"/>
      <c r="CQ91" s="4"/>
      <c r="CR91" s="4"/>
      <c r="CS91" s="4"/>
      <c r="CT91" s="4"/>
      <c r="CU91" s="4"/>
      <c r="CV91" s="4"/>
      <c r="CW91" s="4"/>
      <c r="CX91" s="4"/>
      <c r="CY91" s="4"/>
      <c r="CZ91" s="4"/>
      <c r="DA91" s="4"/>
      <c r="DB91" s="4"/>
      <c r="DC91" s="4"/>
      <c r="DD91" s="4"/>
      <c r="DE91" s="4"/>
      <c r="DF91" s="4"/>
      <c r="DG91" s="4"/>
      <c r="DH91" s="4"/>
      <c r="DI91" s="4"/>
      <c r="DJ91" s="4"/>
      <c r="DK91" s="4"/>
      <c r="DL91" s="4"/>
      <c r="DM91" s="4"/>
      <c r="DN91" s="4"/>
      <c r="DO91" s="4"/>
      <c r="DP91" s="4"/>
      <c r="DQ91" s="4"/>
      <c r="DR91" s="4"/>
      <c r="DS91" s="4"/>
      <c r="DT91" s="4"/>
      <c r="DU91" s="4"/>
      <c r="DV91" s="4"/>
      <c r="DW91" s="4"/>
      <c r="DX91" s="4"/>
      <c r="DY91" s="4"/>
      <c r="DZ91" s="4"/>
      <c r="EA91" s="4"/>
      <c r="EB91" s="4"/>
      <c r="EC91" s="4"/>
      <c r="ED91" s="4"/>
      <c r="EE91" s="4"/>
      <c r="EF91" s="4"/>
      <c r="EG91" s="4"/>
      <c r="EH91" s="4"/>
      <c r="EI91" s="4"/>
      <c r="EJ91" s="4"/>
      <c r="EK91" s="4"/>
      <c r="EL91" s="4"/>
      <c r="EM91" s="4"/>
      <c r="EN91" s="4"/>
      <c r="EO91" s="4"/>
      <c r="EP91" s="4"/>
      <c r="EQ91" s="4"/>
      <c r="ER91" s="4"/>
      <c r="ES91" s="4"/>
      <c r="ET91" s="4"/>
      <c r="EU91" s="4"/>
      <c r="EV91" s="4"/>
      <c r="EW91" s="4"/>
      <c r="EX91" s="4"/>
      <c r="EY91" s="4"/>
      <c r="EZ91" s="4"/>
      <c r="FA91" s="4"/>
      <c r="FB91" s="4"/>
      <c r="FC91" s="4"/>
      <c r="FD91" s="4"/>
      <c r="FE91" s="4"/>
      <c r="FF91" s="4"/>
      <c r="FG91" s="4"/>
      <c r="FH91" s="4"/>
      <c r="FI91" s="4"/>
      <c r="FJ91" s="4"/>
      <c r="FK91" s="4"/>
      <c r="FL91" s="4"/>
      <c r="FM91" s="4"/>
      <c r="FN91" s="4"/>
      <c r="FO91" s="4"/>
      <c r="FP91" s="4"/>
      <c r="FQ91" s="4"/>
      <c r="FR91" s="4"/>
      <c r="FS91" s="4"/>
      <c r="FT91" s="4"/>
      <c r="FU91" s="4"/>
      <c r="FV91" s="4"/>
      <c r="FW91" s="4"/>
      <c r="FX91" s="4"/>
      <c r="FY91" s="4"/>
      <c r="FZ91" s="4"/>
      <c r="GA91" s="4"/>
      <c r="GB91" s="4"/>
      <c r="GC91" s="4"/>
      <c r="GD91" s="4"/>
      <c r="GE91" s="4"/>
      <c r="GF91" s="4"/>
      <c r="GG91" s="4"/>
      <c r="GH91" s="4"/>
      <c r="GI91" s="4"/>
      <c r="GJ91" s="4"/>
    </row>
    <row r="92" spans="1:192" s="5" customFormat="1" x14ac:dyDescent="0.5">
      <c r="A92" s="4"/>
      <c r="B92" s="4"/>
      <c r="C92" s="4"/>
      <c r="D92" s="4"/>
      <c r="E92" s="4"/>
      <c r="F92" s="4"/>
      <c r="G92" s="4"/>
      <c r="H92" s="4"/>
      <c r="I92" s="4"/>
      <c r="J92" s="4"/>
      <c r="K92" s="4"/>
      <c r="L92" s="4"/>
      <c r="M92" s="4"/>
      <c r="N92" s="4"/>
      <c r="O92" s="4"/>
      <c r="P92" s="4"/>
      <c r="Q92" s="4"/>
      <c r="R92" s="4"/>
      <c r="S92" s="4"/>
      <c r="T92" s="4"/>
      <c r="U92" s="4"/>
      <c r="V92" s="4"/>
      <c r="W92" s="4"/>
      <c r="X92" s="4"/>
      <c r="Y92" s="4"/>
      <c r="Z92" s="4"/>
      <c r="AA92" s="4"/>
      <c r="AB92" s="4"/>
      <c r="AC92" s="4"/>
      <c r="AD92" s="4"/>
      <c r="AE92" s="4"/>
      <c r="AF92" s="4"/>
      <c r="AG92" s="4"/>
      <c r="AH92" s="4"/>
      <c r="AI92" s="4"/>
      <c r="AJ92" s="4"/>
      <c r="AK92" s="4"/>
      <c r="AL92" s="4"/>
      <c r="AM92" s="4"/>
      <c r="AN92" s="4"/>
      <c r="AO92" s="4"/>
      <c r="AP92" s="4"/>
      <c r="AQ92" s="4"/>
      <c r="AR92" s="4"/>
      <c r="AS92" s="4"/>
      <c r="AT92" s="4"/>
      <c r="AU92" s="4"/>
      <c r="AV92" s="4"/>
      <c r="AW92" s="4"/>
      <c r="AX92" s="4"/>
      <c r="AY92" s="4"/>
      <c r="AZ92" s="4"/>
      <c r="BA92" s="4"/>
      <c r="BB92" s="4"/>
      <c r="BC92" s="4"/>
      <c r="BD92" s="4"/>
      <c r="BE92" s="4"/>
      <c r="BF92" s="4"/>
      <c r="BG92" s="4"/>
      <c r="BH92" s="4"/>
      <c r="BI92" s="4"/>
      <c r="BJ92" s="4"/>
      <c r="BK92" s="4"/>
      <c r="BL92" s="4"/>
      <c r="BM92" s="4"/>
      <c r="BN92" s="4"/>
      <c r="BO92" s="4"/>
      <c r="BP92" s="4"/>
      <c r="BQ92" s="4"/>
      <c r="BR92" s="4"/>
      <c r="BS92" s="4"/>
      <c r="BT92" s="4"/>
      <c r="BU92" s="4"/>
      <c r="BV92" s="4"/>
      <c r="BW92" s="4"/>
      <c r="BX92" s="4"/>
      <c r="BY92" s="4"/>
      <c r="BZ92" s="4"/>
      <c r="CA92" s="4"/>
      <c r="CB92" s="4"/>
      <c r="CC92" s="4"/>
      <c r="CD92" s="4"/>
      <c r="CE92" s="4"/>
      <c r="CF92" s="4"/>
      <c r="CG92" s="4"/>
      <c r="CH92" s="4"/>
      <c r="CI92" s="4"/>
      <c r="CJ92" s="4"/>
      <c r="CK92" s="4"/>
      <c r="CL92" s="4"/>
      <c r="CM92" s="4"/>
      <c r="CN92" s="4"/>
      <c r="CO92" s="4"/>
      <c r="CP92" s="4"/>
      <c r="CQ92" s="4"/>
      <c r="CR92" s="4"/>
      <c r="CS92" s="4"/>
      <c r="CT92" s="4"/>
      <c r="CU92" s="4"/>
      <c r="CV92" s="4"/>
      <c r="CW92" s="4"/>
      <c r="CX92" s="4"/>
      <c r="CY92" s="4"/>
      <c r="CZ92" s="4"/>
      <c r="DA92" s="4"/>
      <c r="DB92" s="4"/>
      <c r="DC92" s="4"/>
      <c r="DD92" s="4"/>
      <c r="DE92" s="4"/>
      <c r="DF92" s="4"/>
      <c r="DG92" s="4"/>
      <c r="DH92" s="4"/>
      <c r="DI92" s="4"/>
      <c r="DJ92" s="4"/>
      <c r="DK92" s="4"/>
      <c r="DL92" s="4"/>
      <c r="DM92" s="4"/>
      <c r="DN92" s="4"/>
      <c r="DO92" s="4"/>
      <c r="DP92" s="4"/>
      <c r="DQ92" s="4"/>
      <c r="DR92" s="4"/>
      <c r="DS92" s="4"/>
      <c r="DT92" s="4"/>
      <c r="DU92" s="4"/>
      <c r="DV92" s="4"/>
      <c r="DW92" s="4"/>
      <c r="DX92" s="4"/>
      <c r="DY92" s="4"/>
      <c r="DZ92" s="4"/>
      <c r="EA92" s="4"/>
      <c r="EB92" s="4"/>
      <c r="EC92" s="4"/>
      <c r="ED92" s="4"/>
      <c r="EE92" s="4"/>
      <c r="EF92" s="4"/>
      <c r="EG92" s="4"/>
      <c r="EH92" s="4"/>
      <c r="EI92" s="4"/>
      <c r="EJ92" s="4"/>
      <c r="EK92" s="4"/>
      <c r="EL92" s="4"/>
      <c r="EM92" s="4"/>
      <c r="EN92" s="4"/>
      <c r="EO92" s="4"/>
      <c r="EP92" s="4"/>
      <c r="EQ92" s="4"/>
      <c r="ER92" s="4"/>
      <c r="ES92" s="4"/>
      <c r="ET92" s="4"/>
      <c r="EU92" s="4"/>
      <c r="EV92" s="4"/>
      <c r="EW92" s="4"/>
      <c r="EX92" s="4"/>
      <c r="EY92" s="4"/>
      <c r="EZ92" s="4"/>
      <c r="FA92" s="4"/>
      <c r="FB92" s="4"/>
      <c r="FC92" s="4"/>
      <c r="FD92" s="4"/>
      <c r="FE92" s="4"/>
      <c r="FF92" s="4"/>
      <c r="FG92" s="4"/>
      <c r="FH92" s="4"/>
      <c r="FI92" s="4"/>
      <c r="FJ92" s="4"/>
      <c r="FK92" s="4"/>
      <c r="FL92" s="4"/>
      <c r="FM92" s="4"/>
      <c r="FN92" s="4"/>
      <c r="FO92" s="4"/>
      <c r="FP92" s="4"/>
      <c r="FQ92" s="4"/>
      <c r="FR92" s="4"/>
      <c r="FS92" s="4"/>
      <c r="FT92" s="4"/>
      <c r="FU92" s="4"/>
      <c r="FV92" s="4"/>
      <c r="FW92" s="4"/>
      <c r="FX92" s="4"/>
      <c r="FY92" s="4"/>
      <c r="FZ92" s="4"/>
      <c r="GA92" s="4"/>
      <c r="GB92" s="4"/>
      <c r="GC92" s="4"/>
      <c r="GD92" s="4"/>
      <c r="GE92" s="4"/>
      <c r="GF92" s="4"/>
      <c r="GG92" s="4"/>
      <c r="GH92" s="4"/>
      <c r="GI92" s="4"/>
      <c r="GJ92" s="4"/>
    </row>
    <row r="93" spans="1:192" s="5" customFormat="1" x14ac:dyDescent="0.5">
      <c r="A93" s="4"/>
      <c r="B93" s="4"/>
      <c r="C93" s="4"/>
      <c r="D93" s="4"/>
      <c r="E93" s="4"/>
      <c r="F93" s="4"/>
      <c r="G93" s="4"/>
      <c r="H93" s="4"/>
      <c r="I93" s="4"/>
      <c r="J93" s="4"/>
      <c r="K93" s="4"/>
      <c r="L93" s="4"/>
      <c r="M93" s="4"/>
      <c r="N93" s="4"/>
      <c r="O93" s="4"/>
      <c r="P93" s="4"/>
      <c r="Q93" s="4"/>
      <c r="R93" s="4"/>
      <c r="S93" s="4"/>
      <c r="T93" s="4"/>
      <c r="U93" s="4"/>
      <c r="V93" s="4"/>
      <c r="W93" s="4"/>
      <c r="X93" s="4"/>
      <c r="Y93" s="4"/>
      <c r="Z93" s="4"/>
      <c r="AA93" s="4"/>
      <c r="AB93" s="4"/>
      <c r="AC93" s="4"/>
      <c r="AD93" s="4"/>
      <c r="AE93" s="4"/>
      <c r="AF93" s="4"/>
      <c r="AG93" s="4"/>
      <c r="AH93" s="4"/>
      <c r="AI93" s="4"/>
      <c r="AJ93" s="4"/>
      <c r="AK93" s="4"/>
      <c r="AL93" s="4"/>
      <c r="AM93" s="4"/>
      <c r="AN93" s="4"/>
      <c r="AO93" s="4"/>
      <c r="AP93" s="4"/>
      <c r="AQ93" s="4"/>
      <c r="AR93" s="4"/>
      <c r="AS93" s="4"/>
      <c r="AT93" s="4"/>
      <c r="AU93" s="4"/>
      <c r="AV93" s="4"/>
      <c r="AW93" s="4"/>
      <c r="AX93" s="4"/>
      <c r="AY93" s="4"/>
      <c r="AZ93" s="4"/>
      <c r="BA93" s="4"/>
      <c r="BB93" s="4"/>
      <c r="BC93" s="4"/>
      <c r="BD93" s="4"/>
      <c r="BE93" s="4"/>
      <c r="BF93" s="4"/>
      <c r="BG93" s="4"/>
      <c r="BH93" s="4"/>
      <c r="BI93" s="4"/>
      <c r="BJ93" s="4"/>
      <c r="BK93" s="4"/>
      <c r="BL93" s="4"/>
      <c r="BM93" s="4"/>
      <c r="BN93" s="4"/>
      <c r="BO93" s="4"/>
      <c r="BP93" s="4"/>
      <c r="BQ93" s="4"/>
      <c r="BR93" s="4"/>
      <c r="BS93" s="4"/>
      <c r="BT93" s="4"/>
      <c r="BU93" s="4"/>
      <c r="BV93" s="4"/>
      <c r="BW93" s="4"/>
      <c r="BX93" s="4"/>
      <c r="BY93" s="4"/>
      <c r="BZ93" s="4"/>
      <c r="CA93" s="4"/>
      <c r="CB93" s="4"/>
      <c r="CC93" s="4"/>
      <c r="CD93" s="4"/>
      <c r="CE93" s="4"/>
      <c r="CF93" s="4"/>
      <c r="CG93" s="4"/>
      <c r="CH93" s="4"/>
      <c r="CI93" s="4"/>
      <c r="CJ93" s="4"/>
      <c r="CK93" s="4"/>
      <c r="CL93" s="4"/>
      <c r="CM93" s="4"/>
      <c r="CN93" s="4"/>
      <c r="CO93" s="4"/>
      <c r="CP93" s="4"/>
      <c r="CQ93" s="4"/>
      <c r="CR93" s="4"/>
      <c r="CS93" s="4"/>
      <c r="CT93" s="4"/>
      <c r="CU93" s="4"/>
      <c r="CV93" s="4"/>
      <c r="CW93" s="4"/>
      <c r="CX93" s="4"/>
      <c r="CY93" s="4"/>
      <c r="CZ93" s="4"/>
      <c r="DA93" s="4"/>
      <c r="DB93" s="4"/>
      <c r="DC93" s="4"/>
      <c r="DD93" s="4"/>
      <c r="DE93" s="4"/>
      <c r="DF93" s="4"/>
      <c r="DG93" s="4"/>
      <c r="DH93" s="4"/>
      <c r="DI93" s="4"/>
      <c r="DJ93" s="4"/>
      <c r="DK93" s="4"/>
      <c r="DL93" s="4"/>
      <c r="DM93" s="4"/>
      <c r="DN93" s="4"/>
      <c r="DO93" s="4"/>
      <c r="DP93" s="4"/>
      <c r="DQ93" s="4"/>
      <c r="DR93" s="4"/>
      <c r="DS93" s="4"/>
      <c r="DT93" s="4"/>
      <c r="DU93" s="4"/>
      <c r="DV93" s="4"/>
      <c r="DW93" s="4"/>
      <c r="DX93" s="4"/>
      <c r="DY93" s="4"/>
      <c r="DZ93" s="4"/>
      <c r="EA93" s="4"/>
      <c r="EB93" s="4"/>
      <c r="EC93" s="4"/>
      <c r="ED93" s="4"/>
      <c r="EE93" s="4"/>
      <c r="EF93" s="4"/>
      <c r="EG93" s="4"/>
      <c r="EH93" s="4"/>
      <c r="EI93" s="4"/>
      <c r="EJ93" s="4"/>
      <c r="EK93" s="4"/>
      <c r="EL93" s="4"/>
      <c r="EM93" s="4"/>
      <c r="EN93" s="4"/>
      <c r="EO93" s="4"/>
      <c r="EP93" s="4"/>
      <c r="EQ93" s="4"/>
      <c r="ER93" s="4"/>
      <c r="ES93" s="4"/>
      <c r="ET93" s="4"/>
      <c r="EU93" s="4"/>
      <c r="EV93" s="4"/>
      <c r="EW93" s="4"/>
      <c r="EX93" s="4"/>
      <c r="EY93" s="4"/>
      <c r="EZ93" s="4"/>
      <c r="FA93" s="4"/>
      <c r="FB93" s="4"/>
      <c r="FC93" s="4"/>
      <c r="FD93" s="4"/>
      <c r="FE93" s="4"/>
      <c r="FF93" s="4"/>
      <c r="FG93" s="4"/>
      <c r="FH93" s="4"/>
      <c r="FI93" s="4"/>
      <c r="FJ93" s="4"/>
      <c r="FK93" s="4"/>
      <c r="FL93" s="4"/>
      <c r="FM93" s="4"/>
      <c r="FN93" s="4"/>
      <c r="FO93" s="4"/>
      <c r="FP93" s="4"/>
      <c r="FQ93" s="4"/>
      <c r="FR93" s="4"/>
      <c r="FS93" s="4"/>
      <c r="FT93" s="4"/>
      <c r="FU93" s="4"/>
      <c r="FV93" s="4"/>
      <c r="FW93" s="4"/>
      <c r="FX93" s="4"/>
      <c r="FY93" s="4"/>
      <c r="FZ93" s="4"/>
      <c r="GA93" s="4"/>
      <c r="GB93" s="4"/>
      <c r="GC93" s="4"/>
      <c r="GD93" s="4"/>
      <c r="GE93" s="4"/>
      <c r="GF93" s="4"/>
      <c r="GG93" s="4"/>
      <c r="GH93" s="4"/>
      <c r="GI93" s="4"/>
      <c r="GJ93" s="4"/>
    </row>
    <row r="94" spans="1:192" s="5" customFormat="1" x14ac:dyDescent="0.5">
      <c r="A94" s="4"/>
      <c r="B94" s="4"/>
      <c r="C94" s="4"/>
      <c r="D94" s="4"/>
      <c r="E94" s="4"/>
      <c r="F94" s="4"/>
      <c r="G94" s="4"/>
      <c r="H94" s="4"/>
      <c r="I94" s="4"/>
      <c r="J94" s="4"/>
      <c r="K94" s="4"/>
      <c r="L94" s="4"/>
      <c r="M94" s="4"/>
      <c r="N94" s="4"/>
      <c r="O94" s="4"/>
      <c r="P94" s="4"/>
      <c r="Q94" s="4"/>
      <c r="R94" s="4"/>
      <c r="S94" s="4"/>
      <c r="T94" s="4"/>
      <c r="U94" s="4"/>
      <c r="V94" s="4"/>
      <c r="W94" s="4"/>
      <c r="X94" s="4"/>
      <c r="Y94" s="4"/>
      <c r="Z94" s="4"/>
      <c r="AA94" s="4"/>
      <c r="AB94" s="4"/>
      <c r="AC94" s="4"/>
      <c r="AD94" s="4"/>
      <c r="AE94" s="4"/>
      <c r="AF94" s="4"/>
      <c r="AG94" s="4"/>
      <c r="AH94" s="4"/>
      <c r="AI94" s="4"/>
      <c r="AJ94" s="4"/>
      <c r="AK94" s="4"/>
      <c r="AL94" s="4"/>
      <c r="AM94" s="4"/>
      <c r="AN94" s="4"/>
      <c r="AO94" s="4"/>
      <c r="AP94" s="4"/>
      <c r="AQ94" s="4"/>
      <c r="AR94" s="4"/>
      <c r="AS94" s="4"/>
      <c r="AT94" s="4"/>
      <c r="AU94" s="4"/>
      <c r="AV94" s="4"/>
      <c r="AW94" s="4"/>
      <c r="AX94" s="4"/>
      <c r="AY94" s="4"/>
      <c r="AZ94" s="4"/>
      <c r="BA94" s="4"/>
      <c r="BB94" s="4"/>
      <c r="BC94" s="4"/>
      <c r="BD94" s="4"/>
      <c r="BE94" s="4"/>
      <c r="BF94" s="4"/>
      <c r="BG94" s="4"/>
      <c r="BH94" s="4"/>
      <c r="BI94" s="4"/>
      <c r="BJ94" s="4"/>
      <c r="BK94" s="4"/>
      <c r="BL94" s="4"/>
      <c r="BM94" s="4"/>
      <c r="BN94" s="4"/>
      <c r="BO94" s="4"/>
      <c r="BP94" s="4"/>
      <c r="BQ94" s="4"/>
      <c r="BR94" s="4"/>
      <c r="BS94" s="4"/>
      <c r="BT94" s="4"/>
      <c r="BU94" s="4"/>
      <c r="BV94" s="4"/>
      <c r="BW94" s="4"/>
      <c r="BX94" s="4"/>
      <c r="BY94" s="4"/>
      <c r="BZ94" s="4"/>
      <c r="CA94" s="4"/>
      <c r="CB94" s="4"/>
      <c r="CC94" s="4"/>
      <c r="CD94" s="4"/>
      <c r="CE94" s="4"/>
      <c r="CF94" s="4"/>
      <c r="CG94" s="4"/>
      <c r="CH94" s="4"/>
      <c r="CI94" s="4"/>
      <c r="CJ94" s="4"/>
      <c r="CK94" s="4"/>
      <c r="CL94" s="4"/>
      <c r="CM94" s="4"/>
      <c r="CN94" s="4"/>
      <c r="CO94" s="4"/>
      <c r="CP94" s="4"/>
      <c r="CQ94" s="4"/>
      <c r="CR94" s="4"/>
      <c r="CS94" s="4"/>
      <c r="CT94" s="4"/>
      <c r="CU94" s="4"/>
      <c r="CV94" s="4"/>
      <c r="CW94" s="4"/>
      <c r="CX94" s="4"/>
      <c r="CY94" s="4"/>
      <c r="CZ94" s="4"/>
      <c r="DA94" s="4"/>
      <c r="DB94" s="4"/>
      <c r="DC94" s="4"/>
      <c r="DD94" s="4"/>
      <c r="DE94" s="4"/>
      <c r="DF94" s="4"/>
      <c r="DG94" s="4"/>
      <c r="DH94" s="4"/>
      <c r="DI94" s="4"/>
      <c r="DJ94" s="4"/>
      <c r="DK94" s="4"/>
      <c r="DL94" s="4"/>
      <c r="DM94" s="4"/>
      <c r="DN94" s="4"/>
      <c r="DO94" s="4"/>
      <c r="DP94" s="4"/>
      <c r="DQ94" s="4"/>
      <c r="DR94" s="4"/>
      <c r="DS94" s="4"/>
      <c r="DT94" s="4"/>
      <c r="DU94" s="4"/>
      <c r="DV94" s="4"/>
      <c r="DW94" s="4"/>
      <c r="DX94" s="4"/>
      <c r="DY94" s="4"/>
      <c r="DZ94" s="4"/>
      <c r="EA94" s="4"/>
      <c r="EB94" s="4"/>
      <c r="EC94" s="4"/>
      <c r="ED94" s="4"/>
      <c r="EE94" s="4"/>
      <c r="EF94" s="4"/>
      <c r="EG94" s="4"/>
      <c r="EH94" s="4"/>
      <c r="EI94" s="4"/>
      <c r="EJ94" s="4"/>
      <c r="EK94" s="4"/>
      <c r="EL94" s="4"/>
      <c r="EM94" s="4"/>
      <c r="EN94" s="4"/>
      <c r="EO94" s="4"/>
      <c r="EP94" s="4"/>
      <c r="EQ94" s="4"/>
      <c r="ER94" s="4"/>
      <c r="ES94" s="4"/>
      <c r="ET94" s="4"/>
      <c r="EU94" s="4"/>
      <c r="EV94" s="4"/>
      <c r="EW94" s="4"/>
      <c r="EX94" s="4"/>
      <c r="EY94" s="4"/>
      <c r="EZ94" s="4"/>
      <c r="FA94" s="4"/>
      <c r="FB94" s="4"/>
      <c r="FC94" s="4"/>
      <c r="FD94" s="4"/>
      <c r="FE94" s="4"/>
      <c r="FF94" s="4"/>
      <c r="FG94" s="4"/>
      <c r="FH94" s="4"/>
      <c r="FI94" s="4"/>
      <c r="FJ94" s="4"/>
      <c r="FK94" s="4"/>
      <c r="FL94" s="4"/>
      <c r="FM94" s="4"/>
      <c r="FN94" s="4"/>
      <c r="FO94" s="4"/>
      <c r="FP94" s="4"/>
      <c r="FQ94" s="4"/>
      <c r="FR94" s="4"/>
      <c r="FS94" s="4"/>
      <c r="FT94" s="4"/>
      <c r="FU94" s="4"/>
      <c r="FV94" s="4"/>
      <c r="FW94" s="4"/>
      <c r="FX94" s="4"/>
      <c r="FY94" s="4"/>
      <c r="FZ94" s="4"/>
      <c r="GA94" s="4"/>
      <c r="GB94" s="4"/>
      <c r="GC94" s="4"/>
      <c r="GD94" s="4"/>
      <c r="GE94" s="4"/>
      <c r="GF94" s="4"/>
      <c r="GG94" s="4"/>
      <c r="GH94" s="4"/>
      <c r="GI94" s="4"/>
      <c r="GJ94" s="4"/>
    </row>
    <row r="95" spans="1:192" s="5" customFormat="1" x14ac:dyDescent="0.5">
      <c r="A95" s="4"/>
      <c r="B95" s="4"/>
      <c r="C95" s="4"/>
      <c r="D95" s="4"/>
      <c r="E95" s="4"/>
      <c r="F95" s="4"/>
      <c r="G95" s="4"/>
      <c r="H95" s="4"/>
      <c r="I95" s="4"/>
      <c r="J95" s="4"/>
      <c r="K95" s="4"/>
      <c r="L95" s="4"/>
      <c r="M95" s="4"/>
      <c r="N95" s="4"/>
      <c r="O95" s="4"/>
      <c r="P95" s="4"/>
      <c r="Q95" s="4"/>
      <c r="R95" s="4"/>
      <c r="S95" s="4"/>
      <c r="T95" s="4"/>
      <c r="U95" s="4"/>
      <c r="V95" s="4"/>
      <c r="W95" s="4"/>
      <c r="X95" s="4"/>
      <c r="Y95" s="4"/>
      <c r="Z95" s="4"/>
      <c r="AA95" s="4"/>
      <c r="AB95" s="4"/>
      <c r="AC95" s="4"/>
      <c r="AD95" s="4"/>
      <c r="AE95" s="4"/>
      <c r="AF95" s="4"/>
      <c r="AG95" s="4"/>
      <c r="AH95" s="4"/>
      <c r="AI95" s="4"/>
      <c r="AJ95" s="4"/>
      <c r="AK95" s="4"/>
      <c r="AL95" s="4"/>
      <c r="AM95" s="4"/>
      <c r="AN95" s="4"/>
      <c r="AO95" s="4"/>
      <c r="AP95" s="4"/>
      <c r="AQ95" s="4"/>
      <c r="AR95" s="4"/>
      <c r="AS95" s="4"/>
      <c r="AT95" s="4"/>
      <c r="AU95" s="4"/>
      <c r="AV95" s="4"/>
      <c r="AW95" s="4"/>
      <c r="AX95" s="4"/>
      <c r="AY95" s="4"/>
      <c r="AZ95" s="4"/>
      <c r="BA95" s="4"/>
      <c r="BB95" s="4"/>
      <c r="BC95" s="4"/>
      <c r="BD95" s="4"/>
      <c r="BE95" s="4"/>
      <c r="BF95" s="4"/>
      <c r="BG95" s="4"/>
      <c r="BH95" s="4"/>
      <c r="BI95" s="4"/>
      <c r="BJ95" s="4"/>
      <c r="BK95" s="4"/>
      <c r="BL95" s="4"/>
      <c r="BM95" s="4"/>
      <c r="BN95" s="4"/>
      <c r="BO95" s="4"/>
      <c r="BP95" s="4"/>
      <c r="BQ95" s="4"/>
      <c r="BR95" s="4"/>
      <c r="BS95" s="4"/>
      <c r="BT95" s="4"/>
      <c r="BU95" s="4"/>
      <c r="BV95" s="4"/>
      <c r="BW95" s="4"/>
      <c r="BX95" s="4"/>
      <c r="BY95" s="4"/>
      <c r="BZ95" s="4"/>
      <c r="CA95" s="4"/>
      <c r="CB95" s="4"/>
      <c r="CC95" s="4"/>
      <c r="CD95" s="4"/>
      <c r="CE95" s="4"/>
      <c r="CF95" s="4"/>
      <c r="CG95" s="4"/>
      <c r="CH95" s="4"/>
      <c r="CI95" s="4"/>
      <c r="CJ95" s="4"/>
      <c r="CK95" s="4"/>
      <c r="CL95" s="4"/>
      <c r="CM95" s="4"/>
      <c r="CN95" s="4"/>
      <c r="CO95" s="4"/>
      <c r="CP95" s="4"/>
      <c r="CQ95" s="4"/>
      <c r="CR95" s="4"/>
      <c r="CS95" s="4"/>
      <c r="CT95" s="4"/>
      <c r="CU95" s="4"/>
      <c r="CV95" s="4"/>
      <c r="CW95" s="4"/>
      <c r="CX95" s="4"/>
      <c r="CY95" s="4"/>
      <c r="CZ95" s="4"/>
      <c r="DA95" s="4"/>
      <c r="DB95" s="4"/>
      <c r="DC95" s="4"/>
      <c r="DD95" s="4"/>
      <c r="DE95" s="4"/>
      <c r="DF95" s="4"/>
      <c r="DG95" s="4"/>
      <c r="DH95" s="4"/>
      <c r="DI95" s="4"/>
      <c r="DJ95" s="4"/>
      <c r="DK95" s="4"/>
      <c r="DL95" s="4"/>
      <c r="DM95" s="4"/>
      <c r="DN95" s="4"/>
      <c r="DO95" s="4"/>
      <c r="DP95" s="4"/>
      <c r="DQ95" s="4"/>
      <c r="DR95" s="4"/>
      <c r="DS95" s="4"/>
      <c r="DT95" s="4"/>
      <c r="DU95" s="4"/>
      <c r="DV95" s="4"/>
      <c r="DW95" s="4"/>
      <c r="DX95" s="4"/>
      <c r="DY95" s="4"/>
      <c r="DZ95" s="4"/>
      <c r="EA95" s="4"/>
      <c r="EB95" s="4"/>
      <c r="EC95" s="4"/>
      <c r="ED95" s="4"/>
      <c r="EE95" s="4"/>
      <c r="EF95" s="4"/>
      <c r="EG95" s="4"/>
      <c r="EH95" s="4"/>
      <c r="EI95" s="4"/>
      <c r="EJ95" s="4"/>
      <c r="EK95" s="4"/>
      <c r="EL95" s="4"/>
      <c r="EM95" s="4"/>
      <c r="EN95" s="4"/>
      <c r="EO95" s="4"/>
      <c r="EP95" s="4"/>
      <c r="EQ95" s="4"/>
      <c r="ER95" s="4"/>
      <c r="ES95" s="4"/>
      <c r="ET95" s="4"/>
      <c r="EU95" s="4"/>
      <c r="EV95" s="4"/>
      <c r="EW95" s="4"/>
      <c r="EX95" s="4"/>
      <c r="EY95" s="4"/>
      <c r="EZ95" s="4"/>
      <c r="FA95" s="4"/>
      <c r="FB95" s="4"/>
      <c r="FC95" s="4"/>
      <c r="FD95" s="4"/>
      <c r="FE95" s="4"/>
      <c r="FF95" s="4"/>
      <c r="FG95" s="4"/>
      <c r="FH95" s="4"/>
      <c r="FI95" s="4"/>
      <c r="FJ95" s="4"/>
      <c r="FK95" s="4"/>
      <c r="FL95" s="4"/>
      <c r="FM95" s="4"/>
      <c r="FN95" s="4"/>
      <c r="FO95" s="4"/>
      <c r="FP95" s="4"/>
      <c r="FQ95" s="4"/>
      <c r="FR95" s="4"/>
      <c r="FS95" s="4"/>
      <c r="FT95" s="4"/>
      <c r="FU95" s="4"/>
      <c r="FV95" s="4"/>
      <c r="FW95" s="4"/>
      <c r="FX95" s="4"/>
      <c r="FY95" s="4"/>
      <c r="FZ95" s="4"/>
      <c r="GA95" s="4"/>
      <c r="GB95" s="4"/>
      <c r="GC95" s="4"/>
      <c r="GD95" s="4"/>
      <c r="GE95" s="4"/>
      <c r="GF95" s="4"/>
      <c r="GG95" s="4"/>
      <c r="GH95" s="4"/>
      <c r="GI95" s="4"/>
      <c r="GJ95" s="4"/>
    </row>
    <row r="96" spans="1:192" s="5" customFormat="1" x14ac:dyDescent="0.5">
      <c r="A96" s="4"/>
      <c r="B96" s="4"/>
      <c r="C96" s="4"/>
      <c r="D96" s="4"/>
      <c r="E96" s="4"/>
      <c r="F96" s="4"/>
      <c r="G96" s="4"/>
      <c r="H96" s="4"/>
      <c r="I96" s="4"/>
      <c r="J96" s="4"/>
      <c r="K96" s="4"/>
      <c r="L96" s="4"/>
      <c r="M96" s="4"/>
      <c r="N96" s="4"/>
      <c r="O96" s="4"/>
      <c r="P96" s="4"/>
      <c r="Q96" s="4"/>
      <c r="R96" s="4"/>
      <c r="S96" s="4"/>
      <c r="T96" s="4"/>
      <c r="U96" s="4"/>
      <c r="V96" s="4"/>
      <c r="W96" s="4"/>
      <c r="X96" s="4"/>
      <c r="Y96" s="4"/>
      <c r="Z96" s="4"/>
      <c r="AA96" s="4"/>
      <c r="AB96" s="4"/>
      <c r="AC96" s="4"/>
      <c r="AD96" s="4"/>
      <c r="AE96" s="4"/>
      <c r="AF96" s="4"/>
      <c r="AG96" s="4"/>
      <c r="AH96" s="4"/>
      <c r="AI96" s="4"/>
      <c r="AJ96" s="4"/>
      <c r="AK96" s="4"/>
      <c r="AL96" s="4"/>
      <c r="AM96" s="4"/>
      <c r="AN96" s="4"/>
      <c r="AO96" s="4"/>
      <c r="AP96" s="4"/>
      <c r="AQ96" s="4"/>
      <c r="AR96" s="4"/>
      <c r="AS96" s="4"/>
      <c r="AT96" s="4"/>
      <c r="AU96" s="4"/>
      <c r="AV96" s="4"/>
      <c r="AW96" s="4"/>
      <c r="AX96" s="4"/>
      <c r="AY96" s="4"/>
      <c r="AZ96" s="4"/>
      <c r="BA96" s="4"/>
      <c r="BB96" s="4"/>
      <c r="BC96" s="4"/>
      <c r="BD96" s="4"/>
      <c r="BE96" s="4"/>
      <c r="BF96" s="4"/>
      <c r="BG96" s="4"/>
      <c r="BH96" s="4"/>
      <c r="BI96" s="4"/>
      <c r="BJ96" s="4"/>
      <c r="BK96" s="4"/>
      <c r="BL96" s="4"/>
      <c r="BM96" s="4"/>
      <c r="BN96" s="4"/>
      <c r="BO96" s="4"/>
      <c r="BP96" s="4"/>
      <c r="BQ96" s="4"/>
      <c r="BR96" s="4"/>
      <c r="BS96" s="4"/>
      <c r="BT96" s="4"/>
      <c r="BU96" s="4"/>
      <c r="BV96" s="4"/>
      <c r="BW96" s="4"/>
      <c r="BX96" s="4"/>
      <c r="BY96" s="4"/>
      <c r="BZ96" s="4"/>
      <c r="CA96" s="4"/>
      <c r="CB96" s="4"/>
      <c r="CC96" s="4"/>
      <c r="CD96" s="4"/>
      <c r="CE96" s="4"/>
      <c r="CF96" s="4"/>
      <c r="CG96" s="4"/>
      <c r="CH96" s="4"/>
      <c r="CI96" s="4"/>
      <c r="CJ96" s="4"/>
      <c r="CK96" s="4"/>
      <c r="CL96" s="4"/>
      <c r="CM96" s="4"/>
      <c r="CN96" s="4"/>
      <c r="CO96" s="4"/>
      <c r="CP96" s="4"/>
      <c r="CQ96" s="4"/>
      <c r="CR96" s="4"/>
      <c r="CS96" s="4"/>
      <c r="CT96" s="4"/>
      <c r="CU96" s="4"/>
      <c r="CV96" s="4"/>
      <c r="CW96" s="4"/>
      <c r="CX96" s="4"/>
      <c r="CY96" s="4"/>
      <c r="CZ96" s="4"/>
      <c r="DA96" s="4"/>
      <c r="DB96" s="4"/>
      <c r="DC96" s="4"/>
      <c r="DD96" s="4"/>
      <c r="DE96" s="4"/>
      <c r="DF96" s="4"/>
      <c r="DG96" s="4"/>
      <c r="DH96" s="4"/>
      <c r="DI96" s="4"/>
      <c r="DJ96" s="4"/>
      <c r="DK96" s="4"/>
      <c r="DL96" s="4"/>
      <c r="DM96" s="4"/>
      <c r="DN96" s="4"/>
      <c r="DO96" s="4"/>
      <c r="DP96" s="4"/>
      <c r="DQ96" s="4"/>
      <c r="DR96" s="4"/>
      <c r="DS96" s="4"/>
      <c r="DT96" s="4"/>
      <c r="DU96" s="4"/>
      <c r="DV96" s="4"/>
      <c r="DW96" s="4"/>
      <c r="DX96" s="4"/>
      <c r="DY96" s="4"/>
      <c r="DZ96" s="4"/>
      <c r="EA96" s="4"/>
      <c r="EB96" s="4"/>
      <c r="EC96" s="4"/>
      <c r="ED96" s="4"/>
      <c r="EE96" s="4"/>
      <c r="EF96" s="4"/>
      <c r="EG96" s="4"/>
      <c r="EH96" s="4"/>
      <c r="EI96" s="4"/>
      <c r="EJ96" s="4"/>
      <c r="EK96" s="4"/>
      <c r="EL96" s="4"/>
      <c r="EM96" s="4"/>
      <c r="EN96" s="4"/>
      <c r="EO96" s="4"/>
      <c r="EP96" s="4"/>
      <c r="EQ96" s="4"/>
      <c r="ER96" s="4"/>
      <c r="ES96" s="4"/>
      <c r="ET96" s="4"/>
      <c r="EU96" s="4"/>
      <c r="EV96" s="4"/>
      <c r="EW96" s="4"/>
      <c r="EX96" s="4"/>
      <c r="EY96" s="4"/>
      <c r="EZ96" s="4"/>
      <c r="FA96" s="4"/>
      <c r="FB96" s="4"/>
      <c r="FC96" s="4"/>
      <c r="FD96" s="4"/>
      <c r="FE96" s="4"/>
      <c r="FF96" s="4"/>
      <c r="FG96" s="4"/>
      <c r="FH96" s="4"/>
      <c r="FI96" s="4"/>
      <c r="FJ96" s="4"/>
      <c r="FK96" s="4"/>
      <c r="FL96" s="4"/>
      <c r="FM96" s="4"/>
      <c r="FN96" s="4"/>
      <c r="FO96" s="4"/>
      <c r="FP96" s="4"/>
      <c r="FQ96" s="4"/>
      <c r="FR96" s="4"/>
      <c r="FS96" s="4"/>
      <c r="FT96" s="4"/>
      <c r="FU96" s="4"/>
      <c r="FV96" s="4"/>
      <c r="FW96" s="4"/>
      <c r="FX96" s="4"/>
      <c r="FY96" s="4"/>
      <c r="FZ96" s="4"/>
      <c r="GA96" s="4"/>
      <c r="GB96" s="4"/>
      <c r="GC96" s="4"/>
      <c r="GD96" s="4"/>
      <c r="GE96" s="4"/>
      <c r="GF96" s="4"/>
      <c r="GG96" s="4"/>
      <c r="GH96" s="4"/>
      <c r="GI96" s="4"/>
      <c r="GJ96" s="4"/>
    </row>
    <row r="97" spans="1:192" s="5" customFormat="1" x14ac:dyDescent="0.5">
      <c r="A97" s="4"/>
      <c r="B97" s="4"/>
      <c r="C97" s="4"/>
      <c r="D97" s="4"/>
      <c r="E97" s="4"/>
      <c r="F97" s="4"/>
      <c r="G97" s="4"/>
      <c r="H97" s="4"/>
      <c r="I97" s="4"/>
      <c r="J97" s="4"/>
      <c r="K97" s="4"/>
      <c r="L97" s="4"/>
      <c r="M97" s="4"/>
      <c r="N97" s="4"/>
      <c r="O97" s="4"/>
      <c r="P97" s="4"/>
      <c r="Q97" s="4"/>
      <c r="R97" s="4"/>
      <c r="S97" s="4"/>
      <c r="T97" s="4"/>
      <c r="U97" s="4"/>
      <c r="V97" s="4"/>
      <c r="W97" s="4"/>
      <c r="X97" s="4"/>
      <c r="Y97" s="4"/>
      <c r="Z97" s="4"/>
      <c r="AA97" s="4"/>
      <c r="AB97" s="4"/>
      <c r="AC97" s="4"/>
      <c r="AD97" s="4"/>
      <c r="AE97" s="4"/>
      <c r="AF97" s="4"/>
      <c r="AG97" s="4"/>
      <c r="AH97" s="4"/>
      <c r="AI97" s="4"/>
      <c r="AJ97" s="4"/>
      <c r="AK97" s="4"/>
      <c r="AL97" s="4"/>
      <c r="AM97" s="4"/>
      <c r="AN97" s="4"/>
      <c r="AO97" s="4"/>
      <c r="AP97" s="4"/>
      <c r="AQ97" s="4"/>
      <c r="AR97" s="4"/>
      <c r="AS97" s="4"/>
      <c r="AT97" s="4"/>
      <c r="AU97" s="4"/>
      <c r="AV97" s="4"/>
      <c r="AW97" s="4"/>
      <c r="AX97" s="4"/>
      <c r="AY97" s="4"/>
      <c r="AZ97" s="4"/>
      <c r="BA97" s="4"/>
      <c r="BB97" s="4"/>
      <c r="BC97" s="4"/>
      <c r="BD97" s="4"/>
      <c r="BE97" s="4"/>
      <c r="BF97" s="4"/>
      <c r="BG97" s="4"/>
      <c r="BH97" s="4"/>
      <c r="BI97" s="4"/>
      <c r="BJ97" s="4"/>
      <c r="BK97" s="4"/>
      <c r="BL97" s="4"/>
      <c r="BM97" s="4"/>
      <c r="BN97" s="4"/>
      <c r="BO97" s="4"/>
      <c r="BP97" s="4"/>
      <c r="BQ97" s="4"/>
      <c r="BR97" s="4"/>
      <c r="BS97" s="4"/>
      <c r="BT97" s="4"/>
      <c r="BU97" s="4"/>
      <c r="BV97" s="4"/>
      <c r="BW97" s="4"/>
      <c r="BX97" s="4"/>
      <c r="BY97" s="4"/>
      <c r="BZ97" s="4"/>
      <c r="CA97" s="4"/>
      <c r="CB97" s="4"/>
      <c r="CC97" s="4"/>
      <c r="CD97" s="4"/>
      <c r="CE97" s="4"/>
      <c r="CF97" s="4"/>
      <c r="CG97" s="4"/>
      <c r="CH97" s="4"/>
      <c r="CI97" s="4"/>
      <c r="CJ97" s="4"/>
      <c r="CK97" s="4"/>
      <c r="CL97" s="4"/>
      <c r="CM97" s="4"/>
      <c r="CN97" s="4"/>
      <c r="CO97" s="4"/>
      <c r="CP97" s="4"/>
      <c r="CQ97" s="4"/>
      <c r="CR97" s="4"/>
      <c r="CS97" s="4"/>
      <c r="CT97" s="4"/>
      <c r="CU97" s="4"/>
      <c r="CV97" s="4"/>
      <c r="CW97" s="4"/>
      <c r="CX97" s="4"/>
      <c r="CY97" s="4"/>
      <c r="CZ97" s="4"/>
      <c r="DA97" s="4"/>
      <c r="DB97" s="4"/>
      <c r="DC97" s="4"/>
      <c r="DD97" s="4"/>
      <c r="DE97" s="4"/>
      <c r="DF97" s="4"/>
      <c r="DG97" s="4"/>
      <c r="DH97" s="4"/>
      <c r="DI97" s="4"/>
      <c r="DJ97" s="4"/>
      <c r="DK97" s="4"/>
      <c r="DL97" s="4"/>
      <c r="DM97" s="4"/>
      <c r="DN97" s="4"/>
      <c r="DO97" s="4"/>
      <c r="DP97" s="4"/>
      <c r="DQ97" s="4"/>
      <c r="DR97" s="4"/>
      <c r="DS97" s="4"/>
      <c r="DT97" s="4"/>
      <c r="DU97" s="4"/>
      <c r="DV97" s="4"/>
      <c r="DW97" s="4"/>
      <c r="DX97" s="4"/>
      <c r="DY97" s="4"/>
      <c r="DZ97" s="4"/>
      <c r="EA97" s="4"/>
      <c r="EB97" s="4"/>
      <c r="EC97" s="4"/>
      <c r="ED97" s="4"/>
      <c r="EE97" s="4"/>
      <c r="EF97" s="4"/>
      <c r="EG97" s="4"/>
      <c r="EH97" s="4"/>
      <c r="EI97" s="4"/>
      <c r="EJ97" s="4"/>
      <c r="EK97" s="4"/>
      <c r="EL97" s="4"/>
      <c r="EM97" s="4"/>
      <c r="EN97" s="4"/>
      <c r="EO97" s="4"/>
      <c r="EP97" s="4"/>
      <c r="EQ97" s="4"/>
      <c r="ER97" s="4"/>
      <c r="ES97" s="4"/>
      <c r="ET97" s="4"/>
      <c r="EU97" s="4"/>
      <c r="EV97" s="4"/>
      <c r="EW97" s="4"/>
      <c r="EX97" s="4"/>
      <c r="EY97" s="4"/>
      <c r="EZ97" s="4"/>
      <c r="FA97" s="4"/>
      <c r="FB97" s="4"/>
      <c r="FC97" s="4"/>
      <c r="FD97" s="4"/>
      <c r="FE97" s="4"/>
      <c r="FF97" s="4"/>
      <c r="FG97" s="4"/>
      <c r="FH97" s="4"/>
      <c r="FI97" s="4"/>
      <c r="FJ97" s="4"/>
      <c r="FK97" s="4"/>
      <c r="FL97" s="4"/>
      <c r="FM97" s="4"/>
      <c r="FN97" s="4"/>
      <c r="FO97" s="4"/>
      <c r="FP97" s="4"/>
      <c r="FQ97" s="4"/>
      <c r="FR97" s="4"/>
      <c r="FS97" s="4"/>
      <c r="FT97" s="4"/>
      <c r="FU97" s="4"/>
      <c r="FV97" s="4"/>
      <c r="FW97" s="4"/>
      <c r="FX97" s="4"/>
      <c r="FY97" s="4"/>
      <c r="FZ97" s="4"/>
      <c r="GA97" s="4"/>
      <c r="GB97" s="4"/>
      <c r="GC97" s="4"/>
      <c r="GD97" s="4"/>
      <c r="GE97" s="4"/>
      <c r="GF97" s="4"/>
      <c r="GG97" s="4"/>
      <c r="GH97" s="4"/>
      <c r="GI97" s="4"/>
      <c r="GJ97" s="4"/>
    </row>
    <row r="98" spans="1:192" s="5" customFormat="1" x14ac:dyDescent="0.5">
      <c r="A98" s="4"/>
      <c r="B98" s="4"/>
      <c r="C98" s="4"/>
      <c r="D98" s="4"/>
      <c r="E98" s="4"/>
      <c r="F98" s="4"/>
      <c r="G98" s="4"/>
      <c r="H98" s="4"/>
      <c r="I98" s="4"/>
      <c r="J98" s="4"/>
      <c r="K98" s="4"/>
      <c r="L98" s="4"/>
      <c r="M98" s="4"/>
      <c r="N98" s="4"/>
      <c r="O98" s="4"/>
      <c r="P98" s="4"/>
      <c r="Q98" s="4"/>
      <c r="R98" s="4"/>
      <c r="S98" s="4"/>
      <c r="T98" s="4"/>
      <c r="U98" s="4"/>
      <c r="V98" s="4"/>
      <c r="W98" s="4"/>
      <c r="X98" s="4"/>
      <c r="Y98" s="4"/>
      <c r="Z98" s="4"/>
      <c r="AA98" s="4"/>
      <c r="AB98" s="4"/>
      <c r="AC98" s="4"/>
      <c r="AD98" s="4"/>
      <c r="AE98" s="4"/>
      <c r="AF98" s="4"/>
      <c r="AG98" s="4"/>
      <c r="AH98" s="4"/>
      <c r="AI98" s="4"/>
      <c r="AJ98" s="4"/>
      <c r="AK98" s="4"/>
      <c r="AL98" s="4"/>
      <c r="AM98" s="4"/>
      <c r="AN98" s="4"/>
      <c r="AO98" s="4"/>
      <c r="AP98" s="4"/>
      <c r="AQ98" s="4"/>
      <c r="AR98" s="4"/>
      <c r="AS98" s="4"/>
      <c r="AT98" s="4"/>
      <c r="AU98" s="4"/>
      <c r="AV98" s="4"/>
      <c r="AW98" s="4"/>
      <c r="AX98" s="4"/>
      <c r="AY98" s="4"/>
      <c r="AZ98" s="4"/>
      <c r="BA98" s="4"/>
      <c r="BB98" s="4"/>
      <c r="BC98" s="4"/>
      <c r="BD98" s="4"/>
      <c r="BE98" s="4"/>
      <c r="BF98" s="4"/>
      <c r="BG98" s="4"/>
      <c r="BH98" s="4"/>
      <c r="BI98" s="4"/>
      <c r="BJ98" s="4"/>
      <c r="BK98" s="4"/>
      <c r="BL98" s="4"/>
      <c r="BM98" s="4"/>
      <c r="BN98" s="4"/>
      <c r="BO98" s="4"/>
      <c r="BP98" s="4"/>
      <c r="BQ98" s="4"/>
      <c r="BR98" s="4"/>
      <c r="BS98" s="4"/>
      <c r="BT98" s="4"/>
      <c r="BU98" s="4"/>
      <c r="BV98" s="4"/>
      <c r="BW98" s="4"/>
      <c r="BX98" s="4"/>
      <c r="BY98" s="4"/>
      <c r="BZ98" s="4"/>
      <c r="CA98" s="4"/>
      <c r="CB98" s="4"/>
      <c r="CC98" s="4"/>
      <c r="CD98" s="4"/>
      <c r="CE98" s="4"/>
      <c r="CF98" s="4"/>
      <c r="CG98" s="4"/>
      <c r="CH98" s="4"/>
      <c r="CI98" s="4"/>
      <c r="CJ98" s="4"/>
      <c r="CK98" s="4"/>
      <c r="CL98" s="4"/>
      <c r="CM98" s="4"/>
      <c r="CN98" s="4"/>
      <c r="CO98" s="4"/>
      <c r="CP98" s="4"/>
      <c r="CQ98" s="4"/>
      <c r="CR98" s="4"/>
      <c r="CS98" s="4"/>
      <c r="CT98" s="4"/>
      <c r="CU98" s="4"/>
      <c r="CV98" s="4"/>
      <c r="CW98" s="4"/>
      <c r="CX98" s="4"/>
      <c r="CY98" s="4"/>
      <c r="CZ98" s="4"/>
      <c r="DA98" s="4"/>
      <c r="DB98" s="4"/>
      <c r="DC98" s="4"/>
      <c r="DD98" s="4"/>
      <c r="DE98" s="4"/>
      <c r="DF98" s="4"/>
      <c r="DG98" s="4"/>
      <c r="DH98" s="4"/>
      <c r="DI98" s="4"/>
      <c r="DJ98" s="4"/>
      <c r="DK98" s="4"/>
      <c r="DL98" s="4"/>
      <c r="DM98" s="4"/>
      <c r="DN98" s="4"/>
      <c r="DO98" s="4"/>
      <c r="DP98" s="4"/>
      <c r="DQ98" s="4"/>
      <c r="DR98" s="4"/>
      <c r="DS98" s="4"/>
      <c r="DT98" s="4"/>
      <c r="DU98" s="4"/>
      <c r="DV98" s="4"/>
      <c r="DW98" s="4"/>
      <c r="DX98" s="4"/>
      <c r="DY98" s="4"/>
      <c r="DZ98" s="4"/>
      <c r="EA98" s="4"/>
      <c r="EB98" s="4"/>
      <c r="EC98" s="4"/>
      <c r="ED98" s="4"/>
      <c r="EE98" s="4"/>
      <c r="EF98" s="4"/>
      <c r="EG98" s="4"/>
      <c r="EH98" s="4"/>
      <c r="EI98" s="4"/>
      <c r="EJ98" s="4"/>
      <c r="EK98" s="4"/>
      <c r="EL98" s="4"/>
      <c r="EM98" s="4"/>
      <c r="EN98" s="4"/>
      <c r="EO98" s="4"/>
      <c r="EP98" s="4"/>
      <c r="EQ98" s="4"/>
      <c r="ER98" s="4"/>
      <c r="ES98" s="4"/>
      <c r="ET98" s="4"/>
      <c r="EU98" s="4"/>
      <c r="EV98" s="4"/>
      <c r="EW98" s="4"/>
      <c r="EX98" s="4"/>
      <c r="EY98" s="4"/>
      <c r="EZ98" s="4"/>
      <c r="FA98" s="4"/>
      <c r="FB98" s="4"/>
      <c r="FC98" s="4"/>
      <c r="FD98" s="4"/>
      <c r="FE98" s="4"/>
      <c r="FF98" s="4"/>
      <c r="FG98" s="4"/>
      <c r="FH98" s="4"/>
      <c r="FI98" s="4"/>
      <c r="FJ98" s="4"/>
      <c r="FK98" s="4"/>
      <c r="FL98" s="4"/>
      <c r="FM98" s="4"/>
      <c r="FN98" s="4"/>
      <c r="FO98" s="4"/>
      <c r="FP98" s="4"/>
      <c r="FQ98" s="4"/>
      <c r="FR98" s="4"/>
      <c r="FS98" s="4"/>
      <c r="FT98" s="4"/>
      <c r="FU98" s="4"/>
      <c r="FV98" s="4"/>
      <c r="FW98" s="4"/>
      <c r="FX98" s="4"/>
      <c r="FY98" s="4"/>
      <c r="FZ98" s="4"/>
      <c r="GA98" s="4"/>
      <c r="GB98" s="4"/>
      <c r="GC98" s="4"/>
      <c r="GD98" s="4"/>
      <c r="GE98" s="4"/>
      <c r="GF98" s="4"/>
      <c r="GG98" s="4"/>
      <c r="GH98" s="4"/>
      <c r="GI98" s="4"/>
      <c r="GJ98" s="4"/>
    </row>
    <row r="99" spans="1:192" s="5" customFormat="1" x14ac:dyDescent="0.5">
      <c r="A99" s="4"/>
      <c r="B99" s="4"/>
      <c r="C99" s="4"/>
      <c r="D99" s="4"/>
      <c r="E99" s="4"/>
      <c r="F99" s="4"/>
      <c r="G99" s="4"/>
      <c r="H99" s="4"/>
      <c r="I99" s="4"/>
      <c r="J99" s="4"/>
      <c r="K99" s="4"/>
      <c r="L99" s="4"/>
      <c r="M99" s="4"/>
      <c r="N99" s="4"/>
      <c r="O99" s="4"/>
      <c r="P99" s="4"/>
      <c r="Q99" s="4"/>
      <c r="R99" s="4"/>
      <c r="S99" s="4"/>
      <c r="T99" s="4"/>
      <c r="U99" s="4"/>
      <c r="V99" s="4"/>
      <c r="W99" s="4"/>
      <c r="X99" s="4"/>
      <c r="Y99" s="4"/>
      <c r="Z99" s="4"/>
      <c r="AA99" s="4"/>
      <c r="AB99" s="4"/>
      <c r="AC99" s="4"/>
      <c r="AD99" s="4"/>
      <c r="AE99" s="4"/>
      <c r="AF99" s="4"/>
      <c r="AG99" s="4"/>
      <c r="AH99" s="4"/>
      <c r="AI99" s="4"/>
      <c r="AJ99" s="4"/>
      <c r="AK99" s="4"/>
      <c r="AL99" s="4"/>
      <c r="AM99" s="4"/>
      <c r="AN99" s="4"/>
      <c r="AO99" s="4"/>
      <c r="AP99" s="4"/>
      <c r="AQ99" s="4"/>
      <c r="AR99" s="4"/>
      <c r="AS99" s="4"/>
      <c r="AT99" s="4"/>
      <c r="AU99" s="4"/>
      <c r="AV99" s="4"/>
      <c r="AW99" s="4"/>
      <c r="AX99" s="4"/>
      <c r="AY99" s="4"/>
      <c r="AZ99" s="4"/>
      <c r="BA99" s="4"/>
      <c r="BB99" s="4"/>
      <c r="BC99" s="4"/>
      <c r="BD99" s="4"/>
      <c r="BE99" s="4"/>
      <c r="BF99" s="4"/>
      <c r="BG99" s="4"/>
      <c r="BH99" s="4"/>
      <c r="BI99" s="4"/>
      <c r="BJ99" s="4"/>
      <c r="BK99" s="4"/>
      <c r="BL99" s="4"/>
      <c r="BM99" s="4"/>
      <c r="BN99" s="4"/>
      <c r="BO99" s="4"/>
      <c r="BP99" s="4"/>
      <c r="BQ99" s="4"/>
      <c r="BR99" s="4"/>
      <c r="BS99" s="4"/>
      <c r="BT99" s="4"/>
      <c r="BU99" s="4"/>
      <c r="BV99" s="4"/>
      <c r="BW99" s="4"/>
      <c r="BX99" s="4"/>
      <c r="BY99" s="4"/>
      <c r="BZ99" s="4"/>
      <c r="CA99" s="4"/>
      <c r="CB99" s="4"/>
      <c r="CC99" s="4"/>
      <c r="CD99" s="4"/>
      <c r="CE99" s="4"/>
      <c r="CF99" s="4"/>
      <c r="CG99" s="4"/>
      <c r="CH99" s="4"/>
      <c r="CI99" s="4"/>
      <c r="CJ99" s="4"/>
      <c r="CK99" s="4"/>
      <c r="CL99" s="4"/>
      <c r="CM99" s="4"/>
      <c r="CN99" s="4"/>
      <c r="CO99" s="4"/>
      <c r="CP99" s="4"/>
      <c r="CQ99" s="4"/>
      <c r="CR99" s="4"/>
      <c r="CS99" s="4"/>
      <c r="CT99" s="4"/>
      <c r="CU99" s="4"/>
      <c r="CV99" s="4"/>
      <c r="CW99" s="4"/>
      <c r="CX99" s="4"/>
      <c r="CY99" s="4"/>
      <c r="CZ99" s="4"/>
      <c r="DA99" s="4"/>
      <c r="DB99" s="4"/>
      <c r="DC99" s="4"/>
      <c r="DD99" s="4"/>
      <c r="DE99" s="4"/>
      <c r="DF99" s="4"/>
      <c r="DG99" s="4"/>
      <c r="DH99" s="4"/>
      <c r="DI99" s="4"/>
      <c r="DJ99" s="4"/>
      <c r="DK99" s="4"/>
      <c r="DL99" s="4"/>
      <c r="DM99" s="4"/>
      <c r="DN99" s="4"/>
      <c r="DO99" s="4"/>
      <c r="DP99" s="4"/>
      <c r="DQ99" s="4"/>
      <c r="DR99" s="4"/>
      <c r="DS99" s="4"/>
      <c r="DT99" s="4"/>
      <c r="DU99" s="4"/>
      <c r="DV99" s="4"/>
      <c r="DW99" s="4"/>
      <c r="DX99" s="4"/>
      <c r="DY99" s="4"/>
      <c r="DZ99" s="4"/>
      <c r="EA99" s="4"/>
      <c r="EB99" s="4"/>
      <c r="EC99" s="4"/>
      <c r="ED99" s="4"/>
      <c r="EE99" s="4"/>
      <c r="EF99" s="4"/>
      <c r="EG99" s="4"/>
      <c r="EH99" s="4"/>
      <c r="EI99" s="4"/>
      <c r="EJ99" s="4"/>
      <c r="EK99" s="4"/>
      <c r="EL99" s="4"/>
      <c r="EM99" s="4"/>
      <c r="EN99" s="4"/>
      <c r="EO99" s="4"/>
      <c r="EP99" s="4"/>
      <c r="EQ99" s="4"/>
      <c r="ER99" s="4"/>
      <c r="ES99" s="4"/>
      <c r="ET99" s="4"/>
      <c r="EU99" s="4"/>
      <c r="EV99" s="4"/>
      <c r="EW99" s="4"/>
      <c r="EX99" s="4"/>
      <c r="EY99" s="4"/>
      <c r="EZ99" s="4"/>
      <c r="FA99" s="4"/>
      <c r="FB99" s="4"/>
      <c r="FC99" s="4"/>
      <c r="FD99" s="4"/>
      <c r="FE99" s="4"/>
      <c r="FF99" s="4"/>
      <c r="FG99" s="4"/>
      <c r="FH99" s="4"/>
      <c r="FI99" s="4"/>
      <c r="FJ99" s="4"/>
      <c r="FK99" s="4"/>
      <c r="FL99" s="4"/>
      <c r="FM99" s="4"/>
      <c r="FN99" s="4"/>
      <c r="FO99" s="4"/>
      <c r="FP99" s="4"/>
      <c r="FQ99" s="4"/>
      <c r="FR99" s="4"/>
      <c r="FS99" s="4"/>
      <c r="FT99" s="4"/>
      <c r="FU99" s="4"/>
      <c r="FV99" s="4"/>
      <c r="FW99" s="4"/>
      <c r="FX99" s="4"/>
      <c r="FY99" s="4"/>
      <c r="FZ99" s="4"/>
      <c r="GA99" s="4"/>
      <c r="GB99" s="4"/>
      <c r="GC99" s="4"/>
      <c r="GD99" s="4"/>
      <c r="GE99" s="4"/>
      <c r="GF99" s="4"/>
      <c r="GG99" s="4"/>
      <c r="GH99" s="4"/>
      <c r="GI99" s="4"/>
      <c r="GJ99" s="4"/>
    </row>
    <row r="100" spans="1:192" s="5" customFormat="1" x14ac:dyDescent="0.5">
      <c r="A100" s="4"/>
      <c r="B100" s="4"/>
      <c r="C100" s="4"/>
      <c r="D100" s="4"/>
      <c r="E100" s="4"/>
      <c r="F100" s="4"/>
      <c r="G100" s="4"/>
      <c r="H100" s="4"/>
      <c r="I100" s="4"/>
      <c r="J100" s="4"/>
      <c r="K100" s="4"/>
      <c r="L100" s="4"/>
      <c r="M100" s="4"/>
      <c r="N100" s="4"/>
      <c r="O100" s="4"/>
      <c r="P100" s="4"/>
      <c r="Q100" s="4"/>
      <c r="R100" s="4"/>
      <c r="S100" s="4"/>
      <c r="T100" s="4"/>
      <c r="U100" s="4"/>
      <c r="V100" s="4"/>
      <c r="W100" s="4"/>
      <c r="X100" s="4"/>
      <c r="Y100" s="4"/>
      <c r="Z100" s="4"/>
      <c r="AA100" s="4"/>
      <c r="AB100" s="4"/>
      <c r="AC100" s="4"/>
      <c r="AD100" s="4"/>
      <c r="AE100" s="4"/>
      <c r="AF100" s="4"/>
      <c r="AG100" s="4"/>
      <c r="AH100" s="4"/>
      <c r="AI100" s="4"/>
      <c r="AJ100" s="4"/>
      <c r="AK100" s="4"/>
      <c r="AL100" s="4"/>
      <c r="AM100" s="4"/>
      <c r="AN100" s="4"/>
      <c r="AO100" s="4"/>
      <c r="AP100" s="4"/>
      <c r="AQ100" s="4"/>
      <c r="AR100" s="4"/>
      <c r="AS100" s="4"/>
      <c r="AT100" s="4"/>
      <c r="AU100" s="4"/>
      <c r="AV100" s="4"/>
      <c r="AW100" s="4"/>
      <c r="AX100" s="4"/>
      <c r="AY100" s="4"/>
      <c r="AZ100" s="4"/>
      <c r="BA100" s="4"/>
      <c r="BB100" s="4"/>
      <c r="BC100" s="4"/>
      <c r="BD100" s="4"/>
      <c r="BE100" s="4"/>
      <c r="BF100" s="4"/>
      <c r="BG100" s="4"/>
      <c r="BH100" s="4"/>
      <c r="BI100" s="4"/>
      <c r="BJ100" s="4"/>
      <c r="BK100" s="4"/>
      <c r="BL100" s="4"/>
      <c r="BM100" s="4"/>
      <c r="BN100" s="4"/>
      <c r="BO100" s="4"/>
      <c r="BP100" s="4"/>
      <c r="BQ100" s="4"/>
      <c r="BR100" s="4"/>
      <c r="BS100" s="4"/>
      <c r="BT100" s="4"/>
      <c r="BU100" s="4"/>
      <c r="BV100" s="4"/>
      <c r="BW100" s="4"/>
      <c r="BX100" s="4"/>
      <c r="BY100" s="4"/>
      <c r="BZ100" s="4"/>
      <c r="CA100" s="4"/>
      <c r="CB100" s="4"/>
      <c r="CC100" s="4"/>
      <c r="CD100" s="4"/>
      <c r="CE100" s="4"/>
      <c r="CF100" s="4"/>
      <c r="CG100" s="4"/>
      <c r="CH100" s="4"/>
      <c r="CI100" s="4"/>
      <c r="CJ100" s="4"/>
      <c r="CK100" s="4"/>
      <c r="CL100" s="4"/>
      <c r="CM100" s="4"/>
      <c r="CN100" s="4"/>
      <c r="CO100" s="4"/>
      <c r="CP100" s="4"/>
      <c r="CQ100" s="4"/>
      <c r="CR100" s="4"/>
      <c r="CS100" s="4"/>
      <c r="CT100" s="4"/>
      <c r="CU100" s="4"/>
      <c r="CV100" s="4"/>
      <c r="CW100" s="4"/>
      <c r="CX100" s="4"/>
      <c r="CY100" s="4"/>
      <c r="CZ100" s="4"/>
      <c r="DA100" s="4"/>
      <c r="DB100" s="4"/>
      <c r="DC100" s="4"/>
      <c r="DD100" s="4"/>
      <c r="DE100" s="4"/>
      <c r="DF100" s="4"/>
      <c r="DG100" s="4"/>
      <c r="DH100" s="4"/>
      <c r="DI100" s="4"/>
      <c r="DJ100" s="4"/>
      <c r="DK100" s="4"/>
      <c r="DL100" s="4"/>
      <c r="DM100" s="4"/>
      <c r="DN100" s="4"/>
      <c r="DO100" s="4"/>
      <c r="DP100" s="4"/>
      <c r="DQ100" s="4"/>
      <c r="DR100" s="4"/>
      <c r="DS100" s="4"/>
      <c r="DT100" s="4"/>
      <c r="DU100" s="4"/>
      <c r="DV100" s="4"/>
      <c r="DW100" s="4"/>
      <c r="DX100" s="4"/>
      <c r="DY100" s="4"/>
      <c r="DZ100" s="4"/>
      <c r="EA100" s="4"/>
      <c r="EB100" s="4"/>
      <c r="EC100" s="4"/>
      <c r="ED100" s="4"/>
      <c r="EE100" s="4"/>
      <c r="EF100" s="4"/>
      <c r="EG100" s="4"/>
      <c r="EH100" s="4"/>
      <c r="EI100" s="4"/>
      <c r="EJ100" s="4"/>
      <c r="EK100" s="4"/>
      <c r="EL100" s="4"/>
      <c r="EM100" s="4"/>
      <c r="EN100" s="4"/>
      <c r="EO100" s="4"/>
      <c r="EP100" s="4"/>
      <c r="EQ100" s="4"/>
      <c r="ER100" s="4"/>
      <c r="ES100" s="4"/>
      <c r="ET100" s="4"/>
      <c r="EU100" s="4"/>
      <c r="EV100" s="4"/>
      <c r="EW100" s="4"/>
      <c r="EX100" s="4"/>
      <c r="EY100" s="4"/>
      <c r="EZ100" s="4"/>
      <c r="FA100" s="4"/>
      <c r="FB100" s="4"/>
      <c r="FC100" s="4"/>
      <c r="FD100" s="4"/>
      <c r="FE100" s="4"/>
      <c r="FF100" s="4"/>
      <c r="FG100" s="4"/>
      <c r="FH100" s="4"/>
      <c r="FI100" s="4"/>
      <c r="FJ100" s="4"/>
      <c r="FK100" s="4"/>
      <c r="FL100" s="4"/>
      <c r="FM100" s="4"/>
      <c r="FN100" s="4"/>
      <c r="FO100" s="4"/>
      <c r="FP100" s="4"/>
      <c r="FQ100" s="4"/>
      <c r="FR100" s="4"/>
      <c r="FS100" s="4"/>
      <c r="FT100" s="4"/>
      <c r="FU100" s="4"/>
      <c r="FV100" s="4"/>
      <c r="FW100" s="4"/>
      <c r="FX100" s="4"/>
      <c r="FY100" s="4"/>
      <c r="FZ100" s="4"/>
      <c r="GA100" s="4"/>
      <c r="GB100" s="4"/>
      <c r="GC100" s="4"/>
      <c r="GD100" s="4"/>
      <c r="GE100" s="4"/>
      <c r="GF100" s="4"/>
      <c r="GG100" s="4"/>
      <c r="GH100" s="4"/>
      <c r="GI100" s="4"/>
      <c r="GJ100" s="4"/>
    </row>
    <row r="101" spans="1:192" s="5" customFormat="1" x14ac:dyDescent="0.5">
      <c r="A101" s="4"/>
      <c r="B101" s="4"/>
      <c r="C101" s="4"/>
      <c r="D101" s="4"/>
      <c r="E101" s="4"/>
      <c r="F101" s="4"/>
      <c r="G101" s="4"/>
      <c r="H101" s="4"/>
      <c r="I101" s="4"/>
      <c r="J101" s="4"/>
      <c r="K101" s="4"/>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c r="AM101" s="4"/>
      <c r="AN101" s="4"/>
      <c r="AO101" s="4"/>
      <c r="AP101" s="4"/>
      <c r="AQ101" s="4"/>
      <c r="AR101" s="4"/>
      <c r="AS101" s="4"/>
      <c r="AT101" s="4"/>
      <c r="AU101" s="4"/>
      <c r="AV101" s="4"/>
      <c r="AW101" s="4"/>
      <c r="AX101" s="4"/>
      <c r="AY101" s="4"/>
      <c r="AZ101" s="4"/>
      <c r="BA101" s="4"/>
      <c r="BB101" s="4"/>
      <c r="BC101" s="4"/>
      <c r="BD101" s="4"/>
      <c r="BE101" s="4"/>
      <c r="BF101" s="4"/>
      <c r="BG101" s="4"/>
      <c r="BH101" s="4"/>
      <c r="BI101" s="4"/>
      <c r="BJ101" s="4"/>
      <c r="BK101" s="4"/>
      <c r="BL101" s="4"/>
      <c r="BM101" s="4"/>
      <c r="BN101" s="4"/>
      <c r="BO101" s="4"/>
      <c r="BP101" s="4"/>
      <c r="BQ101" s="4"/>
      <c r="BR101" s="4"/>
      <c r="BS101" s="4"/>
      <c r="BT101" s="4"/>
      <c r="BU101" s="4"/>
      <c r="BV101" s="4"/>
      <c r="BW101" s="4"/>
      <c r="BX101" s="4"/>
      <c r="BY101" s="4"/>
      <c r="BZ101" s="4"/>
      <c r="CA101" s="4"/>
      <c r="CB101" s="4"/>
      <c r="CC101" s="4"/>
      <c r="CD101" s="4"/>
      <c r="CE101" s="4"/>
      <c r="CF101" s="4"/>
      <c r="CG101" s="4"/>
      <c r="CH101" s="4"/>
      <c r="CI101" s="4"/>
      <c r="CJ101" s="4"/>
      <c r="CK101" s="4"/>
      <c r="CL101" s="4"/>
      <c r="CM101" s="4"/>
      <c r="CN101" s="4"/>
      <c r="CO101" s="4"/>
      <c r="CP101" s="4"/>
      <c r="CQ101" s="4"/>
      <c r="CR101" s="4"/>
      <c r="CS101" s="4"/>
      <c r="CT101" s="4"/>
      <c r="CU101" s="4"/>
      <c r="CV101" s="4"/>
      <c r="CW101" s="4"/>
      <c r="CX101" s="4"/>
      <c r="CY101" s="4"/>
      <c r="CZ101" s="4"/>
      <c r="DA101" s="4"/>
      <c r="DB101" s="4"/>
      <c r="DC101" s="4"/>
      <c r="DD101" s="4"/>
      <c r="DE101" s="4"/>
      <c r="DF101" s="4"/>
      <c r="DG101" s="4"/>
      <c r="DH101" s="4"/>
      <c r="DI101" s="4"/>
      <c r="DJ101" s="4"/>
      <c r="DK101" s="4"/>
      <c r="DL101" s="4"/>
      <c r="DM101" s="4"/>
      <c r="DN101" s="4"/>
      <c r="DO101" s="4"/>
      <c r="DP101" s="4"/>
      <c r="DQ101" s="4"/>
      <c r="DR101" s="4"/>
      <c r="DS101" s="4"/>
      <c r="DT101" s="4"/>
      <c r="DU101" s="4"/>
      <c r="DV101" s="4"/>
      <c r="DW101" s="4"/>
      <c r="DX101" s="4"/>
      <c r="DY101" s="4"/>
      <c r="DZ101" s="4"/>
      <c r="EA101" s="4"/>
      <c r="EB101" s="4"/>
      <c r="EC101" s="4"/>
      <c r="ED101" s="4"/>
      <c r="EE101" s="4"/>
      <c r="EF101" s="4"/>
      <c r="EG101" s="4"/>
      <c r="EH101" s="4"/>
      <c r="EI101" s="4"/>
      <c r="EJ101" s="4"/>
      <c r="EK101" s="4"/>
      <c r="EL101" s="4"/>
      <c r="EM101" s="4"/>
      <c r="EN101" s="4"/>
      <c r="EO101" s="4"/>
      <c r="EP101" s="4"/>
      <c r="EQ101" s="4"/>
      <c r="ER101" s="4"/>
      <c r="ES101" s="4"/>
      <c r="ET101" s="4"/>
      <c r="EU101" s="4"/>
      <c r="EV101" s="4"/>
      <c r="EW101" s="4"/>
      <c r="EX101" s="4"/>
      <c r="EY101" s="4"/>
      <c r="EZ101" s="4"/>
      <c r="FA101" s="4"/>
      <c r="FB101" s="4"/>
      <c r="FC101" s="4"/>
      <c r="FD101" s="4"/>
      <c r="FE101" s="4"/>
      <c r="FF101" s="4"/>
      <c r="FG101" s="4"/>
      <c r="FH101" s="4"/>
      <c r="FI101" s="4"/>
      <c r="FJ101" s="4"/>
      <c r="FK101" s="4"/>
      <c r="FL101" s="4"/>
      <c r="FM101" s="4"/>
      <c r="FN101" s="4"/>
      <c r="FO101" s="4"/>
      <c r="FP101" s="4"/>
      <c r="FQ101" s="4"/>
      <c r="FR101" s="4"/>
      <c r="FS101" s="4"/>
      <c r="FT101" s="4"/>
      <c r="FU101" s="4"/>
      <c r="FV101" s="4"/>
      <c r="FW101" s="4"/>
      <c r="FX101" s="4"/>
      <c r="FY101" s="4"/>
      <c r="FZ101" s="4"/>
      <c r="GA101" s="4"/>
      <c r="GB101" s="4"/>
      <c r="GC101" s="4"/>
      <c r="GD101" s="4"/>
      <c r="GE101" s="4"/>
      <c r="GF101" s="4"/>
      <c r="GG101" s="4"/>
      <c r="GH101" s="4"/>
      <c r="GI101" s="4"/>
      <c r="GJ101" s="4"/>
    </row>
    <row r="102" spans="1:192" s="5" customFormat="1" x14ac:dyDescent="0.5">
      <c r="A102" s="4"/>
      <c r="B102" s="4"/>
      <c r="C102" s="4"/>
      <c r="D102" s="4"/>
      <c r="E102" s="4"/>
      <c r="F102" s="4"/>
      <c r="G102" s="4"/>
      <c r="H102" s="4"/>
      <c r="I102" s="4"/>
      <c r="J102" s="4"/>
      <c r="K102" s="4"/>
      <c r="L102" s="4"/>
      <c r="M102" s="4"/>
      <c r="N102" s="4"/>
      <c r="O102" s="4"/>
      <c r="P102" s="4"/>
      <c r="Q102" s="4"/>
      <c r="R102" s="4"/>
      <c r="S102" s="4"/>
      <c r="T102" s="4"/>
      <c r="U102" s="4"/>
      <c r="V102" s="4"/>
      <c r="W102" s="4"/>
      <c r="X102" s="4"/>
      <c r="Y102" s="4"/>
      <c r="Z102" s="4"/>
      <c r="AA102" s="4"/>
      <c r="AB102" s="4"/>
      <c r="AC102" s="4"/>
      <c r="AD102" s="4"/>
      <c r="AE102" s="4"/>
      <c r="AF102" s="4"/>
      <c r="AG102" s="4"/>
      <c r="AH102" s="4"/>
      <c r="AI102" s="4"/>
      <c r="AJ102" s="4"/>
      <c r="AK102" s="4"/>
      <c r="AL102" s="4"/>
      <c r="AM102" s="4"/>
      <c r="AN102" s="4"/>
      <c r="AO102" s="4"/>
      <c r="AP102" s="4"/>
      <c r="AQ102" s="4"/>
      <c r="AR102" s="4"/>
      <c r="AS102" s="4"/>
      <c r="AT102" s="4"/>
      <c r="AU102" s="4"/>
      <c r="AV102" s="4"/>
      <c r="AW102" s="4"/>
      <c r="AX102" s="4"/>
      <c r="AY102" s="4"/>
      <c r="AZ102" s="4"/>
      <c r="BA102" s="4"/>
      <c r="BB102" s="4"/>
      <c r="BC102" s="4"/>
      <c r="BD102" s="4"/>
      <c r="BE102" s="4"/>
      <c r="BF102" s="4"/>
      <c r="BG102" s="4"/>
      <c r="BH102" s="4"/>
      <c r="BI102" s="4"/>
      <c r="BJ102" s="4"/>
      <c r="BK102" s="4"/>
      <c r="BL102" s="4"/>
      <c r="BM102" s="4"/>
      <c r="BN102" s="4"/>
      <c r="BO102" s="4"/>
      <c r="BP102" s="4"/>
      <c r="BQ102" s="4"/>
      <c r="BR102" s="4"/>
      <c r="BS102" s="4"/>
      <c r="BT102" s="4"/>
      <c r="BU102" s="4"/>
      <c r="BV102" s="4"/>
      <c r="BW102" s="4"/>
      <c r="BX102" s="4"/>
      <c r="BY102" s="4"/>
      <c r="BZ102" s="4"/>
      <c r="CA102" s="4"/>
      <c r="CB102" s="4"/>
      <c r="CC102" s="4"/>
      <c r="CD102" s="4"/>
      <c r="CE102" s="4"/>
      <c r="CF102" s="4"/>
      <c r="CG102" s="4"/>
      <c r="CH102" s="4"/>
      <c r="CI102" s="4"/>
      <c r="CJ102" s="4"/>
      <c r="CK102" s="4"/>
      <c r="CL102" s="4"/>
      <c r="CM102" s="4"/>
      <c r="CN102" s="4"/>
      <c r="CO102" s="4"/>
      <c r="CP102" s="4"/>
      <c r="CQ102" s="4"/>
      <c r="CR102" s="4"/>
      <c r="CS102" s="4"/>
      <c r="CT102" s="4"/>
      <c r="CU102" s="4"/>
      <c r="CV102" s="4"/>
      <c r="CW102" s="4"/>
      <c r="CX102" s="4"/>
      <c r="CY102" s="4"/>
      <c r="CZ102" s="4"/>
      <c r="DA102" s="4"/>
      <c r="DB102" s="4"/>
      <c r="DC102" s="4"/>
      <c r="DD102" s="4"/>
      <c r="DE102" s="4"/>
      <c r="DF102" s="4"/>
      <c r="DG102" s="4"/>
      <c r="DH102" s="4"/>
      <c r="DI102" s="4"/>
      <c r="DJ102" s="4"/>
      <c r="DK102" s="4"/>
      <c r="DL102" s="4"/>
      <c r="DM102" s="4"/>
      <c r="DN102" s="4"/>
      <c r="DO102" s="4"/>
      <c r="DP102" s="4"/>
      <c r="DQ102" s="4"/>
      <c r="DR102" s="4"/>
      <c r="DS102" s="4"/>
      <c r="DT102" s="4"/>
      <c r="DU102" s="4"/>
      <c r="DV102" s="4"/>
      <c r="DW102" s="4"/>
      <c r="DX102" s="4"/>
      <c r="DY102" s="4"/>
      <c r="DZ102" s="4"/>
      <c r="EA102" s="4"/>
      <c r="EB102" s="4"/>
      <c r="EC102" s="4"/>
      <c r="ED102" s="4"/>
      <c r="EE102" s="4"/>
      <c r="EF102" s="4"/>
      <c r="EG102" s="4"/>
      <c r="EH102" s="4"/>
      <c r="EI102" s="4"/>
      <c r="EJ102" s="4"/>
      <c r="EK102" s="4"/>
      <c r="EL102" s="4"/>
      <c r="EM102" s="4"/>
      <c r="EN102" s="4"/>
      <c r="EO102" s="4"/>
      <c r="EP102" s="4"/>
      <c r="EQ102" s="4"/>
      <c r="ER102" s="4"/>
      <c r="ES102" s="4"/>
      <c r="ET102" s="4"/>
      <c r="EU102" s="4"/>
      <c r="EV102" s="4"/>
      <c r="EW102" s="4"/>
      <c r="EX102" s="4"/>
      <c r="EY102" s="4"/>
      <c r="EZ102" s="4"/>
      <c r="FA102" s="4"/>
      <c r="FB102" s="4"/>
      <c r="FC102" s="4"/>
      <c r="FD102" s="4"/>
      <c r="FE102" s="4"/>
      <c r="FF102" s="4"/>
      <c r="FG102" s="4"/>
      <c r="FH102" s="4"/>
      <c r="FI102" s="4"/>
      <c r="FJ102" s="4"/>
      <c r="FK102" s="4"/>
      <c r="FL102" s="4"/>
      <c r="FM102" s="4"/>
      <c r="FN102" s="4"/>
      <c r="FO102" s="4"/>
      <c r="FP102" s="4"/>
      <c r="FQ102" s="4"/>
      <c r="FR102" s="4"/>
      <c r="FS102" s="4"/>
      <c r="FT102" s="4"/>
      <c r="FU102" s="4"/>
      <c r="FV102" s="4"/>
      <c r="FW102" s="4"/>
      <c r="FX102" s="4"/>
      <c r="FY102" s="4"/>
      <c r="FZ102" s="4"/>
      <c r="GA102" s="4"/>
      <c r="GB102" s="4"/>
      <c r="GC102" s="4"/>
      <c r="GD102" s="4"/>
      <c r="GE102" s="4"/>
      <c r="GF102" s="4"/>
      <c r="GG102" s="4"/>
      <c r="GH102" s="4"/>
      <c r="GI102" s="4"/>
      <c r="GJ102" s="4"/>
    </row>
    <row r="103" spans="1:192" s="5" customFormat="1" x14ac:dyDescent="0.5">
      <c r="A103" s="4"/>
      <c r="B103" s="4"/>
      <c r="C103" s="4"/>
      <c r="D103" s="4"/>
      <c r="E103" s="4"/>
      <c r="F103" s="4"/>
      <c r="G103" s="4"/>
      <c r="H103" s="4"/>
      <c r="I103" s="4"/>
      <c r="J103" s="4"/>
      <c r="K103" s="4"/>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c r="AM103" s="4"/>
      <c r="AN103" s="4"/>
      <c r="AO103" s="4"/>
      <c r="AP103" s="4"/>
      <c r="AQ103" s="4"/>
      <c r="AR103" s="4"/>
      <c r="AS103" s="4"/>
      <c r="AT103" s="4"/>
      <c r="AU103" s="4"/>
      <c r="AV103" s="4"/>
      <c r="AW103" s="4"/>
      <c r="AX103" s="4"/>
      <c r="AY103" s="4"/>
      <c r="AZ103" s="4"/>
      <c r="BA103" s="4"/>
      <c r="BB103" s="4"/>
      <c r="BC103" s="4"/>
      <c r="BD103" s="4"/>
      <c r="BE103" s="4"/>
      <c r="BF103" s="4"/>
      <c r="BG103" s="4"/>
      <c r="BH103" s="4"/>
      <c r="BI103" s="4"/>
      <c r="BJ103" s="4"/>
      <c r="BK103" s="4"/>
      <c r="BL103" s="4"/>
      <c r="BM103" s="4"/>
      <c r="BN103" s="4"/>
      <c r="BO103" s="4"/>
      <c r="BP103" s="4"/>
      <c r="BQ103" s="4"/>
      <c r="BR103" s="4"/>
      <c r="BS103" s="4"/>
      <c r="BT103" s="4"/>
      <c r="BU103" s="4"/>
      <c r="BV103" s="4"/>
      <c r="BW103" s="4"/>
      <c r="BX103" s="4"/>
      <c r="BY103" s="4"/>
      <c r="BZ103" s="4"/>
      <c r="CA103" s="4"/>
      <c r="CB103" s="4"/>
      <c r="CC103" s="4"/>
      <c r="CD103" s="4"/>
      <c r="CE103" s="4"/>
      <c r="CF103" s="4"/>
      <c r="CG103" s="4"/>
      <c r="CH103" s="4"/>
      <c r="CI103" s="4"/>
      <c r="CJ103" s="4"/>
      <c r="CK103" s="4"/>
      <c r="CL103" s="4"/>
      <c r="CM103" s="4"/>
      <c r="CN103" s="4"/>
      <c r="CO103" s="4"/>
      <c r="CP103" s="4"/>
      <c r="CQ103" s="4"/>
      <c r="CR103" s="4"/>
      <c r="CS103" s="4"/>
      <c r="CT103" s="4"/>
      <c r="CU103" s="4"/>
      <c r="CV103" s="4"/>
      <c r="CW103" s="4"/>
      <c r="CX103" s="4"/>
      <c r="CY103" s="4"/>
      <c r="CZ103" s="4"/>
      <c r="DA103" s="4"/>
      <c r="DB103" s="4"/>
      <c r="DC103" s="4"/>
      <c r="DD103" s="4"/>
      <c r="DE103" s="4"/>
      <c r="DF103" s="4"/>
      <c r="DG103" s="4"/>
      <c r="DH103" s="4"/>
      <c r="DI103" s="4"/>
      <c r="DJ103" s="4"/>
      <c r="DK103" s="4"/>
      <c r="DL103" s="4"/>
      <c r="DM103" s="4"/>
      <c r="DN103" s="4"/>
      <c r="DO103" s="4"/>
      <c r="DP103" s="4"/>
      <c r="DQ103" s="4"/>
      <c r="DR103" s="4"/>
      <c r="DS103" s="4"/>
      <c r="DT103" s="4"/>
      <c r="DU103" s="4"/>
      <c r="DV103" s="4"/>
      <c r="DW103" s="4"/>
      <c r="DX103" s="4"/>
      <c r="DY103" s="4"/>
      <c r="DZ103" s="4"/>
      <c r="EA103" s="4"/>
      <c r="EB103" s="4"/>
      <c r="EC103" s="4"/>
      <c r="ED103" s="4"/>
      <c r="EE103" s="4"/>
      <c r="EF103" s="4"/>
      <c r="EG103" s="4"/>
      <c r="EH103" s="4"/>
      <c r="EI103" s="4"/>
      <c r="EJ103" s="4"/>
      <c r="EK103" s="4"/>
      <c r="EL103" s="4"/>
      <c r="EM103" s="4"/>
      <c r="EN103" s="4"/>
      <c r="EO103" s="4"/>
      <c r="EP103" s="4"/>
      <c r="EQ103" s="4"/>
      <c r="ER103" s="4"/>
      <c r="ES103" s="4"/>
      <c r="ET103" s="4"/>
      <c r="EU103" s="4"/>
      <c r="EV103" s="4"/>
      <c r="EW103" s="4"/>
      <c r="EX103" s="4"/>
      <c r="EY103" s="4"/>
      <c r="EZ103" s="4"/>
      <c r="FA103" s="4"/>
      <c r="FB103" s="4"/>
      <c r="FC103" s="4"/>
      <c r="FD103" s="4"/>
      <c r="FE103" s="4"/>
      <c r="FF103" s="4"/>
      <c r="FG103" s="4"/>
      <c r="FH103" s="4"/>
      <c r="FI103" s="4"/>
      <c r="FJ103" s="4"/>
      <c r="FK103" s="4"/>
      <c r="FL103" s="4"/>
      <c r="FM103" s="4"/>
      <c r="FN103" s="4"/>
      <c r="FO103" s="4"/>
      <c r="FP103" s="4"/>
      <c r="FQ103" s="4"/>
      <c r="FR103" s="4"/>
      <c r="FS103" s="4"/>
      <c r="FT103" s="4"/>
      <c r="FU103" s="4"/>
      <c r="FV103" s="4"/>
      <c r="FW103" s="4"/>
      <c r="FX103" s="4"/>
      <c r="FY103" s="4"/>
      <c r="FZ103" s="4"/>
      <c r="GA103" s="4"/>
      <c r="GB103" s="4"/>
      <c r="GC103" s="4"/>
      <c r="GD103" s="4"/>
      <c r="GE103" s="4"/>
      <c r="GF103" s="4"/>
      <c r="GG103" s="4"/>
      <c r="GH103" s="4"/>
      <c r="GI103" s="4"/>
      <c r="GJ103" s="4"/>
    </row>
    <row r="104" spans="1:192" s="5" customFormat="1" x14ac:dyDescent="0.5">
      <c r="A104" s="4"/>
      <c r="B104" s="4"/>
      <c r="C104" s="4"/>
      <c r="D104" s="4"/>
      <c r="E104" s="4"/>
      <c r="F104" s="4"/>
      <c r="G104" s="4"/>
      <c r="H104" s="4"/>
      <c r="I104" s="4"/>
      <c r="J104" s="4"/>
      <c r="K104" s="4"/>
      <c r="L104" s="4"/>
      <c r="M104" s="4"/>
      <c r="N104" s="4"/>
      <c r="O104" s="4"/>
      <c r="P104" s="4"/>
      <c r="Q104" s="4"/>
      <c r="R104" s="4"/>
      <c r="S104" s="4"/>
      <c r="T104" s="4"/>
      <c r="U104" s="4"/>
      <c r="V104" s="4"/>
      <c r="W104" s="4"/>
      <c r="X104" s="4"/>
      <c r="Y104" s="4"/>
      <c r="Z104" s="4"/>
      <c r="AA104" s="4"/>
      <c r="AB104" s="4"/>
      <c r="AC104" s="4"/>
      <c r="AD104" s="4"/>
      <c r="AE104" s="4"/>
      <c r="AF104" s="4"/>
      <c r="AG104" s="4"/>
      <c r="AH104" s="4"/>
      <c r="AI104" s="4"/>
      <c r="AJ104" s="4"/>
      <c r="AK104" s="4"/>
      <c r="AL104" s="4"/>
      <c r="AM104" s="4"/>
      <c r="AN104" s="4"/>
      <c r="AO104" s="4"/>
      <c r="AP104" s="4"/>
      <c r="AQ104" s="4"/>
      <c r="AR104" s="4"/>
      <c r="AS104" s="4"/>
      <c r="AT104" s="4"/>
      <c r="AU104" s="4"/>
      <c r="AV104" s="4"/>
      <c r="AW104" s="4"/>
      <c r="AX104" s="4"/>
      <c r="AY104" s="4"/>
      <c r="AZ104" s="4"/>
      <c r="BA104" s="4"/>
      <c r="BB104" s="4"/>
      <c r="BC104" s="4"/>
      <c r="BD104" s="4"/>
      <c r="BE104" s="4"/>
      <c r="BF104" s="4"/>
      <c r="BG104" s="4"/>
      <c r="BH104" s="4"/>
      <c r="BI104" s="4"/>
      <c r="BJ104" s="4"/>
      <c r="BK104" s="4"/>
      <c r="BL104" s="4"/>
      <c r="BM104" s="4"/>
      <c r="BN104" s="4"/>
      <c r="BO104" s="4"/>
      <c r="BP104" s="4"/>
      <c r="BQ104" s="4"/>
      <c r="BR104" s="4"/>
      <c r="BS104" s="4"/>
      <c r="BT104" s="4"/>
      <c r="BU104" s="4"/>
      <c r="BV104" s="4"/>
      <c r="BW104" s="4"/>
      <c r="BX104" s="4"/>
      <c r="BY104" s="4"/>
      <c r="BZ104" s="4"/>
      <c r="CA104" s="4"/>
      <c r="CB104" s="4"/>
      <c r="CC104" s="4"/>
      <c r="CD104" s="4"/>
      <c r="CE104" s="4"/>
      <c r="CF104" s="4"/>
      <c r="CG104" s="4"/>
      <c r="CH104" s="4"/>
      <c r="CI104" s="4"/>
      <c r="CJ104" s="4"/>
      <c r="CK104" s="4"/>
      <c r="CL104" s="4"/>
      <c r="CM104" s="4"/>
      <c r="CN104" s="4"/>
      <c r="CO104" s="4"/>
      <c r="CP104" s="4"/>
      <c r="CQ104" s="4"/>
      <c r="CR104" s="4"/>
      <c r="CS104" s="4"/>
      <c r="CT104" s="4"/>
      <c r="CU104" s="4"/>
      <c r="CV104" s="4"/>
      <c r="CW104" s="4"/>
      <c r="CX104" s="4"/>
      <c r="CY104" s="4"/>
      <c r="CZ104" s="4"/>
      <c r="DA104" s="4"/>
      <c r="DB104" s="4"/>
      <c r="DC104" s="4"/>
      <c r="DD104" s="4"/>
      <c r="DE104" s="4"/>
      <c r="DF104" s="4"/>
      <c r="DG104" s="4"/>
      <c r="DH104" s="4"/>
      <c r="DI104" s="4"/>
      <c r="DJ104" s="4"/>
      <c r="DK104" s="4"/>
      <c r="DL104" s="4"/>
      <c r="DM104" s="4"/>
      <c r="DN104" s="4"/>
      <c r="DO104" s="4"/>
      <c r="DP104" s="4"/>
      <c r="DQ104" s="4"/>
      <c r="DR104" s="4"/>
      <c r="DS104" s="4"/>
      <c r="DT104" s="4"/>
      <c r="DU104" s="4"/>
      <c r="DV104" s="4"/>
      <c r="DW104" s="4"/>
      <c r="DX104" s="4"/>
      <c r="DY104" s="4"/>
      <c r="DZ104" s="4"/>
      <c r="EA104" s="4"/>
      <c r="EB104" s="4"/>
      <c r="EC104" s="4"/>
      <c r="ED104" s="4"/>
      <c r="EE104" s="4"/>
      <c r="EF104" s="4"/>
      <c r="EG104" s="4"/>
      <c r="EH104" s="4"/>
      <c r="EI104" s="4"/>
      <c r="EJ104" s="4"/>
      <c r="EK104" s="4"/>
      <c r="EL104" s="4"/>
      <c r="EM104" s="4"/>
      <c r="EN104" s="4"/>
      <c r="EO104" s="4"/>
      <c r="EP104" s="4"/>
      <c r="EQ104" s="4"/>
      <c r="ER104" s="4"/>
      <c r="ES104" s="4"/>
      <c r="ET104" s="4"/>
      <c r="EU104" s="4"/>
      <c r="EV104" s="4"/>
      <c r="EW104" s="4"/>
      <c r="EX104" s="4"/>
      <c r="EY104" s="4"/>
      <c r="EZ104" s="4"/>
      <c r="FA104" s="4"/>
      <c r="FB104" s="4"/>
      <c r="FC104" s="4"/>
      <c r="FD104" s="4"/>
      <c r="FE104" s="4"/>
      <c r="FF104" s="4"/>
      <c r="FG104" s="4"/>
      <c r="FH104" s="4"/>
      <c r="FI104" s="4"/>
      <c r="FJ104" s="4"/>
      <c r="FK104" s="4"/>
      <c r="FL104" s="4"/>
      <c r="FM104" s="4"/>
      <c r="FN104" s="4"/>
      <c r="FO104" s="4"/>
      <c r="FP104" s="4"/>
      <c r="FQ104" s="4"/>
      <c r="FR104" s="4"/>
      <c r="FS104" s="4"/>
      <c r="FT104" s="4"/>
      <c r="FU104" s="4"/>
      <c r="FV104" s="4"/>
      <c r="FW104" s="4"/>
      <c r="FX104" s="4"/>
      <c r="FY104" s="4"/>
      <c r="FZ104" s="4"/>
      <c r="GA104" s="4"/>
      <c r="GB104" s="4"/>
      <c r="GC104" s="4"/>
      <c r="GD104" s="4"/>
      <c r="GE104" s="4"/>
      <c r="GF104" s="4"/>
      <c r="GG104" s="4"/>
      <c r="GH104" s="4"/>
      <c r="GI104" s="4"/>
      <c r="GJ104" s="4"/>
    </row>
    <row r="105" spans="1:192" s="5" customFormat="1" x14ac:dyDescent="0.5">
      <c r="A105" s="4"/>
      <c r="B105" s="4"/>
      <c r="C105" s="4"/>
      <c r="D105" s="4"/>
      <c r="E105" s="4"/>
      <c r="F105" s="4"/>
      <c r="G105" s="4"/>
      <c r="H105" s="4"/>
      <c r="I105" s="4"/>
      <c r="J105" s="4"/>
      <c r="K105" s="4"/>
      <c r="L105" s="4"/>
      <c r="M105" s="4"/>
      <c r="N105" s="4"/>
      <c r="O105" s="4"/>
      <c r="P105" s="4"/>
      <c r="Q105" s="4"/>
      <c r="R105" s="4"/>
      <c r="S105" s="4"/>
      <c r="T105" s="4"/>
      <c r="U105" s="4"/>
      <c r="V105" s="4"/>
      <c r="W105" s="4"/>
      <c r="X105" s="4"/>
      <c r="Y105" s="4"/>
      <c r="Z105" s="4"/>
      <c r="AA105" s="4"/>
      <c r="AB105" s="4"/>
      <c r="AC105" s="4"/>
      <c r="AD105" s="4"/>
      <c r="AE105" s="4"/>
      <c r="AF105" s="4"/>
      <c r="AG105" s="4"/>
      <c r="AH105" s="4"/>
      <c r="AI105" s="4"/>
      <c r="AJ105" s="4"/>
      <c r="AK105" s="4"/>
      <c r="AL105" s="4"/>
      <c r="AM105" s="4"/>
      <c r="AN105" s="4"/>
      <c r="AO105" s="4"/>
      <c r="AP105" s="4"/>
      <c r="AQ105" s="4"/>
      <c r="AR105" s="4"/>
      <c r="AS105" s="4"/>
      <c r="AT105" s="4"/>
      <c r="AU105" s="4"/>
      <c r="AV105" s="4"/>
      <c r="AW105" s="4"/>
      <c r="AX105" s="4"/>
      <c r="AY105" s="4"/>
      <c r="AZ105" s="4"/>
      <c r="BA105" s="4"/>
      <c r="BB105" s="4"/>
      <c r="BC105" s="4"/>
      <c r="BD105" s="4"/>
      <c r="BE105" s="4"/>
      <c r="BF105" s="4"/>
      <c r="BG105" s="4"/>
      <c r="BH105" s="4"/>
      <c r="BI105" s="4"/>
      <c r="BJ105" s="4"/>
      <c r="BK105" s="4"/>
      <c r="BL105" s="4"/>
      <c r="BM105" s="4"/>
      <c r="BN105" s="4"/>
      <c r="BO105" s="4"/>
      <c r="BP105" s="4"/>
      <c r="BQ105" s="4"/>
      <c r="BR105" s="4"/>
      <c r="BS105" s="4"/>
      <c r="BT105" s="4"/>
      <c r="BU105" s="4"/>
      <c r="BV105" s="4"/>
      <c r="BW105" s="4"/>
      <c r="BX105" s="4"/>
      <c r="BY105" s="4"/>
      <c r="BZ105" s="4"/>
      <c r="CA105" s="4"/>
      <c r="CB105" s="4"/>
      <c r="CC105" s="4"/>
      <c r="CD105" s="4"/>
      <c r="CE105" s="4"/>
      <c r="CF105" s="4"/>
      <c r="CG105" s="4"/>
      <c r="CH105" s="4"/>
      <c r="CI105" s="4"/>
      <c r="CJ105" s="4"/>
      <c r="CK105" s="4"/>
      <c r="CL105" s="4"/>
      <c r="CM105" s="4"/>
      <c r="CN105" s="4"/>
      <c r="CO105" s="4"/>
      <c r="CP105" s="4"/>
      <c r="CQ105" s="4"/>
      <c r="CR105" s="4"/>
      <c r="CS105" s="4"/>
      <c r="CT105" s="4"/>
      <c r="CU105" s="4"/>
      <c r="CV105" s="4"/>
      <c r="CW105" s="4"/>
      <c r="CX105" s="4"/>
      <c r="CY105" s="4"/>
      <c r="CZ105" s="4"/>
      <c r="DA105" s="4"/>
      <c r="DB105" s="4"/>
      <c r="DC105" s="4"/>
      <c r="DD105" s="4"/>
      <c r="DE105" s="4"/>
      <c r="DF105" s="4"/>
      <c r="DG105" s="4"/>
      <c r="DH105" s="4"/>
      <c r="DI105" s="4"/>
      <c r="DJ105" s="4"/>
      <c r="DK105" s="4"/>
      <c r="DL105" s="4"/>
      <c r="DM105" s="4"/>
      <c r="DN105" s="4"/>
      <c r="DO105" s="4"/>
      <c r="DP105" s="4"/>
      <c r="DQ105" s="4"/>
      <c r="DR105" s="4"/>
      <c r="DS105" s="4"/>
      <c r="DT105" s="4"/>
      <c r="DU105" s="4"/>
      <c r="DV105" s="4"/>
      <c r="DW105" s="4"/>
      <c r="DX105" s="4"/>
      <c r="DY105" s="4"/>
      <c r="DZ105" s="4"/>
      <c r="EA105" s="4"/>
      <c r="EB105" s="4"/>
      <c r="EC105" s="4"/>
      <c r="ED105" s="4"/>
      <c r="EE105" s="4"/>
      <c r="EF105" s="4"/>
      <c r="EG105" s="4"/>
      <c r="EH105" s="4"/>
      <c r="EI105" s="4"/>
      <c r="EJ105" s="4"/>
      <c r="EK105" s="4"/>
      <c r="EL105" s="4"/>
      <c r="EM105" s="4"/>
      <c r="EN105" s="4"/>
      <c r="EO105" s="4"/>
      <c r="EP105" s="4"/>
      <c r="EQ105" s="4"/>
      <c r="ER105" s="4"/>
      <c r="ES105" s="4"/>
      <c r="ET105" s="4"/>
      <c r="EU105" s="4"/>
      <c r="EV105" s="4"/>
      <c r="EW105" s="4"/>
      <c r="EX105" s="4"/>
      <c r="EY105" s="4"/>
      <c r="EZ105" s="4"/>
      <c r="FA105" s="4"/>
      <c r="FB105" s="4"/>
      <c r="FC105" s="4"/>
      <c r="FD105" s="4"/>
      <c r="FE105" s="4"/>
      <c r="FF105" s="4"/>
      <c r="FG105" s="4"/>
      <c r="FH105" s="4"/>
      <c r="FI105" s="4"/>
      <c r="FJ105" s="4"/>
      <c r="FK105" s="4"/>
      <c r="FL105" s="4"/>
      <c r="FM105" s="4"/>
      <c r="FN105" s="4"/>
      <c r="FO105" s="4"/>
      <c r="FP105" s="4"/>
      <c r="FQ105" s="4"/>
      <c r="FR105" s="4"/>
      <c r="FS105" s="4"/>
      <c r="FT105" s="4"/>
      <c r="FU105" s="4"/>
      <c r="FV105" s="4"/>
      <c r="FW105" s="4"/>
      <c r="FX105" s="4"/>
      <c r="FY105" s="4"/>
      <c r="FZ105" s="4"/>
      <c r="GA105" s="4"/>
      <c r="GB105" s="4"/>
      <c r="GC105" s="4"/>
      <c r="GD105" s="4"/>
      <c r="GE105" s="4"/>
      <c r="GF105" s="4"/>
      <c r="GG105" s="4"/>
      <c r="GH105" s="4"/>
      <c r="GI105" s="4"/>
      <c r="GJ105" s="4"/>
    </row>
    <row r="106" spans="1:192" s="5" customFormat="1" x14ac:dyDescent="0.5">
      <c r="A106" s="4"/>
      <c r="B106" s="4"/>
      <c r="C106" s="4"/>
      <c r="D106" s="4"/>
      <c r="E106" s="4"/>
      <c r="F106" s="4"/>
      <c r="G106" s="4"/>
      <c r="H106" s="4"/>
      <c r="I106" s="4"/>
      <c r="J106" s="4"/>
      <c r="K106" s="4"/>
      <c r="L106" s="4"/>
      <c r="M106" s="4"/>
      <c r="N106" s="4"/>
      <c r="O106" s="4"/>
      <c r="P106" s="4"/>
      <c r="Q106" s="4"/>
      <c r="R106" s="4"/>
      <c r="S106" s="4"/>
      <c r="T106" s="4"/>
      <c r="U106" s="4"/>
      <c r="V106" s="4"/>
      <c r="W106" s="4"/>
      <c r="X106" s="4"/>
      <c r="Y106" s="4"/>
      <c r="Z106" s="4"/>
      <c r="AA106" s="4"/>
      <c r="AB106" s="4"/>
      <c r="AC106" s="4"/>
      <c r="AD106" s="4"/>
      <c r="AE106" s="4"/>
      <c r="AF106" s="4"/>
      <c r="AG106" s="4"/>
      <c r="AH106" s="4"/>
      <c r="AI106" s="4"/>
      <c r="AJ106" s="4"/>
      <c r="AK106" s="4"/>
      <c r="AL106" s="4"/>
      <c r="AM106" s="4"/>
      <c r="AN106" s="4"/>
      <c r="AO106" s="4"/>
      <c r="AP106" s="4"/>
      <c r="AQ106" s="4"/>
      <c r="AR106" s="4"/>
      <c r="AS106" s="4"/>
      <c r="AT106" s="4"/>
      <c r="AU106" s="4"/>
      <c r="AV106" s="4"/>
      <c r="AW106" s="4"/>
      <c r="AX106" s="4"/>
      <c r="AY106" s="4"/>
      <c r="AZ106" s="4"/>
      <c r="BA106" s="4"/>
      <c r="BB106" s="4"/>
      <c r="BC106" s="4"/>
      <c r="BD106" s="4"/>
      <c r="BE106" s="4"/>
      <c r="BF106" s="4"/>
      <c r="BG106" s="4"/>
      <c r="BH106" s="4"/>
      <c r="BI106" s="4"/>
      <c r="BJ106" s="4"/>
      <c r="BK106" s="4"/>
      <c r="BL106" s="4"/>
      <c r="BM106" s="4"/>
      <c r="BN106" s="4"/>
      <c r="BO106" s="4"/>
      <c r="BP106" s="4"/>
      <c r="BQ106" s="4"/>
      <c r="BR106" s="4"/>
      <c r="BS106" s="4"/>
      <c r="BT106" s="4"/>
      <c r="BU106" s="4"/>
      <c r="BV106" s="4"/>
      <c r="BW106" s="4"/>
      <c r="BX106" s="4"/>
      <c r="BY106" s="4"/>
      <c r="BZ106" s="4"/>
      <c r="CA106" s="4"/>
      <c r="CB106" s="4"/>
      <c r="CC106" s="4"/>
      <c r="CD106" s="4"/>
      <c r="CE106" s="4"/>
      <c r="CF106" s="4"/>
      <c r="CG106" s="4"/>
      <c r="CH106" s="4"/>
      <c r="CI106" s="4"/>
      <c r="CJ106" s="4"/>
      <c r="CK106" s="4"/>
      <c r="CL106" s="4"/>
      <c r="CM106" s="4"/>
      <c r="CN106" s="4"/>
      <c r="CO106" s="4"/>
      <c r="CP106" s="4"/>
      <c r="CQ106" s="4"/>
      <c r="CR106" s="4"/>
      <c r="CS106" s="4"/>
      <c r="CT106" s="4"/>
      <c r="CU106" s="4"/>
      <c r="CV106" s="4"/>
      <c r="CW106" s="4"/>
      <c r="CX106" s="4"/>
      <c r="CY106" s="4"/>
      <c r="CZ106" s="4"/>
      <c r="DA106" s="4"/>
      <c r="DB106" s="4"/>
      <c r="DC106" s="4"/>
      <c r="DD106" s="4"/>
      <c r="DE106" s="4"/>
      <c r="DF106" s="4"/>
      <c r="DG106" s="4"/>
      <c r="DH106" s="4"/>
      <c r="DI106" s="4"/>
      <c r="DJ106" s="4"/>
      <c r="DK106" s="4"/>
      <c r="DL106" s="4"/>
      <c r="DM106" s="4"/>
      <c r="DN106" s="4"/>
      <c r="DO106" s="4"/>
      <c r="DP106" s="4"/>
      <c r="DQ106" s="4"/>
      <c r="DR106" s="4"/>
      <c r="DS106" s="4"/>
      <c r="DT106" s="4"/>
      <c r="DU106" s="4"/>
      <c r="DV106" s="4"/>
      <c r="DW106" s="4"/>
      <c r="DX106" s="4"/>
      <c r="DY106" s="4"/>
      <c r="DZ106" s="4"/>
      <c r="EA106" s="4"/>
      <c r="EB106" s="4"/>
      <c r="EC106" s="4"/>
      <c r="ED106" s="4"/>
      <c r="EE106" s="4"/>
      <c r="EF106" s="4"/>
      <c r="EG106" s="4"/>
      <c r="EH106" s="4"/>
      <c r="EI106" s="4"/>
      <c r="EJ106" s="4"/>
      <c r="EK106" s="4"/>
      <c r="EL106" s="4"/>
      <c r="EM106" s="4"/>
      <c r="EN106" s="4"/>
      <c r="EO106" s="4"/>
      <c r="EP106" s="4"/>
      <c r="EQ106" s="4"/>
      <c r="ER106" s="4"/>
      <c r="ES106" s="4"/>
      <c r="ET106" s="4"/>
      <c r="EU106" s="4"/>
      <c r="EV106" s="4"/>
      <c r="EW106" s="4"/>
      <c r="EX106" s="4"/>
      <c r="EY106" s="4"/>
      <c r="EZ106" s="4"/>
      <c r="FA106" s="4"/>
      <c r="FB106" s="4"/>
      <c r="FC106" s="4"/>
      <c r="FD106" s="4"/>
      <c r="FE106" s="4"/>
      <c r="FF106" s="4"/>
      <c r="FG106" s="4"/>
      <c r="FH106" s="4"/>
      <c r="FI106" s="4"/>
      <c r="FJ106" s="4"/>
      <c r="FK106" s="4"/>
      <c r="FL106" s="4"/>
      <c r="FM106" s="4"/>
      <c r="FN106" s="4"/>
      <c r="FO106" s="4"/>
      <c r="FP106" s="4"/>
      <c r="FQ106" s="4"/>
      <c r="FR106" s="4"/>
      <c r="FS106" s="4"/>
      <c r="FT106" s="4"/>
      <c r="FU106" s="4"/>
      <c r="FV106" s="4"/>
      <c r="FW106" s="4"/>
      <c r="FX106" s="4"/>
      <c r="FY106" s="4"/>
      <c r="FZ106" s="4"/>
      <c r="GA106" s="4"/>
      <c r="GB106" s="4"/>
      <c r="GC106" s="4"/>
      <c r="GD106" s="4"/>
      <c r="GE106" s="4"/>
      <c r="GF106" s="4"/>
      <c r="GG106" s="4"/>
      <c r="GH106" s="4"/>
      <c r="GI106" s="4"/>
      <c r="GJ106" s="4"/>
    </row>
    <row r="107" spans="1:192" s="5" customFormat="1" x14ac:dyDescent="0.5">
      <c r="A107" s="4"/>
      <c r="B107" s="4"/>
      <c r="C107" s="4"/>
      <c r="D107" s="4"/>
      <c r="E107" s="4"/>
      <c r="F107" s="4"/>
      <c r="G107" s="4"/>
      <c r="H107" s="4"/>
      <c r="I107" s="4"/>
      <c r="J107" s="4"/>
      <c r="K107" s="4"/>
      <c r="L107" s="4"/>
      <c r="M107" s="4"/>
      <c r="N107" s="4"/>
      <c r="O107" s="4"/>
      <c r="P107" s="4"/>
      <c r="Q107" s="4"/>
      <c r="R107" s="4"/>
      <c r="S107" s="4"/>
      <c r="T107" s="4"/>
      <c r="U107" s="4"/>
      <c r="V107" s="4"/>
      <c r="W107" s="4"/>
      <c r="X107" s="4"/>
      <c r="Y107" s="4"/>
      <c r="Z107" s="4"/>
      <c r="AA107" s="4"/>
      <c r="AB107" s="4"/>
      <c r="AC107" s="4"/>
      <c r="AD107" s="4"/>
      <c r="AE107" s="4"/>
      <c r="AF107" s="4"/>
      <c r="AG107" s="4"/>
      <c r="AH107" s="4"/>
      <c r="AI107" s="4"/>
      <c r="AJ107" s="4"/>
      <c r="AK107" s="4"/>
      <c r="AL107" s="4"/>
      <c r="AM107" s="4"/>
      <c r="AN107" s="4"/>
      <c r="AO107" s="4"/>
      <c r="AP107" s="4"/>
      <c r="AQ107" s="4"/>
      <c r="AR107" s="4"/>
      <c r="AS107" s="4"/>
      <c r="AT107" s="4"/>
      <c r="AU107" s="4"/>
      <c r="AV107" s="4"/>
      <c r="AW107" s="4"/>
      <c r="AX107" s="4"/>
      <c r="AY107" s="4"/>
      <c r="AZ107" s="4"/>
      <c r="BA107" s="4"/>
      <c r="BB107" s="4"/>
      <c r="BC107" s="4"/>
      <c r="BD107" s="4"/>
      <c r="BE107" s="4"/>
      <c r="BF107" s="4"/>
      <c r="BG107" s="4"/>
      <c r="BH107" s="4"/>
      <c r="BI107" s="4"/>
      <c r="BJ107" s="4"/>
      <c r="BK107" s="4"/>
      <c r="BL107" s="4"/>
      <c r="BM107" s="4"/>
      <c r="BN107" s="4"/>
      <c r="BO107" s="4"/>
      <c r="BP107" s="4"/>
      <c r="BQ107" s="4"/>
      <c r="BR107" s="4"/>
      <c r="BS107" s="4"/>
      <c r="BT107" s="4"/>
      <c r="BU107" s="4"/>
      <c r="BV107" s="4"/>
      <c r="BW107" s="4"/>
      <c r="BX107" s="4"/>
      <c r="BY107" s="4"/>
      <c r="BZ107" s="4"/>
      <c r="CA107" s="4"/>
      <c r="CB107" s="4"/>
      <c r="CC107" s="4"/>
      <c r="CD107" s="4"/>
      <c r="CE107" s="4"/>
      <c r="CF107" s="4"/>
      <c r="CG107" s="4"/>
      <c r="CH107" s="4"/>
      <c r="CI107" s="4"/>
      <c r="CJ107" s="4"/>
      <c r="CK107" s="4"/>
      <c r="CL107" s="4"/>
      <c r="CM107" s="4"/>
      <c r="CN107" s="4"/>
      <c r="CO107" s="4"/>
      <c r="CP107" s="4"/>
      <c r="CQ107" s="4"/>
      <c r="CR107" s="4"/>
      <c r="CS107" s="4"/>
      <c r="CT107" s="4"/>
      <c r="CU107" s="4"/>
      <c r="CV107" s="4"/>
      <c r="CW107" s="4"/>
      <c r="CX107" s="4"/>
      <c r="CY107" s="4"/>
      <c r="CZ107" s="4"/>
      <c r="DA107" s="4"/>
      <c r="DB107" s="4"/>
      <c r="DC107" s="4"/>
      <c r="DD107" s="4"/>
      <c r="DE107" s="4"/>
      <c r="DF107" s="4"/>
      <c r="DG107" s="4"/>
      <c r="DH107" s="4"/>
      <c r="DI107" s="4"/>
      <c r="DJ107" s="4"/>
      <c r="DK107" s="4"/>
      <c r="DL107" s="4"/>
      <c r="DM107" s="4"/>
      <c r="DN107" s="4"/>
      <c r="DO107" s="4"/>
      <c r="DP107" s="4"/>
      <c r="DQ107" s="4"/>
      <c r="DR107" s="4"/>
      <c r="DS107" s="4"/>
      <c r="DT107" s="4"/>
      <c r="DU107" s="4"/>
      <c r="DV107" s="4"/>
      <c r="DW107" s="4"/>
      <c r="DX107" s="4"/>
      <c r="DY107" s="4"/>
      <c r="DZ107" s="4"/>
      <c r="EA107" s="4"/>
      <c r="EB107" s="4"/>
      <c r="EC107" s="4"/>
      <c r="ED107" s="4"/>
      <c r="EE107" s="4"/>
      <c r="EF107" s="4"/>
      <c r="EG107" s="4"/>
      <c r="EH107" s="4"/>
      <c r="EI107" s="4"/>
      <c r="EJ107" s="4"/>
      <c r="EK107" s="4"/>
      <c r="EL107" s="4"/>
      <c r="EM107" s="4"/>
      <c r="EN107" s="4"/>
      <c r="EO107" s="4"/>
      <c r="EP107" s="4"/>
      <c r="EQ107" s="4"/>
      <c r="ER107" s="4"/>
      <c r="ES107" s="4"/>
      <c r="ET107" s="4"/>
      <c r="EU107" s="4"/>
      <c r="EV107" s="4"/>
      <c r="EW107" s="4"/>
      <c r="EX107" s="4"/>
      <c r="EY107" s="4"/>
      <c r="EZ107" s="4"/>
      <c r="FA107" s="4"/>
      <c r="FB107" s="4"/>
      <c r="FC107" s="4"/>
      <c r="FD107" s="4"/>
      <c r="FE107" s="4"/>
      <c r="FF107" s="4"/>
      <c r="FG107" s="4"/>
      <c r="FH107" s="4"/>
      <c r="FI107" s="4"/>
      <c r="FJ107" s="4"/>
      <c r="FK107" s="4"/>
      <c r="FL107" s="4"/>
      <c r="FM107" s="4"/>
      <c r="FN107" s="4"/>
      <c r="FO107" s="4"/>
      <c r="FP107" s="4"/>
      <c r="FQ107" s="4"/>
      <c r="FR107" s="4"/>
      <c r="FS107" s="4"/>
      <c r="FT107" s="4"/>
      <c r="FU107" s="4"/>
      <c r="FV107" s="4"/>
      <c r="FW107" s="4"/>
      <c r="FX107" s="4"/>
      <c r="FY107" s="4"/>
      <c r="FZ107" s="4"/>
      <c r="GA107" s="4"/>
      <c r="GB107" s="4"/>
      <c r="GC107" s="4"/>
      <c r="GD107" s="4"/>
      <c r="GE107" s="4"/>
      <c r="GF107" s="4"/>
      <c r="GG107" s="4"/>
      <c r="GH107" s="4"/>
      <c r="GI107" s="4"/>
      <c r="GJ107" s="4"/>
    </row>
    <row r="108" spans="1:192" s="5" customFormat="1" x14ac:dyDescent="0.5">
      <c r="A108" s="4"/>
      <c r="B108" s="4"/>
      <c r="C108" s="4"/>
      <c r="D108" s="4"/>
      <c r="E108" s="4"/>
      <c r="F108" s="4"/>
      <c r="G108" s="4"/>
      <c r="H108" s="4"/>
      <c r="I108" s="4"/>
      <c r="J108" s="4"/>
      <c r="K108" s="4"/>
      <c r="L108" s="4"/>
      <c r="M108" s="4"/>
      <c r="N108" s="4"/>
      <c r="O108" s="4"/>
      <c r="P108" s="4"/>
      <c r="Q108" s="4"/>
      <c r="R108" s="4"/>
      <c r="S108" s="4"/>
      <c r="T108" s="4"/>
      <c r="U108" s="4"/>
      <c r="V108" s="4"/>
      <c r="W108" s="4"/>
      <c r="X108" s="4"/>
      <c r="Y108" s="4"/>
      <c r="Z108" s="4"/>
      <c r="AA108" s="4"/>
      <c r="AB108" s="4"/>
      <c r="AC108" s="4"/>
      <c r="AD108" s="4"/>
      <c r="AE108" s="4"/>
      <c r="AF108" s="4"/>
      <c r="AG108" s="4"/>
      <c r="AH108" s="4"/>
      <c r="AI108" s="4"/>
      <c r="AJ108" s="4"/>
      <c r="AK108" s="4"/>
      <c r="AL108" s="4"/>
      <c r="AM108" s="4"/>
      <c r="AN108" s="4"/>
      <c r="AO108" s="4"/>
      <c r="AP108" s="4"/>
      <c r="AQ108" s="4"/>
      <c r="AR108" s="4"/>
      <c r="AS108" s="4"/>
      <c r="AT108" s="4"/>
      <c r="AU108" s="4"/>
      <c r="AV108" s="4"/>
      <c r="AW108" s="4"/>
      <c r="AX108" s="4"/>
      <c r="AY108" s="4"/>
      <c r="AZ108" s="4"/>
      <c r="BA108" s="4"/>
      <c r="BB108" s="4"/>
      <c r="BC108" s="4"/>
      <c r="BD108" s="4"/>
      <c r="BE108" s="4"/>
      <c r="BF108" s="4"/>
      <c r="BG108" s="4"/>
      <c r="BH108" s="4"/>
      <c r="BI108" s="4"/>
      <c r="BJ108" s="4"/>
      <c r="BK108" s="4"/>
      <c r="BL108" s="4"/>
      <c r="BM108" s="4"/>
      <c r="BN108" s="4"/>
      <c r="BO108" s="4"/>
      <c r="BP108" s="4"/>
      <c r="BQ108" s="4"/>
      <c r="BR108" s="4"/>
      <c r="BS108" s="4"/>
      <c r="BT108" s="4"/>
      <c r="BU108" s="4"/>
      <c r="BV108" s="4"/>
      <c r="BW108" s="4"/>
      <c r="BX108" s="4"/>
      <c r="BY108" s="4"/>
      <c r="BZ108" s="4"/>
      <c r="CA108" s="4"/>
      <c r="CB108" s="4"/>
      <c r="CC108" s="4"/>
      <c r="CD108" s="4"/>
      <c r="CE108" s="4"/>
      <c r="CF108" s="4"/>
      <c r="CG108" s="4"/>
      <c r="CH108" s="4"/>
      <c r="CI108" s="4"/>
      <c r="CJ108" s="4"/>
      <c r="CK108" s="4"/>
      <c r="CL108" s="4"/>
      <c r="CM108" s="4"/>
      <c r="CN108" s="4"/>
      <c r="CO108" s="4"/>
      <c r="CP108" s="4"/>
      <c r="CQ108" s="4"/>
      <c r="CR108" s="4"/>
      <c r="CS108" s="4"/>
      <c r="CT108" s="4"/>
      <c r="CU108" s="4"/>
      <c r="CV108" s="4"/>
      <c r="CW108" s="4"/>
      <c r="CX108" s="4"/>
      <c r="CY108" s="4"/>
      <c r="CZ108" s="4"/>
      <c r="DA108" s="4"/>
      <c r="DB108" s="4"/>
      <c r="DC108" s="4"/>
      <c r="DD108" s="4"/>
      <c r="DE108" s="4"/>
      <c r="DF108" s="4"/>
      <c r="DG108" s="4"/>
      <c r="DH108" s="4"/>
      <c r="DI108" s="4"/>
      <c r="DJ108" s="4"/>
      <c r="DK108" s="4"/>
      <c r="DL108" s="4"/>
      <c r="DM108" s="4"/>
      <c r="DN108" s="4"/>
      <c r="DO108" s="4"/>
      <c r="DP108" s="4"/>
      <c r="DQ108" s="4"/>
      <c r="DR108" s="4"/>
      <c r="DS108" s="4"/>
      <c r="DT108" s="4"/>
      <c r="DU108" s="4"/>
      <c r="DV108" s="4"/>
      <c r="DW108" s="4"/>
      <c r="DX108" s="4"/>
      <c r="DY108" s="4"/>
      <c r="DZ108" s="4"/>
      <c r="EA108" s="4"/>
      <c r="EB108" s="4"/>
      <c r="EC108" s="4"/>
      <c r="ED108" s="4"/>
      <c r="EE108" s="4"/>
      <c r="EF108" s="4"/>
      <c r="EG108" s="4"/>
      <c r="EH108" s="4"/>
      <c r="EI108" s="4"/>
      <c r="EJ108" s="4"/>
      <c r="EK108" s="4"/>
      <c r="EL108" s="4"/>
      <c r="EM108" s="4"/>
      <c r="EN108" s="4"/>
      <c r="EO108" s="4"/>
      <c r="EP108" s="4"/>
      <c r="EQ108" s="4"/>
      <c r="ER108" s="4"/>
      <c r="ES108" s="4"/>
      <c r="ET108" s="4"/>
      <c r="EU108" s="4"/>
      <c r="EV108" s="4"/>
      <c r="EW108" s="4"/>
      <c r="EX108" s="4"/>
      <c r="EY108" s="4"/>
      <c r="EZ108" s="4"/>
      <c r="FA108" s="4"/>
      <c r="FB108" s="4"/>
      <c r="FC108" s="4"/>
      <c r="FD108" s="4"/>
      <c r="FE108" s="4"/>
      <c r="FF108" s="4"/>
      <c r="FG108" s="4"/>
      <c r="FH108" s="4"/>
      <c r="FI108" s="4"/>
      <c r="FJ108" s="4"/>
      <c r="FK108" s="4"/>
      <c r="FL108" s="4"/>
      <c r="FM108" s="4"/>
      <c r="FN108" s="4"/>
      <c r="FO108" s="4"/>
      <c r="FP108" s="4"/>
      <c r="FQ108" s="4"/>
      <c r="FR108" s="4"/>
      <c r="FS108" s="4"/>
      <c r="FT108" s="4"/>
      <c r="FU108" s="4"/>
      <c r="FV108" s="4"/>
      <c r="FW108" s="4"/>
      <c r="FX108" s="4"/>
      <c r="FY108" s="4"/>
      <c r="FZ108" s="4"/>
      <c r="GA108" s="4"/>
      <c r="GB108" s="4"/>
      <c r="GC108" s="4"/>
      <c r="GD108" s="4"/>
      <c r="GE108" s="4"/>
      <c r="GF108" s="4"/>
      <c r="GG108" s="4"/>
      <c r="GH108" s="4"/>
      <c r="GI108" s="4"/>
      <c r="GJ108" s="4"/>
    </row>
    <row r="109" spans="1:192" s="5" customFormat="1" x14ac:dyDescent="0.5">
      <c r="A109" s="4"/>
      <c r="B109" s="4"/>
      <c r="C109" s="4"/>
      <c r="D109" s="4"/>
      <c r="E109" s="4"/>
      <c r="F109" s="4"/>
      <c r="G109" s="4"/>
      <c r="H109" s="4"/>
      <c r="I109" s="4"/>
      <c r="J109" s="4"/>
      <c r="K109" s="4"/>
      <c r="L109" s="4"/>
      <c r="M109" s="4"/>
      <c r="N109" s="4"/>
      <c r="O109" s="4"/>
      <c r="P109" s="4"/>
      <c r="Q109" s="4"/>
      <c r="R109" s="4"/>
      <c r="S109" s="4"/>
      <c r="T109" s="4"/>
      <c r="U109" s="4"/>
      <c r="V109" s="4"/>
      <c r="W109" s="4"/>
      <c r="X109" s="4"/>
      <c r="Y109" s="4"/>
      <c r="Z109" s="4"/>
      <c r="AA109" s="4"/>
      <c r="AB109" s="4"/>
      <c r="AC109" s="4"/>
      <c r="AD109" s="4"/>
      <c r="AE109" s="4"/>
      <c r="AF109" s="4"/>
      <c r="AG109" s="4"/>
      <c r="AH109" s="4"/>
      <c r="AI109" s="4"/>
      <c r="AJ109" s="4"/>
      <c r="AK109" s="4"/>
      <c r="AL109" s="4"/>
      <c r="AM109" s="4"/>
      <c r="AN109" s="4"/>
      <c r="AO109" s="4"/>
      <c r="AP109" s="4"/>
      <c r="AQ109" s="4"/>
      <c r="AR109" s="4"/>
      <c r="AS109" s="4"/>
      <c r="AT109" s="4"/>
      <c r="AU109" s="4"/>
      <c r="AV109" s="4"/>
      <c r="AW109" s="4"/>
      <c r="AX109" s="4"/>
      <c r="AY109" s="4"/>
      <c r="AZ109" s="4"/>
      <c r="BA109" s="4"/>
      <c r="BB109" s="4"/>
      <c r="BC109" s="4"/>
      <c r="BD109" s="4"/>
      <c r="BE109" s="4"/>
      <c r="BF109" s="4"/>
      <c r="BG109" s="4"/>
      <c r="BH109" s="4"/>
      <c r="BI109" s="4"/>
      <c r="BJ109" s="4"/>
      <c r="BK109" s="4"/>
      <c r="BL109" s="4"/>
      <c r="BM109" s="4"/>
      <c r="BN109" s="4"/>
      <c r="BO109" s="4"/>
      <c r="BP109" s="4"/>
      <c r="BQ109" s="4"/>
      <c r="BR109" s="4"/>
      <c r="BS109" s="4"/>
      <c r="BT109" s="4"/>
      <c r="BU109" s="4"/>
      <c r="BV109" s="4"/>
      <c r="BW109" s="4"/>
      <c r="BX109" s="4"/>
      <c r="BY109" s="4"/>
      <c r="BZ109" s="4"/>
      <c r="CA109" s="4"/>
      <c r="CB109" s="4"/>
      <c r="CC109" s="4"/>
      <c r="CD109" s="4"/>
      <c r="CE109" s="4"/>
      <c r="CF109" s="4"/>
      <c r="CG109" s="4"/>
      <c r="CH109" s="4"/>
      <c r="CI109" s="4"/>
      <c r="CJ109" s="4"/>
      <c r="CK109" s="4"/>
      <c r="CL109" s="4"/>
      <c r="CM109" s="4"/>
      <c r="CN109" s="4"/>
      <c r="CO109" s="4"/>
      <c r="CP109" s="4"/>
      <c r="CQ109" s="4"/>
      <c r="CR109" s="4"/>
      <c r="CS109" s="4"/>
      <c r="CT109" s="4"/>
      <c r="CU109" s="4"/>
      <c r="CV109" s="4"/>
      <c r="CW109" s="4"/>
      <c r="CX109" s="4"/>
      <c r="CY109" s="4"/>
      <c r="CZ109" s="4"/>
      <c r="DA109" s="4"/>
      <c r="DB109" s="4"/>
      <c r="DC109" s="4"/>
      <c r="DD109" s="4"/>
      <c r="DE109" s="4"/>
      <c r="DF109" s="4"/>
      <c r="DG109" s="4"/>
      <c r="DH109" s="4"/>
      <c r="DI109" s="4"/>
      <c r="DJ109" s="4"/>
      <c r="DK109" s="4"/>
      <c r="DL109" s="4"/>
      <c r="DM109" s="4"/>
      <c r="DN109" s="4"/>
      <c r="DO109" s="4"/>
      <c r="DP109" s="4"/>
      <c r="DQ109" s="4"/>
      <c r="DR109" s="4"/>
      <c r="DS109" s="4"/>
      <c r="DT109" s="4"/>
      <c r="DU109" s="4"/>
      <c r="DV109" s="4"/>
      <c r="DW109" s="4"/>
      <c r="DX109" s="4"/>
      <c r="DY109" s="4"/>
      <c r="DZ109" s="4"/>
      <c r="EA109" s="4"/>
      <c r="EB109" s="4"/>
      <c r="EC109" s="4"/>
      <c r="ED109" s="4"/>
      <c r="EE109" s="4"/>
      <c r="EF109" s="4"/>
      <c r="EG109" s="4"/>
      <c r="EH109" s="4"/>
      <c r="EI109" s="4"/>
      <c r="EJ109" s="4"/>
      <c r="EK109" s="4"/>
      <c r="EL109" s="4"/>
      <c r="EM109" s="4"/>
      <c r="EN109" s="4"/>
      <c r="EO109" s="4"/>
      <c r="EP109" s="4"/>
      <c r="EQ109" s="4"/>
      <c r="ER109" s="4"/>
      <c r="ES109" s="4"/>
      <c r="ET109" s="4"/>
      <c r="EU109" s="4"/>
      <c r="EV109" s="4"/>
      <c r="EW109" s="4"/>
      <c r="EX109" s="4"/>
      <c r="EY109" s="4"/>
      <c r="EZ109" s="4"/>
      <c r="FA109" s="4"/>
      <c r="FB109" s="4"/>
      <c r="FC109" s="4"/>
      <c r="FD109" s="4"/>
      <c r="FE109" s="4"/>
      <c r="FF109" s="4"/>
      <c r="FG109" s="4"/>
      <c r="FH109" s="4"/>
      <c r="FI109" s="4"/>
      <c r="FJ109" s="4"/>
      <c r="FK109" s="4"/>
      <c r="FL109" s="4"/>
      <c r="FM109" s="4"/>
      <c r="FN109" s="4"/>
      <c r="FO109" s="4"/>
      <c r="FP109" s="4"/>
      <c r="FQ109" s="4"/>
      <c r="FR109" s="4"/>
      <c r="FS109" s="4"/>
      <c r="FT109" s="4"/>
      <c r="FU109" s="4"/>
      <c r="FV109" s="4"/>
      <c r="FW109" s="4"/>
      <c r="FX109" s="4"/>
      <c r="FY109" s="4"/>
      <c r="FZ109" s="4"/>
      <c r="GA109" s="4"/>
      <c r="GB109" s="4"/>
      <c r="GC109" s="4"/>
      <c r="GD109" s="4"/>
      <c r="GE109" s="4"/>
      <c r="GF109" s="4"/>
      <c r="GG109" s="4"/>
      <c r="GH109" s="4"/>
      <c r="GI109" s="4"/>
      <c r="GJ109" s="4"/>
    </row>
    <row r="110" spans="1:192" s="5" customFormat="1" x14ac:dyDescent="0.5">
      <c r="A110" s="4"/>
      <c r="B110" s="4"/>
      <c r="C110" s="4"/>
      <c r="D110" s="4"/>
      <c r="E110" s="4"/>
      <c r="F110" s="4"/>
      <c r="G110" s="4"/>
      <c r="H110" s="4"/>
      <c r="I110" s="4"/>
      <c r="J110" s="4"/>
      <c r="K110" s="4"/>
      <c r="L110" s="4"/>
      <c r="M110" s="4"/>
      <c r="N110" s="4"/>
      <c r="O110" s="4"/>
      <c r="P110" s="4"/>
      <c r="Q110" s="4"/>
      <c r="R110" s="4"/>
      <c r="S110" s="4"/>
      <c r="T110" s="4"/>
      <c r="U110" s="4"/>
      <c r="V110" s="4"/>
      <c r="W110" s="4"/>
      <c r="X110" s="4"/>
      <c r="Y110" s="4"/>
      <c r="Z110" s="4"/>
      <c r="AA110" s="4"/>
      <c r="AB110" s="4"/>
      <c r="AC110" s="4"/>
      <c r="AD110" s="4"/>
      <c r="AE110" s="4"/>
      <c r="AF110" s="4"/>
      <c r="AG110" s="4"/>
      <c r="AH110" s="4"/>
      <c r="AI110" s="4"/>
      <c r="AJ110" s="4"/>
      <c r="AK110" s="4"/>
      <c r="AL110" s="4"/>
      <c r="AM110" s="4"/>
      <c r="AN110" s="4"/>
      <c r="AO110" s="4"/>
      <c r="AP110" s="4"/>
      <c r="AQ110" s="4"/>
      <c r="AR110" s="4"/>
      <c r="AS110" s="4"/>
      <c r="AT110" s="4"/>
      <c r="AU110" s="4"/>
      <c r="AV110" s="4"/>
      <c r="AW110" s="4"/>
      <c r="AX110" s="4"/>
      <c r="AY110" s="4"/>
      <c r="AZ110" s="4"/>
      <c r="BA110" s="4"/>
      <c r="BB110" s="4"/>
      <c r="BC110" s="4"/>
      <c r="BD110" s="4"/>
      <c r="BE110" s="4"/>
      <c r="BF110" s="4"/>
      <c r="BG110" s="4"/>
      <c r="BH110" s="4"/>
      <c r="BI110" s="4"/>
      <c r="BJ110" s="4"/>
      <c r="BK110" s="4"/>
      <c r="BL110" s="4"/>
      <c r="BM110" s="4"/>
      <c r="BN110" s="4"/>
      <c r="BO110" s="4"/>
      <c r="BP110" s="4"/>
      <c r="BQ110" s="4"/>
      <c r="BR110" s="4"/>
      <c r="BS110" s="4"/>
      <c r="BT110" s="4"/>
      <c r="BU110" s="4"/>
      <c r="BV110" s="4"/>
      <c r="BW110" s="4"/>
      <c r="BX110" s="4"/>
      <c r="BY110" s="4"/>
      <c r="BZ110" s="4"/>
      <c r="CA110" s="4"/>
      <c r="CB110" s="4"/>
      <c r="CC110" s="4"/>
      <c r="CD110" s="4"/>
      <c r="CE110" s="4"/>
      <c r="CF110" s="4"/>
      <c r="CG110" s="4"/>
      <c r="CH110" s="4"/>
      <c r="CI110" s="4"/>
      <c r="CJ110" s="4"/>
      <c r="CK110" s="4"/>
      <c r="CL110" s="4"/>
      <c r="CM110" s="4"/>
      <c r="CN110" s="4"/>
      <c r="CO110" s="4"/>
      <c r="CP110" s="4"/>
      <c r="CQ110" s="4"/>
      <c r="CR110" s="4"/>
      <c r="CS110" s="4"/>
      <c r="CT110" s="4"/>
      <c r="CU110" s="4"/>
      <c r="CV110" s="4"/>
      <c r="CW110" s="4"/>
      <c r="CX110" s="4"/>
      <c r="CY110" s="4"/>
      <c r="CZ110" s="4"/>
      <c r="DA110" s="4"/>
      <c r="DB110" s="4"/>
      <c r="DC110" s="4"/>
      <c r="DD110" s="4"/>
      <c r="DE110" s="4"/>
      <c r="DF110" s="4"/>
      <c r="DG110" s="4"/>
      <c r="DH110" s="4"/>
      <c r="DI110" s="4"/>
      <c r="DJ110" s="4"/>
      <c r="DK110" s="4"/>
      <c r="DL110" s="4"/>
      <c r="DM110" s="4"/>
      <c r="DN110" s="4"/>
      <c r="DO110" s="4"/>
      <c r="DP110" s="4"/>
      <c r="DQ110" s="4"/>
      <c r="DR110" s="4"/>
      <c r="DS110" s="4"/>
      <c r="DT110" s="4"/>
      <c r="DU110" s="4"/>
      <c r="DV110" s="4"/>
      <c r="DW110" s="4"/>
      <c r="DX110" s="4"/>
      <c r="DY110" s="4"/>
      <c r="DZ110" s="4"/>
      <c r="EA110" s="4"/>
      <c r="EB110" s="4"/>
      <c r="EC110" s="4"/>
      <c r="ED110" s="4"/>
      <c r="EE110" s="4"/>
      <c r="EF110" s="4"/>
      <c r="EG110" s="4"/>
      <c r="EH110" s="4"/>
      <c r="EI110" s="4"/>
      <c r="EJ110" s="4"/>
      <c r="EK110" s="4"/>
      <c r="EL110" s="4"/>
      <c r="EM110" s="4"/>
      <c r="EN110" s="4"/>
      <c r="EO110" s="4"/>
      <c r="EP110" s="4"/>
      <c r="EQ110" s="4"/>
      <c r="ER110" s="4"/>
      <c r="ES110" s="4"/>
      <c r="ET110" s="4"/>
      <c r="EU110" s="4"/>
      <c r="EV110" s="4"/>
      <c r="EW110" s="4"/>
      <c r="EX110" s="4"/>
      <c r="EY110" s="4"/>
      <c r="EZ110" s="4"/>
      <c r="FA110" s="4"/>
      <c r="FB110" s="4"/>
      <c r="FC110" s="4"/>
      <c r="FD110" s="4"/>
      <c r="FE110" s="4"/>
      <c r="FF110" s="4"/>
      <c r="FG110" s="4"/>
      <c r="FH110" s="4"/>
      <c r="FI110" s="4"/>
      <c r="FJ110" s="4"/>
      <c r="FK110" s="4"/>
      <c r="FL110" s="4"/>
      <c r="FM110" s="4"/>
      <c r="FN110" s="4"/>
      <c r="FO110" s="4"/>
      <c r="FP110" s="4"/>
      <c r="FQ110" s="4"/>
      <c r="FR110" s="4"/>
      <c r="FS110" s="4"/>
      <c r="FT110" s="4"/>
      <c r="FU110" s="4"/>
      <c r="FV110" s="4"/>
      <c r="FW110" s="4"/>
      <c r="FX110" s="4"/>
      <c r="FY110" s="4"/>
      <c r="FZ110" s="4"/>
      <c r="GA110" s="4"/>
      <c r="GB110" s="4"/>
      <c r="GC110" s="4"/>
      <c r="GD110" s="4"/>
      <c r="GE110" s="4"/>
      <c r="GF110" s="4"/>
      <c r="GG110" s="4"/>
      <c r="GH110" s="4"/>
      <c r="GI110" s="4"/>
      <c r="GJ110" s="4"/>
    </row>
    <row r="111" spans="1:192" s="5" customFormat="1" x14ac:dyDescent="0.5">
      <c r="A111" s="4"/>
      <c r="B111" s="4"/>
      <c r="C111" s="4"/>
      <c r="D111" s="4"/>
      <c r="E111" s="4"/>
      <c r="F111" s="4"/>
      <c r="G111" s="4"/>
      <c r="H111" s="4"/>
      <c r="I111" s="4"/>
      <c r="J111" s="4"/>
      <c r="K111" s="4"/>
      <c r="L111" s="4"/>
      <c r="M111" s="4"/>
      <c r="N111" s="4"/>
      <c r="O111" s="4"/>
      <c r="P111" s="4"/>
      <c r="Q111" s="4"/>
      <c r="R111" s="4"/>
      <c r="S111" s="4"/>
      <c r="T111" s="4"/>
      <c r="U111" s="4"/>
      <c r="V111" s="4"/>
      <c r="W111" s="4"/>
      <c r="X111" s="4"/>
      <c r="Y111" s="4"/>
      <c r="Z111" s="4"/>
      <c r="AA111" s="4"/>
      <c r="AB111" s="4"/>
      <c r="AC111" s="4"/>
      <c r="AD111" s="4"/>
      <c r="AE111" s="4"/>
      <c r="AF111" s="4"/>
      <c r="AG111" s="4"/>
      <c r="AH111" s="4"/>
      <c r="AI111" s="4"/>
      <c r="AJ111" s="4"/>
      <c r="AK111" s="4"/>
      <c r="AL111" s="4"/>
      <c r="AM111" s="4"/>
      <c r="AN111" s="4"/>
      <c r="AO111" s="4"/>
      <c r="AP111" s="4"/>
      <c r="AQ111" s="4"/>
      <c r="AR111" s="4"/>
      <c r="AS111" s="4"/>
      <c r="AT111" s="4"/>
      <c r="AU111" s="4"/>
      <c r="AV111" s="4"/>
      <c r="AW111" s="4"/>
      <c r="AX111" s="4"/>
      <c r="AY111" s="4"/>
      <c r="AZ111" s="4"/>
      <c r="BA111" s="4"/>
      <c r="BB111" s="4"/>
      <c r="BC111" s="4"/>
      <c r="BD111" s="4"/>
      <c r="BE111" s="4"/>
      <c r="BF111" s="4"/>
      <c r="BG111" s="4"/>
      <c r="BH111" s="4"/>
      <c r="BI111" s="4"/>
      <c r="BJ111" s="4"/>
      <c r="BK111" s="4"/>
      <c r="BL111" s="4"/>
      <c r="BM111" s="4"/>
      <c r="BN111" s="4"/>
      <c r="BO111" s="4"/>
      <c r="BP111" s="4"/>
      <c r="BQ111" s="4"/>
      <c r="BR111" s="4"/>
      <c r="BS111" s="4"/>
      <c r="BT111" s="4"/>
      <c r="BU111" s="4"/>
      <c r="BV111" s="4"/>
      <c r="BW111" s="4"/>
      <c r="BX111" s="4"/>
      <c r="BY111" s="4"/>
      <c r="BZ111" s="4"/>
      <c r="CA111" s="4"/>
      <c r="CB111" s="4"/>
      <c r="CC111" s="4"/>
      <c r="CD111" s="4"/>
      <c r="CE111" s="4"/>
      <c r="CF111" s="4"/>
      <c r="CG111" s="4"/>
      <c r="CH111" s="4"/>
      <c r="CI111" s="4"/>
      <c r="CJ111" s="4"/>
      <c r="CK111" s="4"/>
      <c r="CL111" s="4"/>
      <c r="CM111" s="4"/>
      <c r="CN111" s="4"/>
      <c r="CO111" s="4"/>
      <c r="CP111" s="4"/>
      <c r="CQ111" s="4"/>
      <c r="CR111" s="4"/>
      <c r="CS111" s="4"/>
      <c r="CT111" s="4"/>
      <c r="CU111" s="4"/>
      <c r="CV111" s="4"/>
      <c r="CW111" s="4"/>
      <c r="CX111" s="4"/>
      <c r="CY111" s="4"/>
      <c r="CZ111" s="4"/>
      <c r="DA111" s="4"/>
      <c r="DB111" s="4"/>
      <c r="DC111" s="4"/>
      <c r="DD111" s="4"/>
      <c r="DE111" s="4"/>
      <c r="DF111" s="4"/>
      <c r="DG111" s="4"/>
      <c r="DH111" s="4"/>
      <c r="DI111" s="4"/>
      <c r="DJ111" s="4"/>
      <c r="DK111" s="4"/>
      <c r="DL111" s="4"/>
      <c r="DM111" s="4"/>
      <c r="DN111" s="4"/>
      <c r="DO111" s="4"/>
      <c r="DP111" s="4"/>
      <c r="DQ111" s="4"/>
      <c r="DR111" s="4"/>
      <c r="DS111" s="4"/>
      <c r="DT111" s="4"/>
      <c r="DU111" s="4"/>
      <c r="DV111" s="4"/>
      <c r="DW111" s="4"/>
      <c r="DX111" s="4"/>
      <c r="DY111" s="4"/>
      <c r="DZ111" s="4"/>
      <c r="EA111" s="4"/>
      <c r="EB111" s="4"/>
      <c r="EC111" s="4"/>
      <c r="ED111" s="4"/>
      <c r="EE111" s="4"/>
      <c r="EF111" s="4"/>
      <c r="EG111" s="4"/>
      <c r="EH111" s="4"/>
      <c r="EI111" s="4"/>
      <c r="EJ111" s="4"/>
      <c r="EK111" s="4"/>
      <c r="EL111" s="4"/>
      <c r="EM111" s="4"/>
      <c r="EN111" s="4"/>
      <c r="EO111" s="4"/>
      <c r="EP111" s="4"/>
      <c r="EQ111" s="4"/>
      <c r="ER111" s="4"/>
      <c r="ES111" s="4"/>
      <c r="ET111" s="4"/>
      <c r="EU111" s="4"/>
      <c r="EV111" s="4"/>
      <c r="EW111" s="4"/>
      <c r="EX111" s="4"/>
      <c r="EY111" s="4"/>
      <c r="EZ111" s="4"/>
      <c r="FA111" s="4"/>
      <c r="FB111" s="4"/>
      <c r="FC111" s="4"/>
      <c r="FD111" s="4"/>
      <c r="FE111" s="4"/>
      <c r="FF111" s="4"/>
      <c r="FG111" s="4"/>
      <c r="FH111" s="4"/>
      <c r="FI111" s="4"/>
      <c r="FJ111" s="4"/>
      <c r="FK111" s="4"/>
      <c r="FL111" s="4"/>
      <c r="FM111" s="4"/>
      <c r="FN111" s="4"/>
      <c r="FO111" s="4"/>
      <c r="FP111" s="4"/>
      <c r="FQ111" s="4"/>
      <c r="FR111" s="4"/>
      <c r="FS111" s="4"/>
      <c r="FT111" s="4"/>
      <c r="FU111" s="4"/>
      <c r="FV111" s="4"/>
      <c r="FW111" s="4"/>
      <c r="FX111" s="4"/>
      <c r="FY111" s="4"/>
      <c r="FZ111" s="4"/>
      <c r="GA111" s="4"/>
      <c r="GB111" s="4"/>
      <c r="GC111" s="4"/>
      <c r="GD111" s="4"/>
      <c r="GE111" s="4"/>
      <c r="GF111" s="4"/>
      <c r="GG111" s="4"/>
      <c r="GH111" s="4"/>
      <c r="GI111" s="4"/>
      <c r="GJ111" s="4"/>
    </row>
    <row r="112" spans="1:192" s="5" customFormat="1" x14ac:dyDescent="0.5">
      <c r="A112" s="4"/>
      <c r="B112" s="4"/>
      <c r="C112" s="4"/>
      <c r="D112" s="4"/>
      <c r="E112" s="4"/>
      <c r="F112" s="4"/>
      <c r="G112" s="4"/>
      <c r="H112" s="4"/>
      <c r="I112" s="4"/>
      <c r="J112" s="4"/>
      <c r="K112" s="4"/>
      <c r="L112" s="4"/>
      <c r="M112" s="4"/>
      <c r="N112" s="4"/>
      <c r="O112" s="4"/>
      <c r="P112" s="4"/>
      <c r="Q112" s="4"/>
      <c r="R112" s="4"/>
      <c r="S112" s="4"/>
      <c r="T112" s="4"/>
      <c r="U112" s="4"/>
      <c r="V112" s="4"/>
      <c r="W112" s="4"/>
      <c r="X112" s="4"/>
      <c r="Y112" s="4"/>
      <c r="Z112" s="4"/>
      <c r="AA112" s="4"/>
      <c r="AB112" s="4"/>
      <c r="AC112" s="4"/>
      <c r="AD112" s="4"/>
      <c r="AE112" s="4"/>
      <c r="AF112" s="4"/>
      <c r="AG112" s="4"/>
      <c r="AH112" s="4"/>
      <c r="AI112" s="4"/>
      <c r="AJ112" s="4"/>
      <c r="AK112" s="4"/>
      <c r="AL112" s="4"/>
      <c r="AM112" s="4"/>
      <c r="AN112" s="4"/>
      <c r="AO112" s="4"/>
      <c r="AP112" s="4"/>
      <c r="AQ112" s="4"/>
      <c r="AR112" s="4"/>
      <c r="AS112" s="4"/>
      <c r="AT112" s="4"/>
      <c r="AU112" s="4"/>
      <c r="AV112" s="4"/>
      <c r="AW112" s="4"/>
      <c r="AX112" s="4"/>
      <c r="AY112" s="4"/>
      <c r="AZ112" s="4"/>
      <c r="BA112" s="4"/>
      <c r="BB112" s="4"/>
      <c r="BC112" s="4"/>
      <c r="BD112" s="4"/>
      <c r="BE112" s="4"/>
      <c r="BF112" s="4"/>
      <c r="BG112" s="4"/>
      <c r="BH112" s="4"/>
      <c r="BI112" s="4"/>
      <c r="BJ112" s="4"/>
      <c r="BK112" s="4"/>
      <c r="BL112" s="4"/>
      <c r="BM112" s="4"/>
      <c r="BN112" s="4"/>
      <c r="BO112" s="4"/>
      <c r="BP112" s="4"/>
      <c r="BQ112" s="4"/>
      <c r="BR112" s="4"/>
      <c r="BS112" s="4"/>
      <c r="BT112" s="4"/>
      <c r="BU112" s="4"/>
      <c r="BV112" s="4"/>
      <c r="BW112" s="4"/>
      <c r="BX112" s="4"/>
      <c r="BY112" s="4"/>
      <c r="BZ112" s="4"/>
      <c r="CA112" s="4"/>
      <c r="CB112" s="4"/>
      <c r="CC112" s="4"/>
      <c r="CD112" s="4"/>
      <c r="CE112" s="4"/>
      <c r="CF112" s="4"/>
      <c r="CG112" s="4"/>
      <c r="CH112" s="4"/>
      <c r="CI112" s="4"/>
      <c r="CJ112" s="4"/>
      <c r="CK112" s="4"/>
      <c r="CL112" s="4"/>
      <c r="CM112" s="4"/>
      <c r="CN112" s="4"/>
      <c r="CO112" s="4"/>
      <c r="CP112" s="4"/>
      <c r="CQ112" s="4"/>
      <c r="CR112" s="4"/>
      <c r="CS112" s="4"/>
      <c r="CT112" s="4"/>
      <c r="CU112" s="4"/>
      <c r="CV112" s="4"/>
      <c r="CW112" s="4"/>
      <c r="CX112" s="4"/>
      <c r="CY112" s="4"/>
      <c r="CZ112" s="4"/>
      <c r="DA112" s="4"/>
      <c r="DB112" s="4"/>
      <c r="DC112" s="4"/>
      <c r="DD112" s="4"/>
      <c r="DE112" s="4"/>
      <c r="DF112" s="4"/>
      <c r="DG112" s="4"/>
      <c r="DH112" s="4"/>
      <c r="DI112" s="4"/>
      <c r="DJ112" s="4"/>
      <c r="DK112" s="4"/>
      <c r="DL112" s="4"/>
      <c r="DM112" s="4"/>
      <c r="DN112" s="4"/>
      <c r="DO112" s="4"/>
      <c r="DP112" s="4"/>
      <c r="DQ112" s="4"/>
      <c r="DR112" s="4"/>
      <c r="DS112" s="4"/>
      <c r="DT112" s="4"/>
      <c r="DU112" s="4"/>
      <c r="DV112" s="4"/>
      <c r="DW112" s="4"/>
      <c r="DX112" s="4"/>
      <c r="DY112" s="4"/>
      <c r="DZ112" s="4"/>
      <c r="EA112" s="4"/>
      <c r="EB112" s="4"/>
      <c r="EC112" s="4"/>
      <c r="ED112" s="4"/>
      <c r="EE112" s="4"/>
      <c r="EF112" s="4"/>
      <c r="EG112" s="4"/>
      <c r="EH112" s="4"/>
      <c r="EI112" s="4"/>
      <c r="EJ112" s="4"/>
      <c r="EK112" s="4"/>
      <c r="EL112" s="4"/>
      <c r="EM112" s="4"/>
      <c r="EN112" s="4"/>
      <c r="EO112" s="4"/>
      <c r="EP112" s="4"/>
      <c r="EQ112" s="4"/>
      <c r="ER112" s="4"/>
      <c r="ES112" s="4"/>
      <c r="ET112" s="4"/>
      <c r="EU112" s="4"/>
      <c r="EV112" s="4"/>
      <c r="EW112" s="4"/>
      <c r="EX112" s="4"/>
      <c r="EY112" s="4"/>
      <c r="EZ112" s="4"/>
      <c r="FA112" s="4"/>
      <c r="FB112" s="4"/>
      <c r="FC112" s="4"/>
      <c r="FD112" s="4"/>
      <c r="FE112" s="4"/>
      <c r="FF112" s="4"/>
      <c r="FG112" s="4"/>
      <c r="FH112" s="4"/>
      <c r="FI112" s="4"/>
      <c r="FJ112" s="4"/>
      <c r="FK112" s="4"/>
      <c r="FL112" s="4"/>
      <c r="FM112" s="4"/>
      <c r="FN112" s="4"/>
      <c r="FO112" s="4"/>
      <c r="FP112" s="4"/>
      <c r="FQ112" s="4"/>
      <c r="FR112" s="4"/>
      <c r="FS112" s="4"/>
      <c r="FT112" s="4"/>
      <c r="FU112" s="4"/>
      <c r="FV112" s="4"/>
      <c r="FW112" s="4"/>
      <c r="FX112" s="4"/>
      <c r="FY112" s="4"/>
      <c r="FZ112" s="4"/>
      <c r="GA112" s="4"/>
      <c r="GB112" s="4"/>
      <c r="GC112" s="4"/>
      <c r="GD112" s="4"/>
      <c r="GE112" s="4"/>
      <c r="GF112" s="4"/>
      <c r="GG112" s="4"/>
      <c r="GH112" s="4"/>
      <c r="GI112" s="4"/>
      <c r="GJ112" s="4"/>
    </row>
    <row r="113" spans="1:192" s="5" customFormat="1" x14ac:dyDescent="0.5">
      <c r="A113" s="4"/>
      <c r="B113" s="4"/>
      <c r="C113" s="4"/>
      <c r="D113" s="4"/>
      <c r="E113" s="4"/>
      <c r="F113" s="4"/>
      <c r="G113" s="4"/>
      <c r="H113" s="4"/>
      <c r="I113" s="4"/>
      <c r="J113" s="4"/>
      <c r="K113" s="4"/>
      <c r="L113" s="4"/>
      <c r="M113" s="4"/>
      <c r="N113" s="4"/>
      <c r="O113" s="4"/>
      <c r="P113" s="4"/>
      <c r="Q113" s="4"/>
      <c r="R113" s="4"/>
      <c r="S113" s="4"/>
      <c r="T113" s="4"/>
      <c r="U113" s="4"/>
      <c r="V113" s="4"/>
      <c r="W113" s="4"/>
      <c r="X113" s="4"/>
      <c r="Y113" s="4"/>
      <c r="Z113" s="4"/>
      <c r="AA113" s="4"/>
      <c r="AB113" s="4"/>
      <c r="AC113" s="4"/>
      <c r="AD113" s="4"/>
      <c r="AE113" s="4"/>
      <c r="AF113" s="4"/>
      <c r="AG113" s="4"/>
      <c r="AH113" s="4"/>
      <c r="AI113" s="4"/>
      <c r="AJ113" s="4"/>
      <c r="AK113" s="4"/>
      <c r="AL113" s="4"/>
      <c r="AM113" s="4"/>
      <c r="AN113" s="4"/>
      <c r="AO113" s="4"/>
      <c r="AP113" s="4"/>
      <c r="AQ113" s="4"/>
      <c r="AR113" s="4"/>
      <c r="AS113" s="4"/>
      <c r="AT113" s="4"/>
      <c r="AU113" s="4"/>
      <c r="AV113" s="4"/>
      <c r="AW113" s="4"/>
      <c r="AX113" s="4"/>
      <c r="AY113" s="4"/>
      <c r="AZ113" s="4"/>
      <c r="BA113" s="4"/>
      <c r="BB113" s="4"/>
      <c r="BC113" s="4"/>
      <c r="BD113" s="4"/>
      <c r="BE113" s="4"/>
      <c r="BF113" s="4"/>
      <c r="BG113" s="4"/>
      <c r="BH113" s="4"/>
      <c r="BI113" s="4"/>
      <c r="BJ113" s="4"/>
      <c r="BK113" s="4"/>
      <c r="BL113" s="4"/>
      <c r="BM113" s="4"/>
      <c r="BN113" s="4"/>
      <c r="BO113" s="4"/>
      <c r="BP113" s="4"/>
      <c r="BQ113" s="4"/>
      <c r="BR113" s="4"/>
      <c r="BS113" s="4"/>
      <c r="BT113" s="4"/>
      <c r="BU113" s="4"/>
      <c r="BV113" s="4"/>
      <c r="BW113" s="4"/>
      <c r="BX113" s="4"/>
      <c r="BY113" s="4"/>
      <c r="BZ113" s="4"/>
      <c r="CA113" s="4"/>
      <c r="CB113" s="4"/>
      <c r="CC113" s="4"/>
      <c r="CD113" s="4"/>
      <c r="CE113" s="4"/>
      <c r="CF113" s="4"/>
      <c r="CG113" s="4"/>
      <c r="CH113" s="4"/>
      <c r="CI113" s="4"/>
      <c r="CJ113" s="4"/>
      <c r="CK113" s="4"/>
      <c r="CL113" s="4"/>
      <c r="CM113" s="4"/>
      <c r="CN113" s="4"/>
      <c r="CO113" s="4"/>
      <c r="CP113" s="4"/>
      <c r="CQ113" s="4"/>
      <c r="CR113" s="4"/>
      <c r="CS113" s="4"/>
      <c r="CT113" s="4"/>
      <c r="CU113" s="4"/>
      <c r="CV113" s="4"/>
      <c r="CW113" s="4"/>
      <c r="CX113" s="4"/>
      <c r="CY113" s="4"/>
      <c r="CZ113" s="4"/>
      <c r="DA113" s="4"/>
      <c r="DB113" s="4"/>
      <c r="DC113" s="4"/>
      <c r="DD113" s="4"/>
      <c r="DE113" s="4"/>
      <c r="DF113" s="4"/>
      <c r="DG113" s="4"/>
      <c r="DH113" s="4"/>
      <c r="DI113" s="4"/>
      <c r="DJ113" s="4"/>
      <c r="DK113" s="4"/>
      <c r="DL113" s="4"/>
      <c r="DM113" s="4"/>
      <c r="DN113" s="4"/>
      <c r="DO113" s="4"/>
      <c r="DP113" s="4"/>
      <c r="DQ113" s="4"/>
      <c r="DR113" s="4"/>
      <c r="DS113" s="4"/>
      <c r="DT113" s="4"/>
      <c r="DU113" s="4"/>
      <c r="DV113" s="4"/>
      <c r="DW113" s="4"/>
      <c r="DX113" s="4"/>
      <c r="DY113" s="4"/>
      <c r="DZ113" s="4"/>
      <c r="EA113" s="4"/>
      <c r="EB113" s="4"/>
      <c r="EC113" s="4"/>
      <c r="ED113" s="4"/>
      <c r="EE113" s="4"/>
      <c r="EF113" s="4"/>
      <c r="EG113" s="4"/>
      <c r="EH113" s="4"/>
      <c r="EI113" s="4"/>
      <c r="EJ113" s="4"/>
      <c r="EK113" s="4"/>
      <c r="EL113" s="4"/>
      <c r="EM113" s="4"/>
      <c r="EN113" s="4"/>
      <c r="EO113" s="4"/>
      <c r="EP113" s="4"/>
      <c r="EQ113" s="4"/>
      <c r="ER113" s="4"/>
      <c r="ES113" s="4"/>
      <c r="ET113" s="4"/>
      <c r="EU113" s="4"/>
      <c r="EV113" s="4"/>
      <c r="EW113" s="4"/>
      <c r="EX113" s="4"/>
      <c r="EY113" s="4"/>
      <c r="EZ113" s="4"/>
      <c r="FA113" s="4"/>
      <c r="FB113" s="4"/>
      <c r="FC113" s="4"/>
      <c r="FD113" s="4"/>
      <c r="FE113" s="4"/>
      <c r="FF113" s="4"/>
      <c r="FG113" s="4"/>
      <c r="FH113" s="4"/>
      <c r="FI113" s="4"/>
      <c r="FJ113" s="4"/>
      <c r="FK113" s="4"/>
      <c r="FL113" s="4"/>
      <c r="FM113" s="4"/>
      <c r="FN113" s="4"/>
      <c r="FO113" s="4"/>
      <c r="FP113" s="4"/>
      <c r="FQ113" s="4"/>
      <c r="FR113" s="4"/>
      <c r="FS113" s="4"/>
      <c r="FT113" s="4"/>
      <c r="FU113" s="4"/>
      <c r="FV113" s="4"/>
      <c r="FW113" s="4"/>
      <c r="FX113" s="4"/>
      <c r="FY113" s="4"/>
      <c r="FZ113" s="4"/>
      <c r="GA113" s="4"/>
      <c r="GB113" s="4"/>
      <c r="GC113" s="4"/>
      <c r="GD113" s="4"/>
      <c r="GE113" s="4"/>
      <c r="GF113" s="4"/>
      <c r="GG113" s="4"/>
      <c r="GH113" s="4"/>
      <c r="GI113" s="4"/>
      <c r="GJ113" s="4"/>
    </row>
    <row r="114" spans="1:192" s="5" customFormat="1" x14ac:dyDescent="0.5">
      <c r="A114" s="4"/>
      <c r="B114" s="4"/>
      <c r="C114" s="4"/>
      <c r="D114" s="4"/>
      <c r="E114" s="4"/>
      <c r="F114" s="4"/>
      <c r="G114" s="4"/>
      <c r="H114" s="4"/>
      <c r="I114" s="4"/>
      <c r="J114" s="4"/>
      <c r="K114" s="4"/>
      <c r="L114" s="4"/>
      <c r="M114" s="4"/>
      <c r="N114" s="4"/>
      <c r="O114" s="4"/>
      <c r="P114" s="4"/>
      <c r="Q114" s="4"/>
      <c r="R114" s="4"/>
      <c r="S114" s="4"/>
      <c r="T114" s="4"/>
      <c r="U114" s="4"/>
      <c r="V114" s="4"/>
      <c r="W114" s="4"/>
      <c r="X114" s="4"/>
      <c r="Y114" s="4"/>
      <c r="Z114" s="4"/>
      <c r="AA114" s="4"/>
      <c r="AB114" s="4"/>
      <c r="AC114" s="4"/>
      <c r="AD114" s="4"/>
      <c r="AE114" s="4"/>
      <c r="AF114" s="4"/>
      <c r="AG114" s="4"/>
      <c r="AH114" s="4"/>
      <c r="AI114" s="4"/>
      <c r="AJ114" s="4"/>
      <c r="AK114" s="4"/>
      <c r="AL114" s="4"/>
      <c r="AM114" s="4"/>
      <c r="AN114" s="4"/>
      <c r="AO114" s="4"/>
      <c r="AP114" s="4"/>
      <c r="AQ114" s="4"/>
      <c r="AR114" s="4"/>
      <c r="AS114" s="4"/>
      <c r="AT114" s="4"/>
      <c r="AU114" s="4"/>
      <c r="AV114" s="4"/>
      <c r="AW114" s="4"/>
      <c r="AX114" s="4"/>
      <c r="AY114" s="4"/>
      <c r="AZ114" s="4"/>
      <c r="BA114" s="4"/>
      <c r="BB114" s="4"/>
      <c r="BC114" s="4"/>
      <c r="BD114" s="4"/>
      <c r="BE114" s="4"/>
      <c r="BF114" s="4"/>
      <c r="BG114" s="4"/>
      <c r="BH114" s="4"/>
      <c r="BI114" s="4"/>
      <c r="BJ114" s="4"/>
      <c r="BK114" s="4"/>
      <c r="BL114" s="4"/>
      <c r="BM114" s="4"/>
      <c r="BN114" s="4"/>
      <c r="BO114" s="4"/>
      <c r="BP114" s="4"/>
      <c r="BQ114" s="4"/>
      <c r="BR114" s="4"/>
      <c r="BS114" s="4"/>
      <c r="BT114" s="4"/>
      <c r="BU114" s="4"/>
      <c r="BV114" s="4"/>
      <c r="BW114" s="4"/>
      <c r="BX114" s="4"/>
      <c r="BY114" s="4"/>
      <c r="BZ114" s="4"/>
      <c r="CA114" s="4"/>
      <c r="CB114" s="4"/>
      <c r="CC114" s="4"/>
      <c r="CD114" s="4"/>
      <c r="CE114" s="4"/>
      <c r="CF114" s="4"/>
      <c r="CG114" s="4"/>
      <c r="CH114" s="4"/>
      <c r="CI114" s="4"/>
      <c r="CJ114" s="4"/>
      <c r="CK114" s="4"/>
      <c r="CL114" s="4"/>
      <c r="CM114" s="4"/>
      <c r="CN114" s="4"/>
      <c r="CO114" s="4"/>
      <c r="CP114" s="4"/>
      <c r="CQ114" s="4"/>
      <c r="CR114" s="4"/>
      <c r="CS114" s="4"/>
      <c r="CT114" s="4"/>
      <c r="CU114" s="4"/>
      <c r="CV114" s="4"/>
      <c r="CW114" s="4"/>
      <c r="CX114" s="4"/>
      <c r="CY114" s="4"/>
      <c r="CZ114" s="4"/>
      <c r="DA114" s="4"/>
      <c r="DB114" s="4"/>
      <c r="DC114" s="4"/>
      <c r="DD114" s="4"/>
      <c r="DE114" s="4"/>
      <c r="DF114" s="4"/>
      <c r="DG114" s="4"/>
      <c r="DH114" s="4"/>
      <c r="DI114" s="4"/>
      <c r="DJ114" s="4"/>
      <c r="DK114" s="4"/>
      <c r="DL114" s="4"/>
      <c r="DM114" s="4"/>
      <c r="DN114" s="4"/>
      <c r="DO114" s="4"/>
      <c r="DP114" s="4"/>
      <c r="DQ114" s="4"/>
      <c r="DR114" s="4"/>
      <c r="DS114" s="4"/>
      <c r="DT114" s="4"/>
      <c r="DU114" s="4"/>
      <c r="DV114" s="4"/>
      <c r="DW114" s="4"/>
      <c r="DX114" s="4"/>
      <c r="DY114" s="4"/>
      <c r="DZ114" s="4"/>
      <c r="EA114" s="4"/>
      <c r="EB114" s="4"/>
      <c r="EC114" s="4"/>
      <c r="ED114" s="4"/>
      <c r="EE114" s="4"/>
      <c r="EF114" s="4"/>
      <c r="EG114" s="4"/>
      <c r="EH114" s="4"/>
      <c r="EI114" s="4"/>
      <c r="EJ114" s="4"/>
      <c r="EK114" s="4"/>
      <c r="EL114" s="4"/>
      <c r="EM114" s="4"/>
      <c r="EN114" s="4"/>
      <c r="EO114" s="4"/>
      <c r="EP114" s="4"/>
      <c r="EQ114" s="4"/>
      <c r="ER114" s="4"/>
      <c r="ES114" s="4"/>
      <c r="ET114" s="4"/>
      <c r="EU114" s="4"/>
      <c r="EV114" s="4"/>
      <c r="EW114" s="4"/>
      <c r="EX114" s="4"/>
      <c r="EY114" s="4"/>
      <c r="EZ114" s="4"/>
      <c r="FA114" s="4"/>
      <c r="FB114" s="4"/>
      <c r="FC114" s="4"/>
      <c r="FD114" s="4"/>
      <c r="FE114" s="4"/>
      <c r="FF114" s="4"/>
      <c r="FG114" s="4"/>
      <c r="FH114" s="4"/>
      <c r="FI114" s="4"/>
      <c r="FJ114" s="4"/>
      <c r="FK114" s="4"/>
      <c r="FL114" s="4"/>
      <c r="FM114" s="4"/>
      <c r="FN114" s="4"/>
      <c r="FO114" s="4"/>
      <c r="FP114" s="4"/>
      <c r="FQ114" s="4"/>
      <c r="FR114" s="4"/>
      <c r="FS114" s="4"/>
      <c r="FT114" s="4"/>
      <c r="FU114" s="4"/>
      <c r="FV114" s="4"/>
      <c r="FW114" s="4"/>
      <c r="FX114" s="4"/>
      <c r="FY114" s="4"/>
      <c r="FZ114" s="4"/>
      <c r="GA114" s="4"/>
      <c r="GB114" s="4"/>
      <c r="GC114" s="4"/>
      <c r="GD114" s="4"/>
      <c r="GE114" s="4"/>
      <c r="GF114" s="4"/>
      <c r="GG114" s="4"/>
      <c r="GH114" s="4"/>
      <c r="GI114" s="4"/>
      <c r="GJ114" s="4"/>
    </row>
    <row r="115" spans="1:192" s="5" customFormat="1" x14ac:dyDescent="0.5">
      <c r="A115" s="4"/>
      <c r="B115" s="4"/>
      <c r="C115" s="4"/>
      <c r="D115" s="4"/>
      <c r="E115" s="4"/>
      <c r="F115" s="4"/>
      <c r="G115" s="4"/>
      <c r="H115" s="4"/>
      <c r="I115" s="4"/>
      <c r="J115" s="4"/>
      <c r="K115" s="4"/>
      <c r="L115" s="4"/>
      <c r="M115" s="4"/>
      <c r="N115" s="4"/>
      <c r="O115" s="4"/>
      <c r="P115" s="4"/>
      <c r="Q115" s="4"/>
      <c r="R115" s="4"/>
      <c r="S115" s="4"/>
      <c r="T115" s="4"/>
      <c r="U115" s="4"/>
      <c r="V115" s="4"/>
      <c r="W115" s="4"/>
      <c r="X115" s="4"/>
      <c r="Y115" s="4"/>
      <c r="Z115" s="4"/>
      <c r="AA115" s="4"/>
      <c r="AB115" s="4"/>
      <c r="AC115" s="4"/>
      <c r="AD115" s="4"/>
      <c r="AE115" s="4"/>
      <c r="AF115" s="4"/>
      <c r="AG115" s="4"/>
      <c r="AH115" s="4"/>
      <c r="AI115" s="4"/>
      <c r="AJ115" s="4"/>
      <c r="AK115" s="4"/>
      <c r="AL115" s="4"/>
      <c r="AM115" s="4"/>
      <c r="AN115" s="4"/>
      <c r="AO115" s="4"/>
      <c r="AP115" s="4"/>
      <c r="AQ115" s="4"/>
      <c r="AR115" s="4"/>
      <c r="AS115" s="4"/>
      <c r="AT115" s="4"/>
      <c r="AU115" s="4"/>
      <c r="AV115" s="4"/>
      <c r="AW115" s="4"/>
      <c r="AX115" s="4"/>
      <c r="AY115" s="4"/>
      <c r="AZ115" s="4"/>
      <c r="BA115" s="4"/>
      <c r="BB115" s="4"/>
      <c r="BC115" s="4"/>
      <c r="BD115" s="4"/>
      <c r="BE115" s="4"/>
      <c r="BF115" s="4"/>
      <c r="BG115" s="4"/>
      <c r="BH115" s="4"/>
      <c r="BI115" s="4"/>
      <c r="BJ115" s="4"/>
      <c r="BK115" s="4"/>
      <c r="BL115" s="4"/>
      <c r="BM115" s="4"/>
      <c r="BN115" s="4"/>
      <c r="BO115" s="4"/>
      <c r="BP115" s="4"/>
      <c r="BQ115" s="4"/>
      <c r="BR115" s="4"/>
      <c r="BS115" s="4"/>
      <c r="BT115" s="4"/>
      <c r="BU115" s="4"/>
      <c r="BV115" s="4"/>
      <c r="BW115" s="4"/>
      <c r="BX115" s="4"/>
      <c r="BY115" s="4"/>
      <c r="BZ115" s="4"/>
      <c r="CA115" s="4"/>
      <c r="CB115" s="4"/>
      <c r="CC115" s="4"/>
      <c r="CD115" s="4"/>
      <c r="CE115" s="4"/>
      <c r="CF115" s="4"/>
      <c r="CG115" s="4"/>
      <c r="CH115" s="4"/>
      <c r="CI115" s="4"/>
      <c r="CJ115" s="4"/>
      <c r="CK115" s="4"/>
      <c r="CL115" s="4"/>
      <c r="CM115" s="4"/>
      <c r="CN115" s="4"/>
      <c r="CO115" s="4"/>
      <c r="CP115" s="4"/>
      <c r="CQ115" s="4"/>
      <c r="CR115" s="4"/>
      <c r="CS115" s="4"/>
      <c r="CT115" s="4"/>
      <c r="CU115" s="4"/>
      <c r="CV115" s="4"/>
      <c r="CW115" s="4"/>
      <c r="CX115" s="4"/>
      <c r="CY115" s="4"/>
      <c r="CZ115" s="4"/>
      <c r="DA115" s="4"/>
      <c r="DB115" s="4"/>
      <c r="DC115" s="4"/>
      <c r="DD115" s="4"/>
      <c r="DE115" s="4"/>
      <c r="DF115" s="4"/>
      <c r="DG115" s="4"/>
      <c r="DH115" s="4"/>
      <c r="DI115" s="4"/>
      <c r="DJ115" s="4"/>
      <c r="DK115" s="4"/>
      <c r="DL115" s="4"/>
      <c r="DM115" s="4"/>
      <c r="DN115" s="4"/>
      <c r="DO115" s="4"/>
      <c r="DP115" s="4"/>
      <c r="DQ115" s="4"/>
      <c r="DR115" s="4"/>
      <c r="DS115" s="4"/>
      <c r="DT115" s="4"/>
      <c r="DU115" s="4"/>
      <c r="DV115" s="4"/>
      <c r="DW115" s="4"/>
      <c r="DX115" s="4"/>
      <c r="DY115" s="4"/>
      <c r="DZ115" s="4"/>
      <c r="EA115" s="4"/>
      <c r="EB115" s="4"/>
      <c r="EC115" s="4"/>
      <c r="ED115" s="4"/>
      <c r="EE115" s="4"/>
      <c r="EF115" s="4"/>
      <c r="EG115" s="4"/>
      <c r="EH115" s="4"/>
      <c r="EI115" s="4"/>
      <c r="EJ115" s="4"/>
      <c r="EK115" s="4"/>
      <c r="EL115" s="4"/>
      <c r="EM115" s="4"/>
      <c r="EN115" s="4"/>
      <c r="EO115" s="4"/>
      <c r="EP115" s="4"/>
      <c r="EQ115" s="4"/>
      <c r="ER115" s="4"/>
      <c r="ES115" s="4"/>
      <c r="ET115" s="4"/>
      <c r="EU115" s="4"/>
      <c r="EV115" s="4"/>
      <c r="EW115" s="4"/>
      <c r="EX115" s="4"/>
      <c r="EY115" s="4"/>
      <c r="EZ115" s="4"/>
      <c r="FA115" s="4"/>
      <c r="FB115" s="4"/>
      <c r="FC115" s="4"/>
      <c r="FD115" s="4"/>
      <c r="FE115" s="4"/>
      <c r="FF115" s="4"/>
      <c r="FG115" s="4"/>
      <c r="FH115" s="4"/>
      <c r="FI115" s="4"/>
      <c r="FJ115" s="4"/>
      <c r="FK115" s="4"/>
      <c r="FL115" s="4"/>
      <c r="FM115" s="4"/>
      <c r="FN115" s="4"/>
      <c r="FO115" s="4"/>
      <c r="FP115" s="4"/>
      <c r="FQ115" s="4"/>
      <c r="FR115" s="4"/>
      <c r="FS115" s="4"/>
      <c r="FT115" s="4"/>
      <c r="FU115" s="4"/>
      <c r="FV115" s="4"/>
      <c r="FW115" s="4"/>
      <c r="FX115" s="4"/>
      <c r="FY115" s="4"/>
      <c r="FZ115" s="4"/>
      <c r="GA115" s="4"/>
      <c r="GB115" s="4"/>
      <c r="GC115" s="4"/>
      <c r="GD115" s="4"/>
      <c r="GE115" s="4"/>
      <c r="GF115" s="4"/>
      <c r="GG115" s="4"/>
      <c r="GH115" s="4"/>
      <c r="GI115" s="4"/>
      <c r="GJ115" s="4"/>
    </row>
    <row r="116" spans="1:192" s="5" customFormat="1" x14ac:dyDescent="0.5">
      <c r="A116" s="4"/>
      <c r="B116" s="4"/>
      <c r="C116" s="4"/>
      <c r="D116" s="4"/>
      <c r="E116" s="4"/>
      <c r="F116" s="4"/>
      <c r="G116" s="4"/>
      <c r="H116" s="4"/>
      <c r="I116" s="4"/>
      <c r="J116" s="4"/>
      <c r="K116" s="4"/>
      <c r="L116" s="4"/>
      <c r="M116" s="4"/>
      <c r="N116" s="4"/>
      <c r="O116" s="4"/>
      <c r="P116" s="4"/>
      <c r="Q116" s="4"/>
      <c r="R116" s="4"/>
      <c r="S116" s="4"/>
      <c r="T116" s="4"/>
      <c r="U116" s="4"/>
      <c r="V116" s="4"/>
      <c r="W116" s="4"/>
      <c r="X116" s="4"/>
      <c r="Y116" s="4"/>
      <c r="Z116" s="4"/>
      <c r="AA116" s="4"/>
      <c r="AB116" s="4"/>
      <c r="AC116" s="4"/>
      <c r="AD116" s="4"/>
      <c r="AE116" s="4"/>
      <c r="AF116" s="4"/>
      <c r="AG116" s="4"/>
      <c r="AH116" s="4"/>
      <c r="AI116" s="4"/>
      <c r="AJ116" s="4"/>
      <c r="AK116" s="4"/>
      <c r="AL116" s="4"/>
      <c r="AM116" s="4"/>
      <c r="AN116" s="4"/>
      <c r="AO116" s="4"/>
      <c r="AP116" s="4"/>
      <c r="AQ116" s="4"/>
      <c r="AR116" s="4"/>
      <c r="AS116" s="4"/>
      <c r="AT116" s="4"/>
      <c r="AU116" s="4"/>
      <c r="AV116" s="4"/>
      <c r="AW116" s="4"/>
      <c r="AX116" s="4"/>
      <c r="AY116" s="4"/>
      <c r="AZ116" s="4"/>
      <c r="BA116" s="4"/>
      <c r="BB116" s="4"/>
      <c r="BC116" s="4"/>
      <c r="BD116" s="4"/>
      <c r="BE116" s="4"/>
      <c r="BF116" s="4"/>
      <c r="BG116" s="4"/>
      <c r="BH116" s="4"/>
      <c r="BI116" s="4"/>
      <c r="BJ116" s="4"/>
      <c r="BK116" s="4"/>
      <c r="BL116" s="4"/>
      <c r="BM116" s="4"/>
      <c r="BN116" s="4"/>
      <c r="BO116" s="4"/>
      <c r="BP116" s="4"/>
      <c r="BQ116" s="4"/>
      <c r="BR116" s="4"/>
      <c r="BS116" s="4"/>
      <c r="BT116" s="4"/>
      <c r="BU116" s="4"/>
      <c r="BV116" s="4"/>
      <c r="BW116" s="4"/>
      <c r="BX116" s="4"/>
      <c r="BY116" s="4"/>
      <c r="BZ116" s="4"/>
      <c r="CA116" s="4"/>
      <c r="CB116" s="4"/>
      <c r="CC116" s="4"/>
      <c r="CD116" s="4"/>
      <c r="CE116" s="4"/>
      <c r="CF116" s="4"/>
      <c r="CG116" s="4"/>
      <c r="CH116" s="4"/>
      <c r="CI116" s="4"/>
      <c r="CJ116" s="4"/>
      <c r="CK116" s="4"/>
      <c r="CL116" s="4"/>
      <c r="CM116" s="4"/>
      <c r="CN116" s="4"/>
      <c r="CO116" s="4"/>
      <c r="CP116" s="4"/>
      <c r="CQ116" s="4"/>
      <c r="CR116" s="4"/>
      <c r="CS116" s="4"/>
      <c r="CT116" s="4"/>
      <c r="CU116" s="4"/>
      <c r="CV116" s="4"/>
      <c r="CW116" s="4"/>
      <c r="CX116" s="4"/>
      <c r="CY116" s="4"/>
      <c r="CZ116" s="4"/>
      <c r="DA116" s="4"/>
      <c r="DB116" s="4"/>
      <c r="DC116" s="4"/>
      <c r="DD116" s="4"/>
      <c r="DE116" s="4"/>
      <c r="DF116" s="4"/>
      <c r="DG116" s="4"/>
      <c r="DH116" s="4"/>
      <c r="DI116" s="4"/>
      <c r="DJ116" s="4"/>
      <c r="DK116" s="4"/>
      <c r="DL116" s="4"/>
      <c r="DM116" s="4"/>
      <c r="DN116" s="4"/>
      <c r="DO116" s="4"/>
      <c r="DP116" s="4"/>
      <c r="DQ116" s="4"/>
      <c r="DR116" s="4"/>
      <c r="DS116" s="4"/>
      <c r="DT116" s="4"/>
      <c r="DU116" s="4"/>
      <c r="DV116" s="4"/>
      <c r="DW116" s="4"/>
      <c r="DX116" s="4"/>
      <c r="DY116" s="4"/>
      <c r="DZ116" s="4"/>
      <c r="EA116" s="4"/>
      <c r="EB116" s="4"/>
      <c r="EC116" s="4"/>
      <c r="ED116" s="4"/>
      <c r="EE116" s="4"/>
      <c r="EF116" s="4"/>
      <c r="EG116" s="4"/>
      <c r="EH116" s="4"/>
      <c r="EI116" s="4"/>
      <c r="EJ116" s="4"/>
      <c r="EK116" s="4"/>
      <c r="EL116" s="4"/>
      <c r="EM116" s="4"/>
      <c r="EN116" s="4"/>
      <c r="EO116" s="4"/>
      <c r="EP116" s="4"/>
      <c r="EQ116" s="4"/>
      <c r="ER116" s="4"/>
      <c r="ES116" s="4"/>
      <c r="ET116" s="4"/>
      <c r="EU116" s="4"/>
      <c r="EV116" s="4"/>
      <c r="EW116" s="4"/>
      <c r="EX116" s="4"/>
      <c r="EY116" s="4"/>
      <c r="EZ116" s="4"/>
      <c r="FA116" s="4"/>
      <c r="FB116" s="4"/>
      <c r="FC116" s="4"/>
      <c r="FD116" s="4"/>
      <c r="FE116" s="4"/>
      <c r="FF116" s="4"/>
      <c r="FG116" s="4"/>
      <c r="FH116" s="4"/>
      <c r="FI116" s="4"/>
      <c r="FJ116" s="4"/>
      <c r="FK116" s="4"/>
      <c r="FL116" s="4"/>
      <c r="FM116" s="4"/>
      <c r="FN116" s="4"/>
      <c r="FO116" s="4"/>
      <c r="FP116" s="4"/>
      <c r="FQ116" s="4"/>
      <c r="FR116" s="4"/>
      <c r="FS116" s="4"/>
      <c r="FT116" s="4"/>
      <c r="FU116" s="4"/>
      <c r="FV116" s="4"/>
      <c r="FW116" s="4"/>
      <c r="FX116" s="4"/>
      <c r="FY116" s="4"/>
      <c r="FZ116" s="4"/>
      <c r="GA116" s="4"/>
      <c r="GB116" s="4"/>
      <c r="GC116" s="4"/>
      <c r="GD116" s="4"/>
      <c r="GE116" s="4"/>
      <c r="GF116" s="4"/>
      <c r="GG116" s="4"/>
      <c r="GH116" s="4"/>
      <c r="GI116" s="4"/>
      <c r="GJ116" s="4"/>
    </row>
    <row r="117" spans="1:192" s="5" customFormat="1" x14ac:dyDescent="0.5">
      <c r="A117" s="4"/>
      <c r="B117" s="4"/>
      <c r="C117" s="4"/>
      <c r="D117" s="4"/>
      <c r="E117" s="4"/>
      <c r="F117" s="4"/>
      <c r="G117" s="4"/>
      <c r="H117" s="4"/>
      <c r="I117" s="4"/>
      <c r="J117" s="4"/>
      <c r="K117" s="4"/>
      <c r="L117" s="4"/>
      <c r="M117" s="4"/>
      <c r="N117" s="4"/>
      <c r="O117" s="4"/>
      <c r="P117" s="4"/>
      <c r="Q117" s="4"/>
      <c r="R117" s="4"/>
      <c r="S117" s="4"/>
      <c r="T117" s="4"/>
      <c r="U117" s="4"/>
      <c r="V117" s="4"/>
      <c r="W117" s="4"/>
      <c r="X117" s="4"/>
      <c r="Y117" s="4"/>
      <c r="Z117" s="4"/>
      <c r="AA117" s="4"/>
      <c r="AB117" s="4"/>
      <c r="AC117" s="4"/>
      <c r="AD117" s="4"/>
      <c r="AE117" s="4"/>
      <c r="AF117" s="4"/>
      <c r="AG117" s="4"/>
      <c r="AH117" s="4"/>
      <c r="AI117" s="4"/>
      <c r="AJ117" s="4"/>
      <c r="AK117" s="4"/>
      <c r="AL117" s="4"/>
      <c r="AM117" s="4"/>
      <c r="AN117" s="4"/>
      <c r="AO117" s="4"/>
      <c r="AP117" s="4"/>
      <c r="AQ117" s="4"/>
      <c r="AR117" s="4"/>
      <c r="AS117" s="4"/>
      <c r="AT117" s="4"/>
      <c r="AU117" s="4"/>
      <c r="AV117" s="4"/>
      <c r="AW117" s="4"/>
      <c r="AX117" s="4"/>
      <c r="AY117" s="4"/>
      <c r="AZ117" s="4"/>
      <c r="BA117" s="4"/>
      <c r="BB117" s="4"/>
      <c r="BC117" s="4"/>
      <c r="BD117" s="4"/>
      <c r="BE117" s="4"/>
      <c r="BF117" s="4"/>
      <c r="BG117" s="4"/>
      <c r="BH117" s="4"/>
      <c r="BI117" s="4"/>
      <c r="BJ117" s="4"/>
      <c r="BK117" s="4"/>
      <c r="BL117" s="4"/>
      <c r="BM117" s="4"/>
      <c r="BN117" s="4"/>
      <c r="BO117" s="4"/>
      <c r="BP117" s="4"/>
      <c r="BQ117" s="4"/>
      <c r="BR117" s="4"/>
      <c r="BS117" s="4"/>
      <c r="BT117" s="4"/>
      <c r="BU117" s="4"/>
      <c r="BV117" s="4"/>
      <c r="BW117" s="4"/>
      <c r="BX117" s="4"/>
      <c r="BY117" s="4"/>
      <c r="BZ117" s="4"/>
      <c r="CA117" s="4"/>
      <c r="CB117" s="4"/>
      <c r="CC117" s="4"/>
      <c r="CD117" s="4"/>
      <c r="CE117" s="4"/>
      <c r="CF117" s="4"/>
      <c r="CG117" s="4"/>
      <c r="CH117" s="4"/>
      <c r="CI117" s="4"/>
      <c r="CJ117" s="4"/>
      <c r="CK117" s="4"/>
      <c r="CL117" s="4"/>
      <c r="CM117" s="4"/>
      <c r="CN117" s="4"/>
      <c r="CO117" s="4"/>
      <c r="CP117" s="4"/>
      <c r="CQ117" s="4"/>
      <c r="CR117" s="4"/>
      <c r="CS117" s="4"/>
      <c r="CT117" s="4"/>
      <c r="CU117" s="4"/>
      <c r="CV117" s="4"/>
      <c r="CW117" s="4"/>
      <c r="CX117" s="4"/>
      <c r="CY117" s="4"/>
      <c r="CZ117" s="4"/>
      <c r="DA117" s="4"/>
      <c r="DB117" s="4"/>
      <c r="DC117" s="4"/>
      <c r="DD117" s="4"/>
      <c r="DE117" s="4"/>
      <c r="DF117" s="4"/>
      <c r="DG117" s="4"/>
      <c r="DH117" s="4"/>
      <c r="DI117" s="4"/>
      <c r="DJ117" s="4"/>
      <c r="DK117" s="4"/>
      <c r="DL117" s="4"/>
      <c r="DM117" s="4"/>
      <c r="DN117" s="4"/>
      <c r="DO117" s="4"/>
      <c r="DP117" s="4"/>
      <c r="DQ117" s="4"/>
      <c r="DR117" s="4"/>
      <c r="DS117" s="4"/>
      <c r="DT117" s="4"/>
      <c r="DU117" s="4"/>
      <c r="DV117" s="4"/>
      <c r="DW117" s="4"/>
      <c r="DX117" s="4"/>
      <c r="DY117" s="4"/>
      <c r="DZ117" s="4"/>
      <c r="EA117" s="4"/>
      <c r="EB117" s="4"/>
      <c r="EC117" s="4"/>
      <c r="ED117" s="4"/>
      <c r="EE117" s="4"/>
      <c r="EF117" s="4"/>
      <c r="EG117" s="4"/>
      <c r="EH117" s="4"/>
      <c r="EI117" s="4"/>
      <c r="EJ117" s="4"/>
      <c r="EK117" s="4"/>
      <c r="EL117" s="4"/>
      <c r="EM117" s="4"/>
      <c r="EN117" s="4"/>
      <c r="EO117" s="4"/>
      <c r="EP117" s="4"/>
      <c r="EQ117" s="4"/>
      <c r="ER117" s="4"/>
      <c r="ES117" s="4"/>
      <c r="ET117" s="4"/>
      <c r="EU117" s="4"/>
      <c r="EV117" s="4"/>
      <c r="EW117" s="4"/>
      <c r="EX117" s="4"/>
      <c r="EY117" s="4"/>
      <c r="EZ117" s="4"/>
      <c r="FA117" s="4"/>
      <c r="FB117" s="4"/>
      <c r="FC117" s="4"/>
      <c r="FD117" s="4"/>
      <c r="FE117" s="4"/>
      <c r="FF117" s="4"/>
      <c r="FG117" s="4"/>
      <c r="FH117" s="4"/>
      <c r="FI117" s="4"/>
      <c r="FJ117" s="4"/>
      <c r="FK117" s="4"/>
      <c r="FL117" s="4"/>
      <c r="FM117" s="4"/>
      <c r="FN117" s="4"/>
      <c r="FO117" s="4"/>
      <c r="FP117" s="4"/>
      <c r="FQ117" s="4"/>
      <c r="FR117" s="4"/>
      <c r="FS117" s="4"/>
      <c r="FT117" s="4"/>
      <c r="FU117" s="4"/>
      <c r="FV117" s="4"/>
      <c r="FW117" s="4"/>
      <c r="FX117" s="4"/>
      <c r="FY117" s="4"/>
      <c r="FZ117" s="4"/>
      <c r="GA117" s="4"/>
      <c r="GB117" s="4"/>
      <c r="GC117" s="4"/>
      <c r="GD117" s="4"/>
      <c r="GE117" s="4"/>
      <c r="GF117" s="4"/>
      <c r="GG117" s="4"/>
      <c r="GH117" s="4"/>
      <c r="GI117" s="4"/>
      <c r="GJ117" s="4"/>
    </row>
    <row r="118" spans="1:192" s="5" customFormat="1" x14ac:dyDescent="0.5">
      <c r="A118" s="4"/>
      <c r="B118" s="4"/>
      <c r="C118" s="4"/>
      <c r="D118" s="4"/>
      <c r="E118" s="4"/>
      <c r="F118" s="4"/>
      <c r="G118" s="4"/>
      <c r="H118" s="4"/>
      <c r="I118" s="4"/>
      <c r="J118" s="4"/>
      <c r="K118" s="4"/>
      <c r="L118" s="4"/>
      <c r="M118" s="4"/>
      <c r="N118" s="4"/>
      <c r="O118" s="4"/>
      <c r="P118" s="4"/>
      <c r="Q118" s="4"/>
      <c r="R118" s="4"/>
      <c r="S118" s="4"/>
      <c r="T118" s="4"/>
      <c r="U118" s="4"/>
      <c r="V118" s="4"/>
      <c r="W118" s="4"/>
      <c r="X118" s="4"/>
      <c r="Y118" s="4"/>
      <c r="Z118" s="4"/>
      <c r="AA118" s="4"/>
      <c r="AB118" s="4"/>
      <c r="AC118" s="4"/>
      <c r="AD118" s="4"/>
      <c r="AE118" s="4"/>
      <c r="AF118" s="4"/>
      <c r="AG118" s="4"/>
      <c r="AH118" s="4"/>
      <c r="AI118" s="4"/>
      <c r="AJ118" s="4"/>
      <c r="AK118" s="4"/>
      <c r="AL118" s="4"/>
      <c r="AM118" s="4"/>
      <c r="AN118" s="4"/>
      <c r="AO118" s="4"/>
      <c r="AP118" s="4"/>
      <c r="AQ118" s="4"/>
      <c r="AR118" s="4"/>
      <c r="AS118" s="4"/>
      <c r="AT118" s="4"/>
      <c r="AU118" s="4"/>
      <c r="AV118" s="4"/>
      <c r="AW118" s="4"/>
      <c r="AX118" s="4"/>
      <c r="AY118" s="4"/>
      <c r="AZ118" s="4"/>
      <c r="BA118" s="4"/>
      <c r="BB118" s="4"/>
      <c r="BC118" s="4"/>
      <c r="BD118" s="4"/>
      <c r="BE118" s="4"/>
      <c r="BF118" s="4"/>
      <c r="BG118" s="4"/>
      <c r="BH118" s="4"/>
      <c r="BI118" s="4"/>
      <c r="BJ118" s="4"/>
      <c r="BK118" s="4"/>
      <c r="BL118" s="4"/>
      <c r="BM118" s="4"/>
      <c r="BN118" s="4"/>
      <c r="BO118" s="4"/>
      <c r="BP118" s="4"/>
      <c r="BQ118" s="4"/>
      <c r="BR118" s="4"/>
      <c r="BS118" s="4"/>
      <c r="BT118" s="4"/>
      <c r="BU118" s="4"/>
      <c r="BV118" s="4"/>
      <c r="BW118" s="4"/>
      <c r="BX118" s="4"/>
      <c r="BY118" s="4"/>
      <c r="BZ118" s="4"/>
      <c r="CA118" s="4"/>
      <c r="CB118" s="4"/>
      <c r="CC118" s="4"/>
      <c r="CD118" s="4"/>
      <c r="CE118" s="4"/>
      <c r="CF118" s="4"/>
      <c r="CG118" s="4"/>
      <c r="CH118" s="4"/>
      <c r="CI118" s="4"/>
      <c r="CJ118" s="4"/>
      <c r="CK118" s="4"/>
      <c r="CL118" s="4"/>
      <c r="CM118" s="4"/>
      <c r="CN118" s="4"/>
      <c r="CO118" s="4"/>
      <c r="CP118" s="4"/>
      <c r="CQ118" s="4"/>
      <c r="CR118" s="4"/>
      <c r="CS118" s="4"/>
      <c r="CT118" s="4"/>
      <c r="CU118" s="4"/>
      <c r="CV118" s="4"/>
      <c r="CW118" s="4"/>
      <c r="CX118" s="4"/>
      <c r="CY118" s="4"/>
      <c r="CZ118" s="4"/>
      <c r="DA118" s="4"/>
      <c r="DB118" s="4"/>
      <c r="DC118" s="4"/>
      <c r="DD118" s="4"/>
      <c r="DE118" s="4"/>
      <c r="DF118" s="4"/>
      <c r="DG118" s="4"/>
      <c r="DH118" s="4"/>
      <c r="DI118" s="4"/>
      <c r="DJ118" s="4"/>
      <c r="DK118" s="4"/>
      <c r="DL118" s="4"/>
      <c r="DM118" s="4"/>
      <c r="DN118" s="4"/>
      <c r="DO118" s="4"/>
      <c r="DP118" s="4"/>
      <c r="DQ118" s="4"/>
      <c r="DR118" s="4"/>
      <c r="DS118" s="4"/>
      <c r="DT118" s="4"/>
      <c r="DU118" s="4"/>
      <c r="DV118" s="4"/>
      <c r="DW118" s="4"/>
      <c r="DX118" s="4"/>
      <c r="DY118" s="4"/>
      <c r="DZ118" s="4"/>
      <c r="EA118" s="4"/>
      <c r="EB118" s="4"/>
      <c r="EC118" s="4"/>
      <c r="ED118" s="4"/>
      <c r="EE118" s="4"/>
      <c r="EF118" s="4"/>
      <c r="EG118" s="4"/>
      <c r="EH118" s="4"/>
      <c r="EI118" s="4"/>
      <c r="EJ118" s="4"/>
      <c r="EK118" s="4"/>
      <c r="EL118" s="4"/>
      <c r="EM118" s="4"/>
      <c r="EN118" s="4"/>
      <c r="EO118" s="4"/>
      <c r="EP118" s="4"/>
      <c r="EQ118" s="4"/>
      <c r="ER118" s="4"/>
      <c r="ES118" s="4"/>
      <c r="ET118" s="4"/>
      <c r="EU118" s="4"/>
      <c r="EV118" s="4"/>
      <c r="EW118" s="4"/>
      <c r="EX118" s="4"/>
      <c r="EY118" s="4"/>
      <c r="EZ118" s="4"/>
      <c r="FA118" s="4"/>
      <c r="FB118" s="4"/>
      <c r="FC118" s="4"/>
      <c r="FD118" s="4"/>
      <c r="FE118" s="4"/>
      <c r="FF118" s="4"/>
      <c r="FG118" s="4"/>
      <c r="FH118" s="4"/>
      <c r="FI118" s="4"/>
      <c r="FJ118" s="4"/>
      <c r="FK118" s="4"/>
      <c r="FL118" s="4"/>
      <c r="FM118" s="4"/>
      <c r="FN118" s="4"/>
      <c r="FO118" s="4"/>
      <c r="FP118" s="4"/>
      <c r="FQ118" s="4"/>
      <c r="FR118" s="4"/>
      <c r="FS118" s="4"/>
      <c r="FT118" s="4"/>
      <c r="FU118" s="4"/>
      <c r="FV118" s="4"/>
      <c r="FW118" s="4"/>
      <c r="FX118" s="4"/>
      <c r="FY118" s="4"/>
      <c r="FZ118" s="4"/>
      <c r="GA118" s="4"/>
      <c r="GB118" s="4"/>
      <c r="GC118" s="4"/>
      <c r="GD118" s="4"/>
      <c r="GE118" s="4"/>
      <c r="GF118" s="4"/>
      <c r="GG118" s="4"/>
      <c r="GH118" s="4"/>
      <c r="GI118" s="4"/>
      <c r="GJ118" s="4"/>
    </row>
    <row r="119" spans="1:192" s="5" customFormat="1" x14ac:dyDescent="0.5">
      <c r="A119" s="4"/>
      <c r="B119" s="4"/>
      <c r="C119" s="4"/>
      <c r="D119" s="4"/>
      <c r="E119" s="4"/>
      <c r="F119" s="4"/>
      <c r="G119" s="4"/>
      <c r="H119" s="4"/>
      <c r="I119" s="4"/>
      <c r="J119" s="4"/>
      <c r="K119" s="4"/>
      <c r="L119" s="4"/>
      <c r="M119" s="4"/>
      <c r="N119" s="4"/>
      <c r="O119" s="4"/>
      <c r="P119" s="4"/>
      <c r="Q119" s="4"/>
      <c r="R119" s="4"/>
      <c r="S119" s="4"/>
      <c r="T119" s="4"/>
      <c r="U119" s="4"/>
      <c r="V119" s="4"/>
      <c r="W119" s="4"/>
      <c r="X119" s="4"/>
      <c r="Y119" s="4"/>
      <c r="Z119" s="4"/>
      <c r="AA119" s="4"/>
      <c r="AB119" s="4"/>
      <c r="AC119" s="4"/>
      <c r="AD119" s="4"/>
      <c r="AE119" s="4"/>
      <c r="AF119" s="4"/>
      <c r="AG119" s="4"/>
      <c r="AH119" s="4"/>
      <c r="AI119" s="4"/>
      <c r="AJ119" s="4"/>
      <c r="AK119" s="4"/>
      <c r="AL119" s="4"/>
      <c r="AM119" s="4"/>
      <c r="AN119" s="4"/>
      <c r="AO119" s="4"/>
      <c r="AP119" s="4"/>
      <c r="AQ119" s="4"/>
      <c r="AR119" s="4"/>
      <c r="AS119" s="4"/>
      <c r="AT119" s="4"/>
      <c r="AU119" s="4"/>
      <c r="AV119" s="4"/>
      <c r="AW119" s="4"/>
      <c r="AX119" s="4"/>
      <c r="AY119" s="4"/>
      <c r="AZ119" s="4"/>
      <c r="BA119" s="4"/>
      <c r="BB119" s="4"/>
      <c r="BC119" s="4"/>
      <c r="BD119" s="4"/>
      <c r="BE119" s="4"/>
      <c r="BF119" s="4"/>
      <c r="BG119" s="4"/>
      <c r="BH119" s="4"/>
      <c r="BI119" s="4"/>
      <c r="BJ119" s="4"/>
      <c r="BK119" s="4"/>
      <c r="BL119" s="4"/>
      <c r="BM119" s="4"/>
      <c r="BN119" s="4"/>
      <c r="BO119" s="4"/>
      <c r="BP119" s="4"/>
      <c r="BQ119" s="4"/>
      <c r="BR119" s="4"/>
      <c r="BS119" s="4"/>
      <c r="BT119" s="4"/>
      <c r="BU119" s="4"/>
      <c r="BV119" s="4"/>
      <c r="BW119" s="4"/>
      <c r="BX119" s="4"/>
      <c r="BY119" s="4"/>
      <c r="BZ119" s="4"/>
      <c r="CA119" s="4"/>
      <c r="CB119" s="4"/>
      <c r="CC119" s="4"/>
      <c r="CD119" s="4"/>
      <c r="CE119" s="4"/>
      <c r="CF119" s="4"/>
      <c r="CG119" s="4"/>
      <c r="CH119" s="4"/>
      <c r="CI119" s="4"/>
      <c r="CJ119" s="4"/>
      <c r="CK119" s="4"/>
      <c r="CL119" s="4"/>
      <c r="CM119" s="4"/>
      <c r="CN119" s="4"/>
      <c r="CO119" s="4"/>
      <c r="CP119" s="4"/>
      <c r="CQ119" s="4"/>
      <c r="CR119" s="4"/>
      <c r="CS119" s="4"/>
      <c r="CT119" s="4"/>
      <c r="CU119" s="4"/>
      <c r="CV119" s="4"/>
      <c r="CW119" s="4"/>
      <c r="CX119" s="4"/>
      <c r="CY119" s="4"/>
      <c r="CZ119" s="4"/>
      <c r="DA119" s="4"/>
      <c r="DB119" s="4"/>
      <c r="DC119" s="4"/>
      <c r="DD119" s="4"/>
      <c r="DE119" s="4"/>
      <c r="DF119" s="4"/>
      <c r="DG119" s="4"/>
      <c r="DH119" s="4"/>
      <c r="DI119" s="4"/>
      <c r="DJ119" s="4"/>
      <c r="DK119" s="4"/>
      <c r="DL119" s="4"/>
      <c r="DM119" s="4"/>
      <c r="DN119" s="4"/>
      <c r="DO119" s="4"/>
      <c r="DP119" s="4"/>
      <c r="DQ119" s="4"/>
      <c r="DR119" s="4"/>
      <c r="DS119" s="4"/>
      <c r="DT119" s="4"/>
      <c r="DU119" s="4"/>
      <c r="DV119" s="4"/>
      <c r="DW119" s="4"/>
      <c r="DX119" s="4"/>
      <c r="DY119" s="4"/>
      <c r="DZ119" s="4"/>
      <c r="EA119" s="4"/>
      <c r="EB119" s="4"/>
      <c r="EC119" s="4"/>
      <c r="ED119" s="4"/>
      <c r="EE119" s="4"/>
      <c r="EF119" s="4"/>
      <c r="EG119" s="4"/>
      <c r="EH119" s="4"/>
      <c r="EI119" s="4"/>
      <c r="EJ119" s="4"/>
      <c r="EK119" s="4"/>
      <c r="EL119" s="4"/>
      <c r="EM119" s="4"/>
      <c r="EN119" s="4"/>
      <c r="EO119" s="4"/>
      <c r="EP119" s="4"/>
      <c r="EQ119" s="4"/>
      <c r="ER119" s="4"/>
      <c r="ES119" s="4"/>
      <c r="ET119" s="4"/>
      <c r="EU119" s="4"/>
      <c r="EV119" s="4"/>
      <c r="EW119" s="4"/>
      <c r="EX119" s="4"/>
      <c r="EY119" s="4"/>
      <c r="EZ119" s="4"/>
      <c r="FA119" s="4"/>
      <c r="FB119" s="4"/>
      <c r="FC119" s="4"/>
      <c r="FD119" s="4"/>
      <c r="FE119" s="4"/>
      <c r="FF119" s="4"/>
      <c r="FG119" s="4"/>
      <c r="FH119" s="4"/>
      <c r="FI119" s="4"/>
      <c r="FJ119" s="4"/>
      <c r="FK119" s="4"/>
      <c r="FL119" s="4"/>
      <c r="FM119" s="4"/>
      <c r="FN119" s="4"/>
      <c r="FO119" s="4"/>
      <c r="FP119" s="4"/>
      <c r="FQ119" s="4"/>
      <c r="FR119" s="4"/>
      <c r="FS119" s="4"/>
      <c r="FT119" s="4"/>
      <c r="FU119" s="4"/>
      <c r="FV119" s="4"/>
      <c r="FW119" s="4"/>
      <c r="FX119" s="4"/>
      <c r="FY119" s="4"/>
      <c r="FZ119" s="4"/>
      <c r="GA119" s="4"/>
      <c r="GB119" s="4"/>
      <c r="GC119" s="4"/>
      <c r="GD119" s="4"/>
      <c r="GE119" s="4"/>
      <c r="GF119" s="4"/>
      <c r="GG119" s="4"/>
      <c r="GH119" s="4"/>
      <c r="GI119" s="4"/>
      <c r="GJ119" s="4"/>
    </row>
    <row r="120" spans="1:192" s="5" customFormat="1" x14ac:dyDescent="0.5">
      <c r="A120" s="4"/>
      <c r="B120" s="4"/>
      <c r="C120" s="4"/>
      <c r="D120" s="4"/>
      <c r="E120" s="4"/>
      <c r="F120" s="4"/>
      <c r="G120" s="4"/>
      <c r="H120" s="4"/>
      <c r="I120" s="4"/>
      <c r="J120" s="4"/>
      <c r="K120" s="4"/>
      <c r="L120" s="4"/>
      <c r="M120" s="4"/>
      <c r="N120" s="4"/>
      <c r="O120" s="4"/>
      <c r="P120" s="4"/>
      <c r="Q120" s="4"/>
      <c r="R120" s="4"/>
      <c r="S120" s="4"/>
      <c r="T120" s="4"/>
      <c r="U120" s="4"/>
      <c r="V120" s="4"/>
      <c r="W120" s="4"/>
      <c r="X120" s="4"/>
      <c r="Y120" s="4"/>
      <c r="Z120" s="4"/>
      <c r="AA120" s="4"/>
      <c r="AB120" s="4"/>
      <c r="AC120" s="4"/>
      <c r="AD120" s="4"/>
      <c r="AE120" s="4"/>
      <c r="AF120" s="4"/>
      <c r="AG120" s="4"/>
      <c r="AH120" s="4"/>
      <c r="AI120" s="4"/>
      <c r="AJ120" s="4"/>
      <c r="AK120" s="4"/>
      <c r="AL120" s="4"/>
      <c r="AM120" s="4"/>
      <c r="AN120" s="4"/>
      <c r="AO120" s="4"/>
      <c r="AP120" s="4"/>
      <c r="AQ120" s="4"/>
      <c r="AR120" s="4"/>
      <c r="AS120" s="4"/>
      <c r="AT120" s="4"/>
      <c r="AU120" s="4"/>
      <c r="AV120" s="4"/>
      <c r="AW120" s="4"/>
      <c r="AX120" s="4"/>
      <c r="AY120" s="4"/>
      <c r="AZ120" s="4"/>
      <c r="BA120" s="4"/>
      <c r="BB120" s="4"/>
      <c r="BC120" s="4"/>
      <c r="BD120" s="4"/>
      <c r="BE120" s="4"/>
      <c r="BF120" s="4"/>
      <c r="BG120" s="4"/>
      <c r="BH120" s="4"/>
      <c r="BI120" s="4"/>
      <c r="BJ120" s="4"/>
      <c r="BK120" s="4"/>
      <c r="BL120" s="4"/>
      <c r="BM120" s="4"/>
      <c r="BN120" s="4"/>
      <c r="BO120" s="4"/>
      <c r="BP120" s="4"/>
      <c r="BQ120" s="4"/>
      <c r="BR120" s="4"/>
      <c r="BS120" s="4"/>
      <c r="BT120" s="4"/>
      <c r="BU120" s="4"/>
      <c r="BV120" s="4"/>
      <c r="BW120" s="4"/>
      <c r="BX120" s="4"/>
      <c r="BY120" s="4"/>
      <c r="BZ120" s="4"/>
      <c r="CA120" s="4"/>
      <c r="CB120" s="4"/>
      <c r="CC120" s="4"/>
      <c r="CD120" s="4"/>
      <c r="CE120" s="4"/>
      <c r="CF120" s="4"/>
      <c r="CG120" s="4"/>
      <c r="CH120" s="4"/>
      <c r="CI120" s="4"/>
      <c r="CJ120" s="4"/>
      <c r="CK120" s="4"/>
      <c r="CL120" s="4"/>
      <c r="CM120" s="4"/>
      <c r="CN120" s="4"/>
      <c r="CO120" s="4"/>
      <c r="CP120" s="4"/>
      <c r="CQ120" s="4"/>
      <c r="CR120" s="4"/>
      <c r="CS120" s="4"/>
      <c r="CT120" s="4"/>
      <c r="CU120" s="4"/>
      <c r="CV120" s="4"/>
      <c r="CW120" s="4"/>
      <c r="CX120" s="4"/>
      <c r="CY120" s="4"/>
      <c r="CZ120" s="4"/>
      <c r="DA120" s="4"/>
      <c r="DB120" s="4"/>
      <c r="DC120" s="4"/>
      <c r="DD120" s="4"/>
      <c r="DE120" s="4"/>
      <c r="DF120" s="4"/>
      <c r="DG120" s="4"/>
      <c r="DH120" s="4"/>
      <c r="DI120" s="4"/>
      <c r="DJ120" s="4"/>
      <c r="DK120" s="4"/>
      <c r="DL120" s="4"/>
      <c r="DM120" s="4"/>
      <c r="DN120" s="4"/>
      <c r="DO120" s="4"/>
      <c r="DP120" s="4"/>
      <c r="DQ120" s="4"/>
      <c r="DR120" s="4"/>
      <c r="DS120" s="4"/>
      <c r="DT120" s="4"/>
      <c r="DU120" s="4"/>
      <c r="DV120" s="4"/>
      <c r="DW120" s="4"/>
      <c r="DX120" s="4"/>
      <c r="DY120" s="4"/>
      <c r="DZ120" s="4"/>
      <c r="EA120" s="4"/>
      <c r="EB120" s="4"/>
      <c r="EC120" s="4"/>
      <c r="ED120" s="4"/>
      <c r="EE120" s="4"/>
      <c r="EF120" s="4"/>
      <c r="EG120" s="4"/>
      <c r="EH120" s="4"/>
      <c r="EI120" s="4"/>
      <c r="EJ120" s="4"/>
      <c r="EK120" s="4"/>
      <c r="EL120" s="4"/>
      <c r="EM120" s="4"/>
      <c r="EN120" s="4"/>
      <c r="EO120" s="4"/>
      <c r="EP120" s="4"/>
      <c r="EQ120" s="4"/>
      <c r="ER120" s="4"/>
      <c r="ES120" s="4"/>
      <c r="ET120" s="4"/>
      <c r="EU120" s="4"/>
      <c r="EV120" s="4"/>
      <c r="EW120" s="4"/>
      <c r="EX120" s="4"/>
      <c r="EY120" s="4"/>
      <c r="EZ120" s="4"/>
      <c r="FA120" s="4"/>
      <c r="FB120" s="4"/>
      <c r="FC120" s="4"/>
      <c r="FD120" s="4"/>
      <c r="FE120" s="4"/>
      <c r="FF120" s="4"/>
      <c r="FG120" s="4"/>
      <c r="FH120" s="4"/>
      <c r="FI120" s="4"/>
      <c r="FJ120" s="4"/>
      <c r="FK120" s="4"/>
      <c r="FL120" s="4"/>
      <c r="FM120" s="4"/>
      <c r="FN120" s="4"/>
      <c r="FO120" s="4"/>
      <c r="FP120" s="4"/>
      <c r="FQ120" s="4"/>
      <c r="FR120" s="4"/>
      <c r="FS120" s="4"/>
      <c r="FT120" s="4"/>
      <c r="FU120" s="4"/>
      <c r="FV120" s="4"/>
      <c r="FW120" s="4"/>
      <c r="FX120" s="4"/>
      <c r="FY120" s="4"/>
      <c r="FZ120" s="4"/>
      <c r="GA120" s="4"/>
      <c r="GB120" s="4"/>
      <c r="GC120" s="4"/>
      <c r="GD120" s="4"/>
      <c r="GE120" s="4"/>
      <c r="GF120" s="4"/>
      <c r="GG120" s="4"/>
      <c r="GH120" s="4"/>
      <c r="GI120" s="4"/>
      <c r="GJ120" s="4"/>
    </row>
    <row r="121" spans="1:192" s="5" customFormat="1" x14ac:dyDescent="0.5">
      <c r="A121" s="4"/>
      <c r="B121" s="4"/>
      <c r="C121" s="4"/>
      <c r="D121" s="4"/>
      <c r="E121" s="4"/>
      <c r="F121" s="4"/>
      <c r="G121" s="4"/>
      <c r="H121" s="4"/>
      <c r="I121" s="4"/>
      <c r="J121" s="4"/>
      <c r="K121" s="4"/>
      <c r="L121" s="4"/>
      <c r="M121" s="4"/>
      <c r="N121" s="4"/>
      <c r="O121" s="4"/>
      <c r="P121" s="4"/>
      <c r="Q121" s="4"/>
      <c r="R121" s="4"/>
      <c r="S121" s="4"/>
      <c r="T121" s="4"/>
      <c r="U121" s="4"/>
      <c r="V121" s="4"/>
      <c r="W121" s="4"/>
      <c r="X121" s="4"/>
      <c r="Y121" s="4"/>
      <c r="Z121" s="4"/>
      <c r="AA121" s="4"/>
      <c r="AB121" s="4"/>
      <c r="AC121" s="4"/>
      <c r="AD121" s="4"/>
      <c r="AE121" s="4"/>
      <c r="AF121" s="4"/>
      <c r="AG121" s="4"/>
      <c r="AH121" s="4"/>
      <c r="AI121" s="4"/>
      <c r="AJ121" s="4"/>
      <c r="AK121" s="4"/>
      <c r="AL121" s="4"/>
      <c r="AM121" s="4"/>
      <c r="AN121" s="4"/>
      <c r="AO121" s="4"/>
      <c r="AP121" s="4"/>
      <c r="AQ121" s="4"/>
      <c r="AR121" s="4"/>
      <c r="AS121" s="4"/>
      <c r="AT121" s="4"/>
      <c r="AU121" s="4"/>
      <c r="AV121" s="4"/>
      <c r="AW121" s="4"/>
      <c r="AX121" s="4"/>
      <c r="AY121" s="4"/>
      <c r="AZ121" s="4"/>
      <c r="BA121" s="4"/>
      <c r="BB121" s="4"/>
      <c r="BC121" s="4"/>
      <c r="BD121" s="4"/>
      <c r="BE121" s="4"/>
      <c r="BF121" s="4"/>
      <c r="BG121" s="4"/>
      <c r="BH121" s="4"/>
      <c r="BI121" s="4"/>
      <c r="BJ121" s="4"/>
      <c r="BK121" s="4"/>
      <c r="BL121" s="4"/>
      <c r="BM121" s="4"/>
      <c r="BN121" s="4"/>
      <c r="BO121" s="4"/>
      <c r="BP121" s="4"/>
      <c r="BQ121" s="4"/>
      <c r="BR121" s="4"/>
      <c r="BS121" s="4"/>
      <c r="BT121" s="4"/>
      <c r="BU121" s="4"/>
      <c r="BV121" s="4"/>
      <c r="BW121" s="4"/>
      <c r="BX121" s="4"/>
      <c r="BY121" s="4"/>
      <c r="BZ121" s="4"/>
      <c r="CA121" s="4"/>
      <c r="CB121" s="4"/>
      <c r="CC121" s="4"/>
      <c r="CD121" s="4"/>
      <c r="CE121" s="4"/>
      <c r="CF121" s="4"/>
      <c r="CG121" s="4"/>
      <c r="CH121" s="4"/>
      <c r="CI121" s="4"/>
      <c r="CJ121" s="4"/>
      <c r="CK121" s="4"/>
      <c r="CL121" s="4"/>
      <c r="CM121" s="4"/>
      <c r="CN121" s="4"/>
      <c r="CO121" s="4"/>
      <c r="CP121" s="4"/>
      <c r="CQ121" s="4"/>
      <c r="CR121" s="4"/>
      <c r="CS121" s="4"/>
      <c r="CT121" s="4"/>
      <c r="CU121" s="4"/>
      <c r="CV121" s="4"/>
      <c r="CW121" s="4"/>
      <c r="CX121" s="4"/>
      <c r="CY121" s="4"/>
      <c r="CZ121" s="4"/>
      <c r="DA121" s="4"/>
      <c r="DB121" s="4"/>
      <c r="DC121" s="4"/>
      <c r="DD121" s="4"/>
      <c r="DE121" s="4"/>
      <c r="DF121" s="4"/>
      <c r="DG121" s="4"/>
      <c r="DH121" s="4"/>
      <c r="DI121" s="4"/>
      <c r="DJ121" s="4"/>
      <c r="DK121" s="4"/>
      <c r="DL121" s="4"/>
      <c r="DM121" s="4"/>
      <c r="DN121" s="4"/>
      <c r="DO121" s="4"/>
      <c r="DP121" s="4"/>
      <c r="DQ121" s="4"/>
      <c r="DR121" s="4"/>
      <c r="DS121" s="4"/>
      <c r="DT121" s="4"/>
      <c r="DU121" s="4"/>
      <c r="DV121" s="4"/>
      <c r="DW121" s="4"/>
      <c r="DX121" s="4"/>
      <c r="DY121" s="4"/>
      <c r="DZ121" s="4"/>
      <c r="EA121" s="4"/>
      <c r="EB121" s="4"/>
      <c r="EC121" s="4"/>
      <c r="ED121" s="4"/>
      <c r="EE121" s="4"/>
      <c r="EF121" s="4"/>
      <c r="EG121" s="4"/>
      <c r="EH121" s="4"/>
      <c r="EI121" s="4"/>
      <c r="EJ121" s="4"/>
      <c r="EK121" s="4"/>
      <c r="EL121" s="4"/>
      <c r="EM121" s="4"/>
      <c r="EN121" s="4"/>
      <c r="EO121" s="4"/>
      <c r="EP121" s="4"/>
      <c r="EQ121" s="4"/>
      <c r="ER121" s="4"/>
      <c r="ES121" s="4"/>
      <c r="ET121" s="4"/>
      <c r="EU121" s="4"/>
      <c r="EV121" s="4"/>
      <c r="EW121" s="4"/>
      <c r="EX121" s="4"/>
      <c r="EY121" s="4"/>
      <c r="EZ121" s="4"/>
      <c r="FA121" s="4"/>
      <c r="FB121" s="4"/>
      <c r="FC121" s="4"/>
      <c r="FD121" s="4"/>
      <c r="FE121" s="4"/>
      <c r="FF121" s="4"/>
      <c r="FG121" s="4"/>
      <c r="FH121" s="4"/>
      <c r="FI121" s="4"/>
      <c r="FJ121" s="4"/>
      <c r="FK121" s="4"/>
      <c r="FL121" s="4"/>
      <c r="FM121" s="4"/>
      <c r="FN121" s="4"/>
      <c r="FO121" s="4"/>
      <c r="FP121" s="4"/>
      <c r="FQ121" s="4"/>
      <c r="FR121" s="4"/>
      <c r="FS121" s="4"/>
      <c r="FT121" s="4"/>
      <c r="FU121" s="4"/>
      <c r="FV121" s="4"/>
      <c r="FW121" s="4"/>
      <c r="FX121" s="4"/>
      <c r="FY121" s="4"/>
      <c r="FZ121" s="4"/>
      <c r="GA121" s="4"/>
      <c r="GB121" s="4"/>
      <c r="GC121" s="4"/>
      <c r="GD121" s="4"/>
      <c r="GE121" s="4"/>
      <c r="GF121" s="4"/>
      <c r="GG121" s="4"/>
      <c r="GH121" s="4"/>
      <c r="GI121" s="4"/>
      <c r="GJ121" s="4"/>
    </row>
    <row r="122" spans="1:192" s="5" customFormat="1" x14ac:dyDescent="0.5">
      <c r="A122" s="4"/>
      <c r="B122" s="4"/>
      <c r="C122" s="4"/>
      <c r="D122" s="4"/>
      <c r="E122" s="4"/>
      <c r="F122" s="4"/>
      <c r="G122" s="4"/>
      <c r="H122" s="4"/>
      <c r="I122" s="4"/>
      <c r="J122" s="4"/>
      <c r="K122" s="4"/>
      <c r="L122" s="4"/>
      <c r="M122" s="4"/>
      <c r="N122" s="4"/>
      <c r="O122" s="4"/>
      <c r="P122" s="4"/>
      <c r="Q122" s="4"/>
      <c r="R122" s="4"/>
      <c r="S122" s="4"/>
      <c r="T122" s="4"/>
      <c r="U122" s="4"/>
      <c r="V122" s="4"/>
      <c r="W122" s="4"/>
      <c r="X122" s="4"/>
      <c r="Y122" s="4"/>
      <c r="Z122" s="4"/>
      <c r="AA122" s="4"/>
      <c r="AB122" s="4"/>
      <c r="AC122" s="4"/>
      <c r="AD122" s="4"/>
      <c r="AE122" s="4"/>
      <c r="AF122" s="4"/>
      <c r="AG122" s="4"/>
      <c r="AH122" s="4"/>
      <c r="AI122" s="4"/>
      <c r="AJ122" s="4"/>
      <c r="AK122" s="4"/>
      <c r="AL122" s="4"/>
      <c r="AM122" s="4"/>
      <c r="AN122" s="4"/>
      <c r="AO122" s="4"/>
      <c r="AP122" s="4"/>
      <c r="AQ122" s="4"/>
      <c r="AR122" s="4"/>
      <c r="AS122" s="4"/>
      <c r="AT122" s="4"/>
      <c r="AU122" s="4"/>
      <c r="AV122" s="4"/>
      <c r="AW122" s="4"/>
      <c r="AX122" s="4"/>
      <c r="AY122" s="4"/>
      <c r="AZ122" s="4"/>
      <c r="BA122" s="4"/>
      <c r="BB122" s="4"/>
      <c r="BC122" s="4"/>
      <c r="BD122" s="4"/>
      <c r="BE122" s="4"/>
      <c r="BF122" s="4"/>
      <c r="BG122" s="4"/>
      <c r="BH122" s="4"/>
      <c r="BI122" s="4"/>
      <c r="BJ122" s="4"/>
      <c r="BK122" s="4"/>
      <c r="BL122" s="4"/>
      <c r="BM122" s="4"/>
      <c r="BN122" s="4"/>
      <c r="BO122" s="4"/>
      <c r="BP122" s="4"/>
      <c r="BQ122" s="4"/>
      <c r="BR122" s="4"/>
      <c r="BS122" s="4"/>
      <c r="BT122" s="4"/>
      <c r="BU122" s="4"/>
      <c r="BV122" s="4"/>
      <c r="BW122" s="4"/>
      <c r="BX122" s="4"/>
      <c r="BY122" s="4"/>
      <c r="BZ122" s="4"/>
      <c r="CA122" s="4"/>
      <c r="CB122" s="4"/>
      <c r="CC122" s="4"/>
      <c r="CD122" s="4"/>
      <c r="CE122" s="4"/>
      <c r="CF122" s="4"/>
      <c r="CG122" s="4"/>
      <c r="CH122" s="4"/>
      <c r="CI122" s="4"/>
      <c r="CJ122" s="4"/>
      <c r="CK122" s="4"/>
      <c r="CL122" s="4"/>
      <c r="CM122" s="4"/>
      <c r="CN122" s="4"/>
      <c r="CO122" s="4"/>
      <c r="CP122" s="4"/>
      <c r="CQ122" s="4"/>
      <c r="CR122" s="4"/>
      <c r="CS122" s="4"/>
      <c r="CT122" s="4"/>
      <c r="CU122" s="4"/>
      <c r="CV122" s="4"/>
      <c r="CW122" s="4"/>
      <c r="CX122" s="4"/>
      <c r="CY122" s="4"/>
      <c r="CZ122" s="4"/>
      <c r="DA122" s="4"/>
      <c r="DB122" s="4"/>
      <c r="DC122" s="4"/>
      <c r="DD122" s="4"/>
      <c r="DE122" s="4"/>
      <c r="DF122" s="4"/>
      <c r="DG122" s="4"/>
      <c r="DH122" s="4"/>
      <c r="DI122" s="4"/>
      <c r="DJ122" s="4"/>
      <c r="DK122" s="4"/>
      <c r="DL122" s="4"/>
      <c r="DM122" s="4"/>
      <c r="DN122" s="4"/>
      <c r="DO122" s="4"/>
      <c r="DP122" s="4"/>
      <c r="DQ122" s="4"/>
      <c r="DR122" s="4"/>
      <c r="DS122" s="4"/>
      <c r="DT122" s="4"/>
      <c r="DU122" s="4"/>
      <c r="DV122" s="4"/>
      <c r="DW122" s="4"/>
      <c r="DX122" s="4"/>
      <c r="DY122" s="4"/>
      <c r="DZ122" s="4"/>
      <c r="EA122" s="4"/>
      <c r="EB122" s="4"/>
      <c r="EC122" s="4"/>
      <c r="ED122" s="4"/>
      <c r="EE122" s="4"/>
      <c r="EF122" s="4"/>
      <c r="EG122" s="4"/>
      <c r="EH122" s="4"/>
      <c r="EI122" s="4"/>
      <c r="EJ122" s="4"/>
      <c r="EK122" s="4"/>
      <c r="EL122" s="4"/>
      <c r="EM122" s="4"/>
      <c r="EN122" s="4"/>
      <c r="EO122" s="4"/>
      <c r="EP122" s="4"/>
      <c r="EQ122" s="4"/>
      <c r="ER122" s="4"/>
      <c r="ES122" s="4"/>
      <c r="ET122" s="4"/>
      <c r="EU122" s="4"/>
      <c r="EV122" s="4"/>
      <c r="EW122" s="4"/>
      <c r="EX122" s="4"/>
      <c r="EY122" s="4"/>
      <c r="EZ122" s="4"/>
      <c r="FA122" s="4"/>
      <c r="FB122" s="4"/>
      <c r="FC122" s="4"/>
      <c r="FD122" s="4"/>
      <c r="FE122" s="4"/>
      <c r="FF122" s="4"/>
      <c r="FG122" s="4"/>
      <c r="FH122" s="4"/>
      <c r="FI122" s="4"/>
      <c r="FJ122" s="4"/>
      <c r="FK122" s="4"/>
      <c r="FL122" s="4"/>
      <c r="FM122" s="4"/>
      <c r="FN122" s="4"/>
      <c r="FO122" s="4"/>
      <c r="FP122" s="4"/>
      <c r="FQ122" s="4"/>
      <c r="FR122" s="4"/>
      <c r="FS122" s="4"/>
      <c r="FT122" s="4"/>
      <c r="FU122" s="4"/>
      <c r="FV122" s="4"/>
      <c r="FW122" s="4"/>
      <c r="FX122" s="4"/>
      <c r="FY122" s="4"/>
      <c r="FZ122" s="4"/>
      <c r="GA122" s="4"/>
      <c r="GB122" s="4"/>
      <c r="GC122" s="4"/>
      <c r="GD122" s="4"/>
      <c r="GE122" s="4"/>
      <c r="GF122" s="4"/>
      <c r="GG122" s="4"/>
      <c r="GH122" s="4"/>
      <c r="GI122" s="4"/>
      <c r="GJ122" s="4"/>
    </row>
    <row r="123" spans="1:192" s="5" customFormat="1" x14ac:dyDescent="0.5">
      <c r="A123" s="4"/>
      <c r="B123" s="4"/>
      <c r="C123" s="4"/>
      <c r="D123" s="4"/>
      <c r="E123" s="4"/>
      <c r="F123" s="4"/>
      <c r="G123" s="4"/>
      <c r="H123" s="4"/>
      <c r="I123" s="4"/>
      <c r="J123" s="4"/>
      <c r="K123" s="4"/>
      <c r="L123" s="4"/>
      <c r="M123" s="4"/>
      <c r="N123" s="4"/>
      <c r="O123" s="4"/>
      <c r="P123" s="4"/>
      <c r="Q123" s="4"/>
      <c r="R123" s="4"/>
      <c r="S123" s="4"/>
      <c r="T123" s="4"/>
      <c r="U123" s="4"/>
      <c r="V123" s="4"/>
      <c r="W123" s="4"/>
      <c r="X123" s="4"/>
      <c r="Y123" s="4"/>
      <c r="Z123" s="4"/>
      <c r="AA123" s="4"/>
      <c r="AB123" s="4"/>
      <c r="AC123" s="4"/>
      <c r="AD123" s="4"/>
      <c r="AE123" s="4"/>
      <c r="AF123" s="4"/>
      <c r="AG123" s="4"/>
      <c r="AH123" s="4"/>
      <c r="AI123" s="4"/>
      <c r="AJ123" s="4"/>
      <c r="AK123" s="4"/>
      <c r="AL123" s="4"/>
      <c r="AM123" s="4"/>
      <c r="AN123" s="4"/>
      <c r="AO123" s="4"/>
      <c r="AP123" s="4"/>
      <c r="AQ123" s="4"/>
      <c r="AR123" s="4"/>
      <c r="AS123" s="4"/>
      <c r="AT123" s="4"/>
      <c r="AU123" s="4"/>
      <c r="AV123" s="4"/>
      <c r="AW123" s="4"/>
      <c r="AX123" s="4"/>
      <c r="AY123" s="4"/>
      <c r="AZ123" s="4"/>
      <c r="BA123" s="4"/>
      <c r="BB123" s="4"/>
      <c r="BC123" s="4"/>
      <c r="BD123" s="4"/>
      <c r="BE123" s="4"/>
      <c r="BF123" s="4"/>
      <c r="BG123" s="4"/>
      <c r="BH123" s="4"/>
      <c r="BI123" s="4"/>
      <c r="BJ123" s="4"/>
      <c r="BK123" s="4"/>
      <c r="BL123" s="4"/>
      <c r="BM123" s="4"/>
      <c r="BN123" s="4"/>
      <c r="BO123" s="4"/>
      <c r="BP123" s="4"/>
      <c r="BQ123" s="4"/>
      <c r="BR123" s="4"/>
      <c r="BS123" s="4"/>
      <c r="BT123" s="4"/>
      <c r="BU123" s="4"/>
      <c r="BV123" s="4"/>
      <c r="BW123" s="4"/>
      <c r="BX123" s="4"/>
      <c r="BY123" s="4"/>
      <c r="BZ123" s="4"/>
      <c r="CA123" s="4"/>
      <c r="CB123" s="4"/>
      <c r="CC123" s="4"/>
      <c r="CD123" s="4"/>
      <c r="CE123" s="4"/>
      <c r="CF123" s="4"/>
      <c r="CG123" s="4"/>
      <c r="CH123" s="4"/>
      <c r="CI123" s="4"/>
      <c r="CJ123" s="4"/>
      <c r="CK123" s="4"/>
      <c r="CL123" s="4"/>
      <c r="CM123" s="4"/>
      <c r="CN123" s="4"/>
      <c r="CO123" s="4"/>
      <c r="CP123" s="4"/>
      <c r="CQ123" s="4"/>
      <c r="CR123" s="4"/>
      <c r="CS123" s="4"/>
      <c r="CT123" s="4"/>
      <c r="CU123" s="4"/>
      <c r="CV123" s="4"/>
      <c r="CW123" s="4"/>
      <c r="CX123" s="4"/>
      <c r="CY123" s="4"/>
      <c r="CZ123" s="4"/>
      <c r="DA123" s="4"/>
      <c r="DB123" s="4"/>
      <c r="DC123" s="4"/>
      <c r="DD123" s="4"/>
      <c r="DE123" s="4"/>
      <c r="DF123" s="4"/>
      <c r="DG123" s="4"/>
      <c r="DH123" s="4"/>
      <c r="DI123" s="4"/>
      <c r="DJ123" s="4"/>
      <c r="DK123" s="4"/>
      <c r="DL123" s="4"/>
      <c r="DM123" s="4"/>
      <c r="DN123" s="4"/>
      <c r="DO123" s="4"/>
      <c r="DP123" s="4"/>
      <c r="DQ123" s="4"/>
      <c r="DR123" s="4"/>
      <c r="DS123" s="4"/>
      <c r="DT123" s="4"/>
      <c r="DU123" s="4"/>
      <c r="DV123" s="4"/>
      <c r="DW123" s="4"/>
      <c r="DX123" s="4"/>
      <c r="DY123" s="4"/>
      <c r="DZ123" s="4"/>
      <c r="EA123" s="4"/>
      <c r="EB123" s="4"/>
      <c r="EC123" s="4"/>
      <c r="ED123" s="4"/>
      <c r="EE123" s="4"/>
      <c r="EF123" s="4"/>
      <c r="EG123" s="4"/>
      <c r="EH123" s="4"/>
      <c r="EI123" s="4"/>
      <c r="EJ123" s="4"/>
      <c r="EK123" s="4"/>
      <c r="EL123" s="4"/>
      <c r="EM123" s="4"/>
      <c r="EN123" s="4"/>
      <c r="EO123" s="4"/>
      <c r="EP123" s="4"/>
      <c r="EQ123" s="4"/>
      <c r="ER123" s="4"/>
      <c r="ES123" s="4"/>
      <c r="ET123" s="4"/>
      <c r="EU123" s="4"/>
      <c r="EV123" s="4"/>
      <c r="EW123" s="4"/>
      <c r="EX123" s="4"/>
      <c r="EY123" s="4"/>
      <c r="EZ123" s="4"/>
      <c r="FA123" s="4"/>
      <c r="FB123" s="4"/>
      <c r="FC123" s="4"/>
      <c r="FD123" s="4"/>
      <c r="FE123" s="4"/>
      <c r="FF123" s="4"/>
      <c r="FG123" s="4"/>
      <c r="FH123" s="4"/>
      <c r="FI123" s="4"/>
      <c r="FJ123" s="4"/>
      <c r="FK123" s="4"/>
      <c r="FL123" s="4"/>
      <c r="FM123" s="4"/>
      <c r="FN123" s="4"/>
      <c r="FO123" s="4"/>
      <c r="FP123" s="4"/>
      <c r="FQ123" s="4"/>
      <c r="FR123" s="4"/>
      <c r="FS123" s="4"/>
      <c r="FT123" s="4"/>
      <c r="FU123" s="4"/>
      <c r="FV123" s="4"/>
      <c r="FW123" s="4"/>
      <c r="FX123" s="4"/>
      <c r="FY123" s="4"/>
      <c r="FZ123" s="4"/>
      <c r="GA123" s="4"/>
      <c r="GB123" s="4"/>
      <c r="GC123" s="4"/>
      <c r="GD123" s="4"/>
      <c r="GE123" s="4"/>
      <c r="GF123" s="4"/>
      <c r="GG123" s="4"/>
      <c r="GH123" s="4"/>
      <c r="GI123" s="4"/>
      <c r="GJ123" s="4"/>
    </row>
    <row r="124" spans="1:192" s="5" customFormat="1" x14ac:dyDescent="0.5">
      <c r="A124" s="4"/>
      <c r="B124" s="4"/>
      <c r="C124" s="4"/>
      <c r="D124" s="4"/>
      <c r="E124" s="4"/>
      <c r="F124" s="4"/>
      <c r="G124" s="4"/>
      <c r="H124" s="4"/>
      <c r="I124" s="4"/>
      <c r="J124" s="4"/>
      <c r="K124" s="4"/>
      <c r="L124" s="4"/>
      <c r="M124" s="4"/>
      <c r="N124" s="4"/>
      <c r="O124" s="4"/>
      <c r="P124" s="4"/>
      <c r="Q124" s="4"/>
      <c r="R124" s="4"/>
      <c r="S124" s="4"/>
      <c r="T124" s="4"/>
      <c r="U124" s="4"/>
      <c r="V124" s="4"/>
      <c r="W124" s="4"/>
      <c r="X124" s="4"/>
      <c r="Y124" s="4"/>
      <c r="Z124" s="4"/>
      <c r="AA124" s="4"/>
      <c r="AB124" s="4"/>
      <c r="AC124" s="4"/>
      <c r="AD124" s="4"/>
      <c r="AE124" s="4"/>
      <c r="AF124" s="4"/>
      <c r="AG124" s="4"/>
      <c r="AH124" s="4"/>
      <c r="AI124" s="4"/>
      <c r="AJ124" s="4"/>
      <c r="AK124" s="4"/>
      <c r="AL124" s="4"/>
      <c r="AM124" s="4"/>
      <c r="AN124" s="4"/>
      <c r="AO124" s="4"/>
      <c r="AP124" s="4"/>
      <c r="AQ124" s="4"/>
      <c r="AR124" s="4"/>
      <c r="AS124" s="4"/>
      <c r="AT124" s="4"/>
      <c r="AU124" s="4"/>
      <c r="AV124" s="4"/>
      <c r="AW124" s="4"/>
      <c r="AX124" s="4"/>
      <c r="AY124" s="4"/>
      <c r="AZ124" s="4"/>
      <c r="BA124" s="4"/>
      <c r="BB124" s="4"/>
      <c r="BC124" s="4"/>
      <c r="BD124" s="4"/>
      <c r="BE124" s="4"/>
      <c r="BF124" s="4"/>
      <c r="BG124" s="4"/>
      <c r="BH124" s="4"/>
      <c r="BI124" s="4"/>
      <c r="BJ124" s="4"/>
      <c r="BK124" s="4"/>
      <c r="BL124" s="4"/>
      <c r="BM124" s="4"/>
      <c r="BN124" s="4"/>
      <c r="BO124" s="4"/>
      <c r="BP124" s="4"/>
      <c r="BQ124" s="4"/>
      <c r="BR124" s="4"/>
      <c r="BS124" s="4"/>
      <c r="BT124" s="4"/>
      <c r="BU124" s="4"/>
      <c r="BV124" s="4"/>
      <c r="BW124" s="4"/>
      <c r="BX124" s="4"/>
      <c r="BY124" s="4"/>
      <c r="BZ124" s="4"/>
      <c r="CA124" s="4"/>
      <c r="CB124" s="4"/>
      <c r="CC124" s="4"/>
      <c r="CD124" s="4"/>
      <c r="CE124" s="4"/>
      <c r="CF124" s="4"/>
      <c r="CG124" s="4"/>
      <c r="CH124" s="4"/>
      <c r="CI124" s="4"/>
      <c r="CJ124" s="4"/>
      <c r="CK124" s="4"/>
      <c r="CL124" s="4"/>
      <c r="CM124" s="4"/>
      <c r="CN124" s="4"/>
      <c r="CO124" s="4"/>
      <c r="CP124" s="4"/>
      <c r="CQ124" s="4"/>
      <c r="CR124" s="4"/>
      <c r="CS124" s="4"/>
      <c r="CT124" s="4"/>
      <c r="CU124" s="4"/>
      <c r="CV124" s="4"/>
      <c r="CW124" s="4"/>
      <c r="CX124" s="4"/>
      <c r="CY124" s="4"/>
      <c r="CZ124" s="4"/>
      <c r="DA124" s="4"/>
      <c r="DB124" s="4"/>
      <c r="DC124" s="4"/>
      <c r="DD124" s="4"/>
      <c r="DE124" s="4"/>
      <c r="DF124" s="4"/>
      <c r="DG124" s="4"/>
      <c r="DH124" s="4"/>
      <c r="DI124" s="4"/>
      <c r="DJ124" s="4"/>
      <c r="DK124" s="4"/>
      <c r="DL124" s="4"/>
      <c r="DM124" s="4"/>
      <c r="DN124" s="4"/>
      <c r="DO124" s="4"/>
      <c r="DP124" s="4"/>
      <c r="DQ124" s="4"/>
      <c r="DR124" s="4"/>
      <c r="DS124" s="4"/>
      <c r="DT124" s="4"/>
      <c r="DU124" s="4"/>
      <c r="DV124" s="4"/>
      <c r="DW124" s="4"/>
      <c r="DX124" s="4"/>
      <c r="DY124" s="4"/>
      <c r="DZ124" s="4"/>
      <c r="EA124" s="4"/>
      <c r="EB124" s="4"/>
      <c r="EC124" s="4"/>
      <c r="ED124" s="4"/>
      <c r="EE124" s="4"/>
      <c r="EF124" s="4"/>
      <c r="EG124" s="4"/>
      <c r="EH124" s="4"/>
      <c r="EI124" s="4"/>
      <c r="EJ124" s="4"/>
      <c r="EK124" s="4"/>
      <c r="EL124" s="4"/>
      <c r="EM124" s="4"/>
      <c r="EN124" s="4"/>
      <c r="EO124" s="4"/>
      <c r="EP124" s="4"/>
      <c r="EQ124" s="4"/>
      <c r="ER124" s="4"/>
      <c r="ES124" s="4"/>
      <c r="ET124" s="4"/>
      <c r="EU124" s="4"/>
      <c r="EV124" s="4"/>
      <c r="EW124" s="4"/>
      <c r="EX124" s="4"/>
      <c r="EY124" s="4"/>
      <c r="EZ124" s="4"/>
      <c r="FA124" s="4"/>
      <c r="FB124" s="4"/>
      <c r="FC124" s="4"/>
      <c r="FD124" s="4"/>
      <c r="FE124" s="4"/>
      <c r="FF124" s="4"/>
      <c r="FG124" s="4"/>
      <c r="FH124" s="4"/>
      <c r="FI124" s="4"/>
      <c r="FJ124" s="4"/>
      <c r="FK124" s="4"/>
      <c r="FL124" s="4"/>
      <c r="FM124" s="4"/>
      <c r="FN124" s="4"/>
      <c r="FO124" s="4"/>
      <c r="FP124" s="4"/>
      <c r="FQ124" s="4"/>
      <c r="FR124" s="4"/>
      <c r="FS124" s="4"/>
      <c r="FT124" s="4"/>
      <c r="FU124" s="4"/>
      <c r="FV124" s="4"/>
      <c r="FW124" s="4"/>
      <c r="FX124" s="4"/>
      <c r="FY124" s="4"/>
      <c r="FZ124" s="4"/>
      <c r="GA124" s="4"/>
      <c r="GB124" s="4"/>
      <c r="GC124" s="4"/>
      <c r="GD124" s="4"/>
      <c r="GE124" s="4"/>
      <c r="GF124" s="4"/>
      <c r="GG124" s="4"/>
      <c r="GH124" s="4"/>
      <c r="GI124" s="4"/>
      <c r="GJ124" s="4"/>
    </row>
    <row r="125" spans="1:192" s="5" customFormat="1" x14ac:dyDescent="0.5">
      <c r="A125" s="4"/>
      <c r="B125" s="4"/>
      <c r="C125" s="4"/>
      <c r="D125" s="4"/>
      <c r="E125" s="4"/>
      <c r="F125" s="4"/>
      <c r="G125" s="4"/>
      <c r="H125" s="4"/>
      <c r="I125" s="4"/>
      <c r="J125" s="4"/>
      <c r="K125" s="4"/>
      <c r="L125" s="4"/>
      <c r="M125" s="4"/>
      <c r="N125" s="4"/>
      <c r="O125" s="4"/>
      <c r="P125" s="4"/>
      <c r="Q125" s="4"/>
      <c r="R125" s="4"/>
      <c r="S125" s="4"/>
      <c r="T125" s="4"/>
      <c r="U125" s="4"/>
      <c r="V125" s="4"/>
      <c r="W125" s="4"/>
      <c r="X125" s="4"/>
      <c r="Y125" s="4"/>
      <c r="Z125" s="4"/>
      <c r="AA125" s="4"/>
      <c r="AB125" s="4"/>
      <c r="AC125" s="4"/>
      <c r="AD125" s="4"/>
      <c r="AE125" s="4"/>
      <c r="AF125" s="4"/>
      <c r="AG125" s="4"/>
      <c r="AH125" s="4"/>
      <c r="AI125" s="4"/>
      <c r="AJ125" s="4"/>
      <c r="AK125" s="4"/>
      <c r="AL125" s="4"/>
      <c r="AM125" s="4"/>
      <c r="AN125" s="4"/>
      <c r="AO125" s="4"/>
      <c r="AP125" s="4"/>
      <c r="AQ125" s="4"/>
      <c r="AR125" s="4"/>
      <c r="AS125" s="4"/>
      <c r="AT125" s="4"/>
      <c r="AU125" s="4"/>
      <c r="AV125" s="4"/>
      <c r="AW125" s="4"/>
      <c r="AX125" s="4"/>
      <c r="AY125" s="4"/>
      <c r="AZ125" s="4"/>
      <c r="BA125" s="4"/>
      <c r="BB125" s="4"/>
      <c r="BC125" s="4"/>
      <c r="BD125" s="4"/>
      <c r="BE125" s="4"/>
      <c r="BF125" s="4"/>
      <c r="BG125" s="4"/>
      <c r="BH125" s="4"/>
      <c r="BI125" s="4"/>
      <c r="BJ125" s="4"/>
      <c r="BK125" s="4"/>
      <c r="BL125" s="4"/>
      <c r="BM125" s="4"/>
      <c r="BN125" s="4"/>
      <c r="BO125" s="4"/>
      <c r="BP125" s="4"/>
      <c r="BQ125" s="4"/>
      <c r="BR125" s="4"/>
      <c r="BS125" s="4"/>
      <c r="BT125" s="4"/>
      <c r="BU125" s="4"/>
      <c r="BV125" s="4"/>
      <c r="BW125" s="4"/>
      <c r="BX125" s="4"/>
      <c r="BY125" s="4"/>
      <c r="BZ125" s="4"/>
      <c r="CA125" s="4"/>
      <c r="CB125" s="4"/>
      <c r="CC125" s="4"/>
      <c r="CD125" s="4"/>
      <c r="CE125" s="4"/>
      <c r="CF125" s="4"/>
      <c r="CG125" s="4"/>
      <c r="CH125" s="4"/>
      <c r="CI125" s="4"/>
      <c r="CJ125" s="4"/>
      <c r="CK125" s="4"/>
      <c r="CL125" s="4"/>
      <c r="CM125" s="4"/>
      <c r="CN125" s="4"/>
      <c r="CO125" s="4"/>
      <c r="CP125" s="4"/>
      <c r="CQ125" s="4"/>
      <c r="CR125" s="4"/>
      <c r="CS125" s="4"/>
      <c r="CT125" s="4"/>
      <c r="CU125" s="4"/>
      <c r="CV125" s="4"/>
      <c r="CW125" s="4"/>
      <c r="CX125" s="4"/>
      <c r="CY125" s="4"/>
      <c r="CZ125" s="4"/>
      <c r="DA125" s="4"/>
      <c r="DB125" s="4"/>
      <c r="DC125" s="4"/>
      <c r="DD125" s="4"/>
      <c r="DE125" s="4"/>
      <c r="DF125" s="4"/>
      <c r="DG125" s="4"/>
      <c r="DH125" s="4"/>
      <c r="DI125" s="4"/>
      <c r="DJ125" s="4"/>
      <c r="DK125" s="4"/>
      <c r="DL125" s="4"/>
      <c r="DM125" s="4"/>
      <c r="DN125" s="4"/>
      <c r="DO125" s="4"/>
      <c r="DP125" s="4"/>
      <c r="DQ125" s="4"/>
      <c r="DR125" s="4"/>
      <c r="DS125" s="4"/>
      <c r="DT125" s="4"/>
      <c r="DU125" s="4"/>
      <c r="DV125" s="4"/>
      <c r="DW125" s="4"/>
      <c r="DX125" s="4"/>
      <c r="DY125" s="4"/>
      <c r="DZ125" s="4"/>
      <c r="EA125" s="4"/>
      <c r="EB125" s="4"/>
      <c r="EC125" s="4"/>
      <c r="ED125" s="4"/>
      <c r="EE125" s="4"/>
      <c r="EF125" s="4"/>
      <c r="EG125" s="4"/>
      <c r="EH125" s="4"/>
      <c r="EI125" s="4"/>
      <c r="EJ125" s="4"/>
      <c r="EK125" s="4"/>
      <c r="EL125" s="4"/>
      <c r="EM125" s="4"/>
      <c r="EN125" s="4"/>
      <c r="EO125" s="4"/>
      <c r="EP125" s="4"/>
      <c r="EQ125" s="4"/>
      <c r="ER125" s="4"/>
      <c r="ES125" s="4"/>
      <c r="ET125" s="4"/>
      <c r="EU125" s="4"/>
      <c r="EV125" s="4"/>
      <c r="EW125" s="4"/>
      <c r="EX125" s="4"/>
      <c r="EY125" s="4"/>
      <c r="EZ125" s="4"/>
      <c r="FA125" s="4"/>
      <c r="FB125" s="4"/>
      <c r="FC125" s="4"/>
      <c r="FD125" s="4"/>
      <c r="FE125" s="4"/>
      <c r="FF125" s="4"/>
      <c r="FG125" s="4"/>
      <c r="FH125" s="4"/>
      <c r="FI125" s="4"/>
      <c r="FJ125" s="4"/>
      <c r="FK125" s="4"/>
      <c r="FL125" s="4"/>
      <c r="FM125" s="4"/>
      <c r="FN125" s="4"/>
      <c r="FO125" s="4"/>
      <c r="FP125" s="4"/>
      <c r="FQ125" s="4"/>
      <c r="FR125" s="4"/>
      <c r="FS125" s="4"/>
      <c r="FT125" s="4"/>
      <c r="FU125" s="4"/>
      <c r="FV125" s="4"/>
      <c r="FW125" s="4"/>
      <c r="FX125" s="4"/>
      <c r="FY125" s="4"/>
      <c r="FZ125" s="4"/>
      <c r="GA125" s="4"/>
      <c r="GB125" s="4"/>
      <c r="GC125" s="4"/>
      <c r="GD125" s="4"/>
      <c r="GE125" s="4"/>
      <c r="GF125" s="4"/>
      <c r="GG125" s="4"/>
      <c r="GH125" s="4"/>
      <c r="GI125" s="4"/>
      <c r="GJ125" s="4"/>
    </row>
    <row r="126" spans="1:192" s="5" customFormat="1" x14ac:dyDescent="0.5">
      <c r="A126" s="4"/>
      <c r="B126" s="4"/>
      <c r="C126" s="4"/>
      <c r="D126" s="4"/>
      <c r="E126" s="4"/>
      <c r="F126" s="4"/>
      <c r="G126" s="4"/>
      <c r="H126" s="4"/>
      <c r="I126" s="4"/>
      <c r="J126" s="4"/>
      <c r="K126" s="4"/>
      <c r="L126" s="4"/>
      <c r="M126" s="4"/>
      <c r="N126" s="4"/>
      <c r="O126" s="4"/>
      <c r="P126" s="4"/>
      <c r="Q126" s="4"/>
      <c r="R126" s="4"/>
      <c r="S126" s="4"/>
      <c r="T126" s="4"/>
      <c r="U126" s="4"/>
      <c r="V126" s="4"/>
      <c r="W126" s="4"/>
      <c r="X126" s="4"/>
      <c r="Y126" s="4"/>
      <c r="Z126" s="4"/>
      <c r="AA126" s="4"/>
      <c r="AB126" s="4"/>
      <c r="AC126" s="4"/>
      <c r="AD126" s="4"/>
      <c r="AE126" s="4"/>
      <c r="AF126" s="4"/>
      <c r="AG126" s="4"/>
      <c r="AH126" s="4"/>
      <c r="AI126" s="4"/>
      <c r="AJ126" s="4"/>
      <c r="AK126" s="4"/>
      <c r="AL126" s="4"/>
      <c r="AM126" s="4"/>
      <c r="AN126" s="4"/>
      <c r="AO126" s="4"/>
      <c r="AP126" s="4"/>
      <c r="AQ126" s="4"/>
      <c r="AR126" s="4"/>
      <c r="AS126" s="4"/>
      <c r="AT126" s="4"/>
      <c r="AU126" s="4"/>
      <c r="AV126" s="4"/>
      <c r="AW126" s="4"/>
      <c r="AX126" s="4"/>
      <c r="AY126" s="4"/>
      <c r="AZ126" s="4"/>
      <c r="BA126" s="4"/>
      <c r="BB126" s="4"/>
      <c r="BC126" s="4"/>
      <c r="BD126" s="4"/>
      <c r="BE126" s="4"/>
      <c r="BF126" s="4"/>
      <c r="BG126" s="4"/>
      <c r="BH126" s="4"/>
      <c r="BI126" s="4"/>
      <c r="BJ126" s="4"/>
      <c r="BK126" s="4"/>
      <c r="BL126" s="4"/>
      <c r="BM126" s="4"/>
      <c r="BN126" s="4"/>
      <c r="BO126" s="4"/>
      <c r="BP126" s="4"/>
      <c r="BQ126" s="4"/>
      <c r="BR126" s="4"/>
      <c r="BS126" s="4"/>
      <c r="BT126" s="4"/>
      <c r="BU126" s="4"/>
      <c r="BV126" s="4"/>
      <c r="BW126" s="4"/>
      <c r="BX126" s="4"/>
      <c r="BY126" s="4"/>
      <c r="BZ126" s="4"/>
      <c r="CA126" s="4"/>
      <c r="CB126" s="4"/>
      <c r="CC126" s="4"/>
      <c r="CD126" s="4"/>
      <c r="CE126" s="4"/>
      <c r="CF126" s="4"/>
      <c r="CG126" s="4"/>
      <c r="CH126" s="4"/>
      <c r="CI126" s="4"/>
      <c r="CJ126" s="4"/>
      <c r="CK126" s="4"/>
      <c r="CL126" s="4"/>
      <c r="CM126" s="4"/>
      <c r="CN126" s="4"/>
      <c r="CO126" s="4"/>
      <c r="CP126" s="4"/>
      <c r="CQ126" s="4"/>
      <c r="CR126" s="4"/>
      <c r="CS126" s="4"/>
      <c r="CT126" s="4"/>
      <c r="CU126" s="4"/>
      <c r="CV126" s="4"/>
      <c r="CW126" s="4"/>
      <c r="CX126" s="4"/>
      <c r="CY126" s="4"/>
      <c r="CZ126" s="4"/>
      <c r="DA126" s="4"/>
      <c r="DB126" s="4"/>
      <c r="DC126" s="4"/>
      <c r="DD126" s="4"/>
      <c r="DE126" s="4"/>
      <c r="DF126" s="4"/>
      <c r="DG126" s="4"/>
      <c r="DH126" s="4"/>
      <c r="DI126" s="4"/>
      <c r="DJ126" s="4"/>
      <c r="DK126" s="4"/>
      <c r="DL126" s="4"/>
      <c r="DM126" s="4"/>
      <c r="DN126" s="4"/>
      <c r="DO126" s="4"/>
      <c r="DP126" s="4"/>
      <c r="DQ126" s="4"/>
      <c r="DR126" s="4"/>
      <c r="DS126" s="4"/>
      <c r="DT126" s="4"/>
      <c r="DU126" s="4"/>
      <c r="DV126" s="4"/>
      <c r="DW126" s="4"/>
      <c r="DX126" s="4"/>
      <c r="DY126" s="4"/>
      <c r="DZ126" s="4"/>
      <c r="EA126" s="4"/>
      <c r="EB126" s="4"/>
      <c r="EC126" s="4"/>
      <c r="ED126" s="4"/>
      <c r="EE126" s="4"/>
      <c r="EF126" s="4"/>
      <c r="EG126" s="4"/>
      <c r="EH126" s="4"/>
      <c r="EI126" s="4"/>
      <c r="EJ126" s="4"/>
      <c r="EK126" s="4"/>
      <c r="EL126" s="4"/>
      <c r="EM126" s="4"/>
      <c r="EN126" s="4"/>
      <c r="EO126" s="4"/>
      <c r="EP126" s="4"/>
      <c r="EQ126" s="4"/>
      <c r="ER126" s="4"/>
      <c r="ES126" s="4"/>
      <c r="ET126" s="4"/>
      <c r="EU126" s="4"/>
      <c r="EV126" s="4"/>
      <c r="EW126" s="4"/>
      <c r="EX126" s="4"/>
      <c r="EY126" s="4"/>
      <c r="EZ126" s="4"/>
      <c r="FA126" s="4"/>
      <c r="FB126" s="4"/>
      <c r="FC126" s="4"/>
      <c r="FD126" s="4"/>
      <c r="FE126" s="4"/>
      <c r="FF126" s="4"/>
      <c r="FG126" s="4"/>
      <c r="FH126" s="4"/>
      <c r="FI126" s="4"/>
      <c r="FJ126" s="4"/>
      <c r="FK126" s="4"/>
      <c r="FL126" s="4"/>
      <c r="FM126" s="4"/>
      <c r="FN126" s="4"/>
      <c r="FO126" s="4"/>
      <c r="FP126" s="4"/>
      <c r="FQ126" s="4"/>
      <c r="FR126" s="4"/>
      <c r="FS126" s="4"/>
      <c r="FT126" s="4"/>
      <c r="FU126" s="4"/>
      <c r="FV126" s="4"/>
      <c r="FW126" s="4"/>
      <c r="FX126" s="4"/>
      <c r="FY126" s="4"/>
      <c r="FZ126" s="4"/>
      <c r="GA126" s="4"/>
      <c r="GB126" s="4"/>
      <c r="GC126" s="4"/>
      <c r="GD126" s="4"/>
      <c r="GE126" s="4"/>
      <c r="GF126" s="4"/>
      <c r="GG126" s="4"/>
      <c r="GH126" s="4"/>
      <c r="GI126" s="4"/>
      <c r="GJ126" s="4"/>
    </row>
    <row r="127" spans="1:192" s="5" customFormat="1" x14ac:dyDescent="0.5">
      <c r="A127" s="4"/>
      <c r="B127" s="4"/>
      <c r="C127" s="4"/>
      <c r="D127" s="4"/>
      <c r="E127" s="4"/>
      <c r="F127" s="4"/>
      <c r="G127" s="4"/>
      <c r="H127" s="4"/>
      <c r="I127" s="4"/>
      <c r="J127" s="4"/>
      <c r="K127" s="4"/>
      <c r="L127" s="4"/>
      <c r="M127" s="4"/>
      <c r="N127" s="4"/>
      <c r="O127" s="4"/>
      <c r="P127" s="4"/>
      <c r="Q127" s="4"/>
      <c r="R127" s="4"/>
      <c r="S127" s="4"/>
      <c r="T127" s="4"/>
      <c r="U127" s="4"/>
      <c r="V127" s="4"/>
      <c r="W127" s="4"/>
      <c r="X127" s="4"/>
      <c r="Y127" s="4"/>
      <c r="Z127" s="4"/>
      <c r="AA127" s="4"/>
      <c r="AB127" s="4"/>
      <c r="AC127" s="4"/>
      <c r="AD127" s="4"/>
      <c r="AE127" s="4"/>
      <c r="AF127" s="4"/>
      <c r="AG127" s="4"/>
      <c r="AH127" s="4"/>
      <c r="AI127" s="4"/>
      <c r="AJ127" s="4"/>
      <c r="AK127" s="4"/>
      <c r="AL127" s="4"/>
      <c r="AM127" s="4"/>
      <c r="AN127" s="4"/>
      <c r="AO127" s="4"/>
      <c r="AP127" s="4"/>
      <c r="AQ127" s="4"/>
      <c r="AR127" s="4"/>
      <c r="AS127" s="4"/>
      <c r="AT127" s="4"/>
      <c r="AU127" s="4"/>
      <c r="AV127" s="4"/>
      <c r="AW127" s="4"/>
      <c r="AX127" s="4"/>
      <c r="AY127" s="4"/>
      <c r="AZ127" s="4"/>
      <c r="BA127" s="4"/>
      <c r="BB127" s="4"/>
      <c r="BC127" s="4"/>
      <c r="BD127" s="4"/>
      <c r="BE127" s="4"/>
      <c r="BF127" s="4"/>
      <c r="BG127" s="4"/>
      <c r="BH127" s="4"/>
      <c r="BI127" s="4"/>
      <c r="BJ127" s="4"/>
      <c r="BK127" s="4"/>
      <c r="BL127" s="4"/>
      <c r="BM127" s="4"/>
      <c r="BN127" s="4"/>
      <c r="BO127" s="4"/>
      <c r="BP127" s="4"/>
      <c r="BQ127" s="4"/>
      <c r="BR127" s="4"/>
      <c r="BS127" s="4"/>
      <c r="BT127" s="4"/>
      <c r="BU127" s="4"/>
      <c r="BV127" s="4"/>
      <c r="BW127" s="4"/>
      <c r="BX127" s="4"/>
      <c r="BY127" s="4"/>
      <c r="BZ127" s="4"/>
      <c r="CA127" s="4"/>
      <c r="CB127" s="4"/>
      <c r="CC127" s="4"/>
      <c r="CD127" s="4"/>
      <c r="CE127" s="4"/>
      <c r="CF127" s="4"/>
      <c r="CG127" s="4"/>
      <c r="CH127" s="4"/>
      <c r="CI127" s="4"/>
      <c r="CJ127" s="4"/>
      <c r="CK127" s="4"/>
      <c r="CL127" s="4"/>
      <c r="CM127" s="4"/>
      <c r="CN127" s="4"/>
      <c r="CO127" s="4"/>
      <c r="CP127" s="4"/>
      <c r="CQ127" s="4"/>
      <c r="CR127" s="4"/>
      <c r="CS127" s="4"/>
      <c r="CT127" s="4"/>
      <c r="CU127" s="4"/>
      <c r="CV127" s="4"/>
      <c r="CW127" s="4"/>
      <c r="CX127" s="4"/>
      <c r="CY127" s="4"/>
      <c r="CZ127" s="4"/>
      <c r="DA127" s="4"/>
      <c r="DB127" s="4"/>
      <c r="DC127" s="4"/>
      <c r="DD127" s="4"/>
      <c r="DE127" s="4"/>
      <c r="DF127" s="4"/>
      <c r="DG127" s="4"/>
      <c r="DH127" s="4"/>
      <c r="DI127" s="4"/>
      <c r="DJ127" s="4"/>
      <c r="DK127" s="4"/>
      <c r="DL127" s="4"/>
      <c r="DM127" s="4"/>
      <c r="DN127" s="4"/>
      <c r="DO127" s="4"/>
      <c r="DP127" s="4"/>
      <c r="DQ127" s="4"/>
      <c r="DR127" s="4"/>
      <c r="DS127" s="4"/>
      <c r="DT127" s="4"/>
      <c r="DU127" s="4"/>
      <c r="DV127" s="4"/>
      <c r="DW127" s="4"/>
      <c r="DX127" s="4"/>
      <c r="DY127" s="4"/>
      <c r="DZ127" s="4"/>
      <c r="EA127" s="4"/>
      <c r="EB127" s="4"/>
      <c r="EC127" s="4"/>
      <c r="ED127" s="4"/>
      <c r="EE127" s="4"/>
      <c r="EF127" s="4"/>
      <c r="EG127" s="4"/>
      <c r="EH127" s="4"/>
      <c r="EI127" s="4"/>
      <c r="EJ127" s="4"/>
      <c r="EK127" s="4"/>
      <c r="EL127" s="4"/>
      <c r="EM127" s="4"/>
      <c r="EN127" s="4"/>
      <c r="EO127" s="4"/>
      <c r="EP127" s="4"/>
      <c r="EQ127" s="4"/>
      <c r="ER127" s="4"/>
      <c r="ES127" s="4"/>
      <c r="ET127" s="4"/>
      <c r="EU127" s="4"/>
      <c r="EV127" s="4"/>
      <c r="EW127" s="4"/>
      <c r="EX127" s="4"/>
      <c r="EY127" s="4"/>
      <c r="EZ127" s="4"/>
      <c r="FA127" s="4"/>
      <c r="FB127" s="4"/>
      <c r="FC127" s="4"/>
      <c r="FD127" s="4"/>
      <c r="FE127" s="4"/>
      <c r="FF127" s="4"/>
      <c r="FG127" s="4"/>
      <c r="FH127" s="4"/>
      <c r="FI127" s="4"/>
      <c r="FJ127" s="4"/>
      <c r="FK127" s="4"/>
      <c r="FL127" s="4"/>
      <c r="FM127" s="4"/>
      <c r="FN127" s="4"/>
      <c r="FO127" s="4"/>
      <c r="FP127" s="4"/>
      <c r="FQ127" s="4"/>
      <c r="FR127" s="4"/>
      <c r="FS127" s="4"/>
      <c r="FT127" s="4"/>
      <c r="FU127" s="4"/>
      <c r="FV127" s="4"/>
      <c r="FW127" s="4"/>
      <c r="FX127" s="4"/>
      <c r="FY127" s="4"/>
      <c r="FZ127" s="4"/>
      <c r="GA127" s="4"/>
      <c r="GB127" s="4"/>
      <c r="GC127" s="4"/>
      <c r="GD127" s="4"/>
      <c r="GE127" s="4"/>
      <c r="GF127" s="4"/>
      <c r="GG127" s="4"/>
      <c r="GH127" s="4"/>
      <c r="GI127" s="4"/>
      <c r="GJ127" s="4"/>
    </row>
    <row r="128" spans="1:192" s="5" customFormat="1" x14ac:dyDescent="0.5">
      <c r="A128" s="4"/>
      <c r="B128" s="4"/>
      <c r="C128" s="4"/>
      <c r="D128" s="4"/>
      <c r="E128" s="4"/>
      <c r="F128" s="4"/>
      <c r="G128" s="4"/>
      <c r="H128" s="4"/>
      <c r="I128" s="4"/>
      <c r="J128" s="4"/>
      <c r="K128" s="4"/>
      <c r="L128" s="4"/>
      <c r="M128" s="4"/>
      <c r="N128" s="4"/>
      <c r="O128" s="4"/>
      <c r="P128" s="4"/>
      <c r="Q128" s="4"/>
      <c r="R128" s="4"/>
      <c r="S128" s="4"/>
      <c r="T128" s="4"/>
      <c r="U128" s="4"/>
      <c r="V128" s="4"/>
      <c r="W128" s="4"/>
      <c r="X128" s="4"/>
      <c r="Y128" s="4"/>
      <c r="Z128" s="4"/>
      <c r="AA128" s="4"/>
      <c r="AB128" s="4"/>
      <c r="AC128" s="4"/>
      <c r="AD128" s="4"/>
      <c r="AE128" s="4"/>
      <c r="AF128" s="4"/>
      <c r="AG128" s="4"/>
      <c r="AH128" s="4"/>
      <c r="AI128" s="4"/>
      <c r="AJ128" s="4"/>
      <c r="AK128" s="4"/>
      <c r="AL128" s="4"/>
      <c r="AM128" s="4"/>
      <c r="AN128" s="4"/>
      <c r="AO128" s="4"/>
      <c r="AP128" s="4"/>
      <c r="AQ128" s="4"/>
      <c r="AR128" s="4"/>
      <c r="AS128" s="4"/>
      <c r="AT128" s="4"/>
      <c r="AU128" s="4"/>
      <c r="AV128" s="4"/>
      <c r="AW128" s="4"/>
      <c r="AX128" s="4"/>
      <c r="AY128" s="4"/>
      <c r="AZ128" s="4"/>
      <c r="BA128" s="4"/>
      <c r="BB128" s="4"/>
      <c r="BC128" s="4"/>
      <c r="BD128" s="4"/>
      <c r="BE128" s="4"/>
      <c r="BF128" s="4"/>
      <c r="BG128" s="4"/>
      <c r="BH128" s="4"/>
      <c r="BI128" s="4"/>
      <c r="BJ128" s="4"/>
      <c r="BK128" s="4"/>
      <c r="BL128" s="4"/>
      <c r="BM128" s="4"/>
      <c r="BN128" s="4"/>
      <c r="BO128" s="4"/>
      <c r="BP128" s="4"/>
      <c r="BQ128" s="4"/>
      <c r="BR128" s="4"/>
      <c r="BS128" s="4"/>
      <c r="BT128" s="4"/>
      <c r="BU128" s="4"/>
      <c r="BV128" s="4"/>
      <c r="BW128" s="4"/>
      <c r="BX128" s="4"/>
      <c r="BY128" s="4"/>
      <c r="BZ128" s="4"/>
      <c r="CA128" s="4"/>
      <c r="CB128" s="4"/>
      <c r="CC128" s="4"/>
      <c r="CD128" s="4"/>
      <c r="CE128" s="4"/>
      <c r="CF128" s="4"/>
      <c r="CG128" s="4"/>
      <c r="CH128" s="4"/>
      <c r="CI128" s="4"/>
      <c r="CJ128" s="4"/>
      <c r="CK128" s="4"/>
      <c r="CL128" s="4"/>
      <c r="CM128" s="4"/>
      <c r="CN128" s="4"/>
      <c r="CO128" s="4"/>
      <c r="CP128" s="4"/>
      <c r="CQ128" s="4"/>
      <c r="CR128" s="4"/>
      <c r="CS128" s="4"/>
      <c r="CT128" s="4"/>
      <c r="CU128" s="4"/>
      <c r="CV128" s="4"/>
      <c r="CW128" s="4"/>
      <c r="CX128" s="4"/>
      <c r="CY128" s="4"/>
      <c r="CZ128" s="4"/>
      <c r="DA128" s="4"/>
      <c r="DB128" s="4"/>
      <c r="DC128" s="4"/>
      <c r="DD128" s="4"/>
      <c r="DE128" s="4"/>
      <c r="DF128" s="4"/>
      <c r="DG128" s="4"/>
      <c r="DH128" s="4"/>
      <c r="DI128" s="4"/>
      <c r="DJ128" s="4"/>
      <c r="DK128" s="4"/>
      <c r="DL128" s="4"/>
      <c r="DM128" s="4"/>
      <c r="DN128" s="4"/>
      <c r="DO128" s="4"/>
      <c r="DP128" s="4"/>
      <c r="DQ128" s="4"/>
      <c r="DR128" s="4"/>
      <c r="DS128" s="4"/>
      <c r="DT128" s="4"/>
      <c r="DU128" s="4"/>
      <c r="DV128" s="4"/>
      <c r="DW128" s="4"/>
      <c r="DX128" s="4"/>
      <c r="DY128" s="4"/>
      <c r="DZ128" s="4"/>
      <c r="EA128" s="4"/>
      <c r="EB128" s="4"/>
      <c r="EC128" s="4"/>
      <c r="ED128" s="4"/>
      <c r="EE128" s="4"/>
      <c r="EF128" s="4"/>
      <c r="EG128" s="4"/>
      <c r="EH128" s="4"/>
      <c r="EI128" s="4"/>
      <c r="EJ128" s="4"/>
      <c r="EK128" s="4"/>
      <c r="EL128" s="4"/>
      <c r="EM128" s="4"/>
      <c r="EN128" s="4"/>
      <c r="EO128" s="4"/>
      <c r="EP128" s="4"/>
      <c r="EQ128" s="4"/>
      <c r="ER128" s="4"/>
      <c r="ES128" s="4"/>
      <c r="ET128" s="4"/>
      <c r="EU128" s="4"/>
      <c r="EV128" s="4"/>
      <c r="EW128" s="4"/>
      <c r="EX128" s="4"/>
      <c r="EY128" s="4"/>
      <c r="EZ128" s="4"/>
      <c r="FA128" s="4"/>
      <c r="FB128" s="4"/>
      <c r="FC128" s="4"/>
      <c r="FD128" s="4"/>
      <c r="FE128" s="4"/>
      <c r="FF128" s="4"/>
      <c r="FG128" s="4"/>
      <c r="FH128" s="4"/>
      <c r="FI128" s="4"/>
      <c r="FJ128" s="4"/>
      <c r="FK128" s="4"/>
      <c r="FL128" s="4"/>
      <c r="FM128" s="4"/>
      <c r="FN128" s="4"/>
      <c r="FO128" s="4"/>
      <c r="FP128" s="4"/>
      <c r="FQ128" s="4"/>
      <c r="FR128" s="4"/>
      <c r="FS128" s="4"/>
      <c r="FT128" s="4"/>
      <c r="FU128" s="4"/>
      <c r="FV128" s="4"/>
      <c r="FW128" s="4"/>
      <c r="FX128" s="4"/>
      <c r="FY128" s="4"/>
      <c r="FZ128" s="4"/>
      <c r="GA128" s="4"/>
      <c r="GB128" s="4"/>
      <c r="GC128" s="4"/>
      <c r="GD128" s="4"/>
      <c r="GE128" s="4"/>
      <c r="GF128" s="4"/>
      <c r="GG128" s="4"/>
      <c r="GH128" s="4"/>
      <c r="GI128" s="4"/>
      <c r="GJ128" s="4"/>
    </row>
    <row r="129" spans="1:192" s="5" customFormat="1" x14ac:dyDescent="0.5">
      <c r="A129" s="4"/>
      <c r="B129" s="4"/>
      <c r="C129" s="4"/>
      <c r="D129" s="4"/>
      <c r="E129" s="4"/>
      <c r="F129" s="4"/>
      <c r="G129" s="4"/>
      <c r="H129" s="4"/>
      <c r="I129" s="4"/>
      <c r="J129" s="4"/>
      <c r="K129" s="4"/>
      <c r="L129" s="4"/>
      <c r="M129" s="4"/>
      <c r="N129" s="4"/>
      <c r="O129" s="4"/>
      <c r="P129" s="4"/>
      <c r="Q129" s="4"/>
      <c r="R129" s="4"/>
      <c r="S129" s="4"/>
      <c r="T129" s="4"/>
      <c r="U129" s="4"/>
      <c r="V129" s="4"/>
      <c r="W129" s="4"/>
      <c r="X129" s="4"/>
      <c r="Y129" s="4"/>
      <c r="Z129" s="4"/>
      <c r="AA129" s="4"/>
      <c r="AB129" s="4"/>
      <c r="AC129" s="4"/>
      <c r="AD129" s="4"/>
      <c r="AE129" s="4"/>
      <c r="AF129" s="4"/>
      <c r="AG129" s="4"/>
      <c r="AH129" s="4"/>
      <c r="AI129" s="4"/>
      <c r="AJ129" s="4"/>
      <c r="AK129" s="4"/>
      <c r="AL129" s="4"/>
      <c r="AM129" s="4"/>
      <c r="AN129" s="4"/>
      <c r="AO129" s="4"/>
      <c r="AP129" s="4"/>
      <c r="AQ129" s="4"/>
      <c r="AR129" s="4"/>
      <c r="AS129" s="4"/>
      <c r="AT129" s="4"/>
      <c r="AU129" s="4"/>
      <c r="AV129" s="4"/>
      <c r="AW129" s="4"/>
      <c r="AX129" s="4"/>
      <c r="AY129" s="4"/>
      <c r="AZ129" s="4"/>
      <c r="BA129" s="4"/>
      <c r="BB129" s="4"/>
      <c r="BC129" s="4"/>
      <c r="BD129" s="4"/>
      <c r="BE129" s="4"/>
      <c r="BF129" s="4"/>
      <c r="BG129" s="4"/>
      <c r="BH129" s="4"/>
      <c r="BI129" s="4"/>
      <c r="BJ129" s="4"/>
      <c r="BK129" s="4"/>
      <c r="BL129" s="4"/>
      <c r="BM129" s="4"/>
      <c r="BN129" s="4"/>
      <c r="BO129" s="4"/>
      <c r="BP129" s="4"/>
      <c r="BQ129" s="4"/>
      <c r="BR129" s="4"/>
      <c r="BS129" s="4"/>
      <c r="BT129" s="4"/>
      <c r="BU129" s="4"/>
      <c r="BV129" s="4"/>
      <c r="BW129" s="4"/>
      <c r="BX129" s="4"/>
      <c r="BY129" s="4"/>
      <c r="BZ129" s="4"/>
      <c r="CA129" s="4"/>
      <c r="CB129" s="4"/>
      <c r="CC129" s="4"/>
      <c r="CD129" s="4"/>
      <c r="CE129" s="4"/>
      <c r="CF129" s="4"/>
      <c r="CG129" s="4"/>
      <c r="CH129" s="4"/>
      <c r="CI129" s="4"/>
      <c r="CJ129" s="4"/>
      <c r="CK129" s="4"/>
      <c r="CL129" s="4"/>
      <c r="CM129" s="4"/>
      <c r="CN129" s="4"/>
      <c r="CO129" s="4"/>
      <c r="CP129" s="4"/>
      <c r="CQ129" s="4"/>
      <c r="CR129" s="4"/>
      <c r="CS129" s="4"/>
      <c r="CT129" s="4"/>
      <c r="CU129" s="4"/>
      <c r="CV129" s="4"/>
      <c r="CW129" s="4"/>
      <c r="CX129" s="4"/>
      <c r="CY129" s="4"/>
      <c r="CZ129" s="4"/>
      <c r="DA129" s="4"/>
      <c r="DB129" s="4"/>
      <c r="DC129" s="4"/>
      <c r="DD129" s="4"/>
      <c r="DE129" s="4"/>
      <c r="DF129" s="4"/>
      <c r="DG129" s="4"/>
      <c r="DH129" s="4"/>
      <c r="DI129" s="4"/>
      <c r="DJ129" s="4"/>
      <c r="DK129" s="4"/>
      <c r="DL129" s="4"/>
      <c r="DM129" s="4"/>
      <c r="DN129" s="4"/>
      <c r="DO129" s="4"/>
      <c r="DP129" s="4"/>
      <c r="DQ129" s="4"/>
      <c r="DR129" s="4"/>
      <c r="DS129" s="4"/>
      <c r="DT129" s="4"/>
      <c r="DU129" s="4"/>
      <c r="DV129" s="4"/>
      <c r="DW129" s="4"/>
      <c r="DX129" s="4"/>
      <c r="DY129" s="4"/>
      <c r="DZ129" s="4"/>
      <c r="EA129" s="4"/>
      <c r="EB129" s="4"/>
      <c r="EC129" s="4"/>
      <c r="ED129" s="4"/>
      <c r="EE129" s="4"/>
      <c r="EF129" s="4"/>
      <c r="EG129" s="4"/>
      <c r="EH129" s="4"/>
      <c r="EI129" s="4"/>
      <c r="EJ129" s="4"/>
      <c r="EK129" s="4"/>
      <c r="EL129" s="4"/>
      <c r="EM129" s="4"/>
      <c r="EN129" s="4"/>
      <c r="EO129" s="4"/>
      <c r="EP129" s="4"/>
      <c r="EQ129" s="4"/>
      <c r="ER129" s="4"/>
      <c r="ES129" s="4"/>
      <c r="ET129" s="4"/>
      <c r="EU129" s="4"/>
      <c r="EV129" s="4"/>
      <c r="EW129" s="4"/>
      <c r="EX129" s="4"/>
      <c r="EY129" s="4"/>
      <c r="EZ129" s="4"/>
      <c r="FA129" s="4"/>
      <c r="FB129" s="4"/>
      <c r="FC129" s="4"/>
      <c r="FD129" s="4"/>
      <c r="FE129" s="4"/>
      <c r="FF129" s="4"/>
      <c r="FG129" s="4"/>
      <c r="FH129" s="4"/>
      <c r="FI129" s="4"/>
      <c r="FJ129" s="4"/>
      <c r="FK129" s="4"/>
      <c r="FL129" s="4"/>
      <c r="FM129" s="4"/>
      <c r="FN129" s="4"/>
      <c r="FO129" s="4"/>
      <c r="FP129" s="4"/>
      <c r="FQ129" s="4"/>
      <c r="FR129" s="4"/>
      <c r="FS129" s="4"/>
      <c r="FT129" s="4"/>
      <c r="FU129" s="4"/>
      <c r="FV129" s="4"/>
      <c r="FW129" s="4"/>
      <c r="FX129" s="4"/>
      <c r="FY129" s="4"/>
      <c r="FZ129" s="4"/>
      <c r="GA129" s="4"/>
      <c r="GB129" s="4"/>
      <c r="GC129" s="4"/>
      <c r="GD129" s="4"/>
      <c r="GE129" s="4"/>
      <c r="GF129" s="4"/>
      <c r="GG129" s="4"/>
      <c r="GH129" s="4"/>
      <c r="GI129" s="4"/>
      <c r="GJ129" s="4"/>
    </row>
    <row r="130" spans="1:192" s="5" customFormat="1" x14ac:dyDescent="0.5">
      <c r="A130" s="4"/>
      <c r="B130" s="4"/>
      <c r="C130" s="4"/>
      <c r="D130" s="4"/>
      <c r="E130" s="4"/>
      <c r="F130" s="4"/>
      <c r="G130" s="4"/>
      <c r="H130" s="4"/>
      <c r="I130" s="4"/>
      <c r="J130" s="4"/>
      <c r="K130" s="4"/>
      <c r="L130" s="4"/>
      <c r="M130" s="4"/>
      <c r="N130" s="4"/>
      <c r="O130" s="4"/>
      <c r="P130" s="4"/>
      <c r="Q130" s="4"/>
      <c r="R130" s="4"/>
      <c r="S130" s="4"/>
      <c r="T130" s="4"/>
      <c r="U130" s="4"/>
      <c r="V130" s="4"/>
      <c r="W130" s="4"/>
      <c r="X130" s="4"/>
      <c r="Y130" s="4"/>
      <c r="Z130" s="4"/>
      <c r="AA130" s="4"/>
      <c r="AB130" s="4"/>
      <c r="AC130" s="4"/>
      <c r="AD130" s="4"/>
      <c r="AE130" s="4"/>
      <c r="AF130" s="4"/>
      <c r="AG130" s="4"/>
      <c r="AH130" s="4"/>
      <c r="AI130" s="4"/>
      <c r="AJ130" s="4"/>
      <c r="AK130" s="4"/>
      <c r="AL130" s="4"/>
      <c r="AM130" s="4"/>
      <c r="AN130" s="4"/>
      <c r="AO130" s="4"/>
      <c r="AP130" s="4"/>
      <c r="AQ130" s="4"/>
      <c r="AR130" s="4"/>
      <c r="AS130" s="4"/>
      <c r="AT130" s="4"/>
      <c r="AU130" s="4"/>
      <c r="AV130" s="4"/>
      <c r="AW130" s="4"/>
      <c r="AX130" s="4"/>
      <c r="AY130" s="4"/>
      <c r="AZ130" s="4"/>
      <c r="BA130" s="4"/>
      <c r="BB130" s="4"/>
      <c r="BC130" s="4"/>
      <c r="BD130" s="4"/>
      <c r="BE130" s="4"/>
      <c r="BF130" s="4"/>
      <c r="BG130" s="4"/>
      <c r="BH130" s="4"/>
      <c r="BI130" s="4"/>
      <c r="BJ130" s="4"/>
      <c r="BK130" s="4"/>
      <c r="BL130" s="4"/>
      <c r="BM130" s="4"/>
      <c r="BN130" s="4"/>
      <c r="BO130" s="4"/>
      <c r="BP130" s="4"/>
      <c r="BQ130" s="4"/>
      <c r="BR130" s="4"/>
      <c r="BS130" s="4"/>
      <c r="BT130" s="4"/>
      <c r="BU130" s="4"/>
      <c r="BV130" s="4"/>
      <c r="BW130" s="4"/>
      <c r="BX130" s="4"/>
      <c r="BY130" s="4"/>
      <c r="BZ130" s="4"/>
      <c r="CA130" s="4"/>
      <c r="CB130" s="4"/>
      <c r="CC130" s="4"/>
      <c r="CD130" s="4"/>
      <c r="CE130" s="4"/>
      <c r="CF130" s="4"/>
      <c r="CG130" s="4"/>
      <c r="CH130" s="4"/>
      <c r="CI130" s="4"/>
      <c r="CJ130" s="4"/>
      <c r="CK130" s="4"/>
      <c r="CL130" s="4"/>
      <c r="CM130" s="4"/>
      <c r="CN130" s="4"/>
      <c r="CO130" s="4"/>
      <c r="CP130" s="4"/>
      <c r="CQ130" s="4"/>
      <c r="CR130" s="4"/>
      <c r="CS130" s="4"/>
      <c r="CT130" s="4"/>
      <c r="CU130" s="4"/>
      <c r="CV130" s="4"/>
      <c r="CW130" s="4"/>
      <c r="CX130" s="4"/>
      <c r="CY130" s="4"/>
      <c r="CZ130" s="4"/>
      <c r="DA130" s="4"/>
      <c r="DB130" s="4"/>
      <c r="DC130" s="4"/>
      <c r="DD130" s="4"/>
      <c r="DE130" s="4"/>
      <c r="DF130" s="4"/>
      <c r="DG130" s="4"/>
      <c r="DH130" s="4"/>
      <c r="DI130" s="4"/>
      <c r="DJ130" s="4"/>
      <c r="DK130" s="4"/>
      <c r="DL130" s="4"/>
      <c r="DM130" s="4"/>
      <c r="DN130" s="4"/>
      <c r="DO130" s="4"/>
      <c r="DP130" s="4"/>
      <c r="DQ130" s="4"/>
      <c r="DR130" s="4"/>
      <c r="DS130" s="4"/>
      <c r="DT130" s="4"/>
      <c r="DU130" s="4"/>
      <c r="DV130" s="4"/>
      <c r="DW130" s="4"/>
      <c r="DX130" s="4"/>
      <c r="DY130" s="4"/>
      <c r="DZ130" s="4"/>
      <c r="EA130" s="4"/>
      <c r="EB130" s="4"/>
      <c r="EC130" s="4"/>
      <c r="ED130" s="4"/>
      <c r="EE130" s="4"/>
      <c r="EF130" s="4"/>
      <c r="EG130" s="4"/>
      <c r="EH130" s="4"/>
      <c r="EI130" s="4"/>
      <c r="EJ130" s="4"/>
      <c r="EK130" s="4"/>
      <c r="EL130" s="4"/>
      <c r="EM130" s="4"/>
      <c r="EN130" s="4"/>
      <c r="EO130" s="4"/>
      <c r="EP130" s="4"/>
      <c r="EQ130" s="4"/>
      <c r="ER130" s="4"/>
      <c r="ES130" s="4"/>
      <c r="ET130" s="4"/>
      <c r="EU130" s="4"/>
      <c r="EV130" s="4"/>
      <c r="EW130" s="4"/>
      <c r="EX130" s="4"/>
      <c r="EY130" s="4"/>
      <c r="EZ130" s="4"/>
      <c r="FA130" s="4"/>
      <c r="FB130" s="4"/>
      <c r="FC130" s="4"/>
      <c r="FD130" s="4"/>
      <c r="FE130" s="4"/>
      <c r="FF130" s="4"/>
      <c r="FG130" s="4"/>
      <c r="FH130" s="4"/>
      <c r="FI130" s="4"/>
      <c r="FJ130" s="4"/>
      <c r="FK130" s="4"/>
      <c r="FL130" s="4"/>
      <c r="FM130" s="4"/>
      <c r="FN130" s="4"/>
      <c r="FO130" s="4"/>
      <c r="FP130" s="4"/>
      <c r="FQ130" s="4"/>
      <c r="FR130" s="4"/>
      <c r="FS130" s="4"/>
      <c r="FT130" s="4"/>
      <c r="FU130" s="4"/>
      <c r="FV130" s="4"/>
      <c r="FW130" s="4"/>
      <c r="FX130" s="4"/>
      <c r="FY130" s="4"/>
      <c r="FZ130" s="4"/>
      <c r="GA130" s="4"/>
      <c r="GB130" s="4"/>
      <c r="GC130" s="4"/>
      <c r="GD130" s="4"/>
      <c r="GE130" s="4"/>
      <c r="GF130" s="4"/>
      <c r="GG130" s="4"/>
      <c r="GH130" s="4"/>
      <c r="GI130" s="4"/>
      <c r="GJ130" s="4"/>
    </row>
    <row r="131" spans="1:192" s="5" customFormat="1" x14ac:dyDescent="0.5">
      <c r="A131" s="4"/>
      <c r="B131" s="4"/>
      <c r="C131" s="4"/>
      <c r="D131" s="4"/>
      <c r="E131" s="4"/>
      <c r="F131" s="4"/>
      <c r="G131" s="4"/>
      <c r="H131" s="4"/>
      <c r="I131" s="4"/>
      <c r="J131" s="4"/>
      <c r="K131" s="4"/>
      <c r="L131" s="4"/>
      <c r="M131" s="4"/>
      <c r="N131" s="4"/>
      <c r="O131" s="4"/>
      <c r="P131" s="4"/>
      <c r="Q131" s="4"/>
      <c r="R131" s="4"/>
      <c r="S131" s="4"/>
      <c r="T131" s="4"/>
      <c r="U131" s="4"/>
      <c r="V131" s="4"/>
      <c r="W131" s="4"/>
      <c r="X131" s="4"/>
      <c r="Y131" s="4"/>
      <c r="Z131" s="4"/>
      <c r="AA131" s="4"/>
      <c r="AB131" s="4"/>
      <c r="AC131" s="4"/>
      <c r="AD131" s="4"/>
      <c r="AE131" s="4"/>
      <c r="AF131" s="4"/>
      <c r="AG131" s="4"/>
      <c r="AH131" s="4"/>
      <c r="AI131" s="4"/>
      <c r="AJ131" s="4"/>
      <c r="AK131" s="4"/>
      <c r="AL131" s="4"/>
      <c r="AM131" s="4"/>
      <c r="AN131" s="4"/>
      <c r="AO131" s="4"/>
      <c r="AP131" s="4"/>
      <c r="AQ131" s="4"/>
      <c r="AR131" s="4"/>
      <c r="AS131" s="4"/>
      <c r="AT131" s="4"/>
      <c r="AU131" s="4"/>
      <c r="AV131" s="4"/>
      <c r="AW131" s="4"/>
      <c r="AX131" s="4"/>
      <c r="AY131" s="4"/>
      <c r="AZ131" s="4"/>
      <c r="BA131" s="4"/>
      <c r="BB131" s="4"/>
      <c r="BC131" s="4"/>
      <c r="BD131" s="4"/>
      <c r="BE131" s="4"/>
      <c r="BF131" s="4"/>
      <c r="BG131" s="4"/>
      <c r="BH131" s="4"/>
      <c r="BI131" s="4"/>
      <c r="BJ131" s="4"/>
      <c r="BK131" s="4"/>
      <c r="BL131" s="4"/>
      <c r="BM131" s="4"/>
      <c r="BN131" s="4"/>
      <c r="BO131" s="4"/>
      <c r="BP131" s="4"/>
      <c r="BQ131" s="4"/>
      <c r="BR131" s="4"/>
      <c r="BS131" s="4"/>
      <c r="BT131" s="4"/>
      <c r="BU131" s="4"/>
      <c r="BV131" s="4"/>
      <c r="BW131" s="4"/>
      <c r="BX131" s="4"/>
      <c r="BY131" s="4"/>
      <c r="BZ131" s="4"/>
      <c r="CA131" s="4"/>
      <c r="CB131" s="4"/>
      <c r="CC131" s="4"/>
      <c r="CD131" s="4"/>
      <c r="CE131" s="4"/>
      <c r="CF131" s="4"/>
      <c r="CG131" s="4"/>
      <c r="CH131" s="4"/>
      <c r="CI131" s="4"/>
      <c r="CJ131" s="4"/>
      <c r="CK131" s="4"/>
      <c r="CL131" s="4"/>
      <c r="CM131" s="4"/>
      <c r="CN131" s="4"/>
      <c r="CO131" s="4"/>
      <c r="CP131" s="4"/>
      <c r="CQ131" s="4"/>
      <c r="CR131" s="4"/>
      <c r="CS131" s="4"/>
      <c r="CT131" s="4"/>
      <c r="CU131" s="4"/>
      <c r="CV131" s="4"/>
      <c r="CW131" s="4"/>
      <c r="CX131" s="4"/>
      <c r="CY131" s="4"/>
      <c r="CZ131" s="4"/>
      <c r="DA131" s="4"/>
      <c r="DB131" s="4"/>
      <c r="DC131" s="4"/>
      <c r="DD131" s="4"/>
      <c r="DE131" s="4"/>
      <c r="DF131" s="4"/>
      <c r="DG131" s="4"/>
      <c r="DH131" s="4"/>
      <c r="DI131" s="4"/>
      <c r="DJ131" s="4"/>
      <c r="DK131" s="4"/>
      <c r="DL131" s="4"/>
      <c r="DM131" s="4"/>
      <c r="DN131" s="4"/>
      <c r="DO131" s="4"/>
      <c r="DP131" s="4"/>
      <c r="DQ131" s="4"/>
      <c r="DR131" s="4"/>
      <c r="DS131" s="4"/>
      <c r="DT131" s="4"/>
      <c r="DU131" s="4"/>
      <c r="DV131" s="4"/>
      <c r="DW131" s="4"/>
      <c r="DX131" s="4"/>
      <c r="DY131" s="4"/>
      <c r="DZ131" s="4"/>
      <c r="EA131" s="4"/>
      <c r="EB131" s="4"/>
      <c r="EC131" s="4"/>
      <c r="ED131" s="4"/>
      <c r="EE131" s="4"/>
      <c r="EF131" s="4"/>
      <c r="EG131" s="4"/>
      <c r="EH131" s="4"/>
      <c r="EI131" s="4"/>
      <c r="EJ131" s="4"/>
      <c r="EK131" s="4"/>
      <c r="EL131" s="4"/>
      <c r="EM131" s="4"/>
      <c r="EN131" s="4"/>
      <c r="EO131" s="4"/>
      <c r="EP131" s="4"/>
      <c r="EQ131" s="4"/>
      <c r="ER131" s="4"/>
      <c r="ES131" s="4"/>
      <c r="ET131" s="4"/>
      <c r="EU131" s="4"/>
      <c r="EV131" s="4"/>
      <c r="EW131" s="4"/>
      <c r="EX131" s="4"/>
      <c r="EY131" s="4"/>
      <c r="EZ131" s="4"/>
      <c r="FA131" s="4"/>
      <c r="FB131" s="4"/>
      <c r="FC131" s="4"/>
      <c r="FD131" s="4"/>
      <c r="FE131" s="4"/>
      <c r="FF131" s="4"/>
      <c r="FG131" s="4"/>
      <c r="FH131" s="4"/>
      <c r="FI131" s="4"/>
      <c r="FJ131" s="4"/>
      <c r="FK131" s="4"/>
      <c r="FL131" s="4"/>
      <c r="FM131" s="4"/>
      <c r="FN131" s="4"/>
      <c r="FO131" s="4"/>
      <c r="FP131" s="4"/>
      <c r="FQ131" s="4"/>
      <c r="FR131" s="4"/>
      <c r="FS131" s="4"/>
      <c r="FT131" s="4"/>
      <c r="FU131" s="4"/>
      <c r="FV131" s="4"/>
      <c r="FW131" s="4"/>
      <c r="FX131" s="4"/>
      <c r="FY131" s="4"/>
      <c r="FZ131" s="4"/>
      <c r="GA131" s="4"/>
      <c r="GB131" s="4"/>
      <c r="GC131" s="4"/>
      <c r="GD131" s="4"/>
      <c r="GE131" s="4"/>
      <c r="GF131" s="4"/>
      <c r="GG131" s="4"/>
      <c r="GH131" s="4"/>
      <c r="GI131" s="4"/>
      <c r="GJ131" s="4"/>
    </row>
    <row r="132" spans="1:192" s="5" customFormat="1" x14ac:dyDescent="0.5">
      <c r="A132" s="4"/>
      <c r="B132" s="4"/>
      <c r="C132" s="4"/>
      <c r="D132" s="4"/>
      <c r="E132" s="4"/>
      <c r="F132" s="4"/>
      <c r="G132" s="4"/>
      <c r="H132" s="4"/>
      <c r="I132" s="4"/>
      <c r="J132" s="4"/>
      <c r="K132" s="4"/>
      <c r="L132" s="4"/>
      <c r="M132" s="4"/>
      <c r="N132" s="4"/>
      <c r="O132" s="4"/>
      <c r="P132" s="4"/>
      <c r="Q132" s="4"/>
      <c r="R132" s="4"/>
      <c r="S132" s="4"/>
      <c r="T132" s="4"/>
      <c r="U132" s="4"/>
      <c r="V132" s="4"/>
      <c r="W132" s="4"/>
      <c r="X132" s="4"/>
      <c r="Y132" s="4"/>
      <c r="Z132" s="4"/>
      <c r="AA132" s="4"/>
      <c r="AB132" s="4"/>
      <c r="AC132" s="4"/>
      <c r="AD132" s="4"/>
      <c r="AE132" s="4"/>
      <c r="AF132" s="4"/>
      <c r="AG132" s="4"/>
      <c r="AH132" s="4"/>
      <c r="AI132" s="4"/>
      <c r="AJ132" s="4"/>
      <c r="AK132" s="4"/>
      <c r="AL132" s="4"/>
      <c r="AM132" s="4"/>
      <c r="AN132" s="4"/>
      <c r="AO132" s="4"/>
      <c r="AP132" s="4"/>
      <c r="AQ132" s="4"/>
      <c r="AR132" s="4"/>
      <c r="AS132" s="4"/>
      <c r="AT132" s="4"/>
      <c r="AU132" s="4"/>
      <c r="AV132" s="4"/>
      <c r="AW132" s="4"/>
      <c r="AX132" s="4"/>
      <c r="AY132" s="4"/>
      <c r="AZ132" s="4"/>
      <c r="BA132" s="4"/>
      <c r="BB132" s="4"/>
      <c r="BC132" s="4"/>
      <c r="BD132" s="4"/>
      <c r="BE132" s="4"/>
      <c r="BF132" s="4"/>
      <c r="BG132" s="4"/>
      <c r="BH132" s="4"/>
      <c r="BI132" s="4"/>
      <c r="BJ132" s="4"/>
      <c r="BK132" s="4"/>
      <c r="BL132" s="4"/>
      <c r="BM132" s="4"/>
      <c r="BN132" s="4"/>
      <c r="BO132" s="4"/>
      <c r="BP132" s="4"/>
      <c r="BQ132" s="4"/>
      <c r="BR132" s="4"/>
      <c r="BS132" s="4"/>
      <c r="BT132" s="4"/>
      <c r="BU132" s="4"/>
      <c r="BV132" s="4"/>
      <c r="BW132" s="4"/>
      <c r="BX132" s="4"/>
      <c r="BY132" s="4"/>
      <c r="BZ132" s="4"/>
      <c r="CA132" s="4"/>
      <c r="CB132" s="4"/>
      <c r="CC132" s="4"/>
      <c r="CD132" s="4"/>
      <c r="CE132" s="4"/>
      <c r="CF132" s="4"/>
      <c r="CG132" s="4"/>
      <c r="CH132" s="4"/>
      <c r="CI132" s="4"/>
      <c r="CJ132" s="4"/>
      <c r="CK132" s="4"/>
      <c r="CL132" s="4"/>
      <c r="CM132" s="4"/>
      <c r="CN132" s="4"/>
      <c r="CO132" s="4"/>
      <c r="CP132" s="4"/>
      <c r="CQ132" s="4"/>
      <c r="CR132" s="4"/>
      <c r="CS132" s="4"/>
      <c r="CT132" s="4"/>
      <c r="CU132" s="4"/>
      <c r="CV132" s="4"/>
      <c r="CW132" s="4"/>
      <c r="CX132" s="4"/>
      <c r="CY132" s="4"/>
      <c r="CZ132" s="4"/>
      <c r="DA132" s="4"/>
      <c r="DB132" s="4"/>
      <c r="DC132" s="4"/>
      <c r="DD132" s="4"/>
      <c r="DE132" s="4"/>
      <c r="DF132" s="4"/>
      <c r="DG132" s="4"/>
      <c r="DH132" s="4"/>
      <c r="DI132" s="4"/>
      <c r="DJ132" s="4"/>
      <c r="DK132" s="4"/>
      <c r="DL132" s="4"/>
      <c r="DM132" s="4"/>
      <c r="DN132" s="4"/>
      <c r="DO132" s="4"/>
      <c r="DP132" s="4"/>
      <c r="DQ132" s="4"/>
      <c r="DR132" s="4"/>
      <c r="DS132" s="4"/>
      <c r="DT132" s="4"/>
      <c r="DU132" s="4"/>
      <c r="DV132" s="4"/>
      <c r="DW132" s="4"/>
      <c r="DX132" s="4"/>
      <c r="DY132" s="4"/>
      <c r="DZ132" s="4"/>
      <c r="EA132" s="4"/>
      <c r="EB132" s="4"/>
      <c r="EC132" s="4"/>
      <c r="ED132" s="4"/>
      <c r="EE132" s="4"/>
      <c r="EF132" s="4"/>
      <c r="EG132" s="4"/>
      <c r="EH132" s="4"/>
      <c r="EI132" s="4"/>
      <c r="EJ132" s="4"/>
      <c r="EK132" s="4"/>
      <c r="EL132" s="4"/>
      <c r="EM132" s="4"/>
      <c r="EN132" s="4"/>
      <c r="EO132" s="4"/>
      <c r="EP132" s="4"/>
      <c r="EQ132" s="4"/>
      <c r="ER132" s="4"/>
      <c r="ES132" s="4"/>
      <c r="ET132" s="4"/>
      <c r="EU132" s="4"/>
      <c r="EV132" s="4"/>
      <c r="EW132" s="4"/>
      <c r="EX132" s="4"/>
      <c r="EY132" s="4"/>
      <c r="EZ132" s="4"/>
      <c r="FA132" s="4"/>
      <c r="FB132" s="4"/>
      <c r="FC132" s="4"/>
      <c r="FD132" s="4"/>
      <c r="FE132" s="4"/>
      <c r="FF132" s="4"/>
      <c r="FG132" s="4"/>
      <c r="FH132" s="4"/>
      <c r="FI132" s="4"/>
      <c r="FJ132" s="4"/>
      <c r="FK132" s="4"/>
      <c r="FL132" s="4"/>
      <c r="FM132" s="4"/>
      <c r="FN132" s="4"/>
      <c r="FO132" s="4"/>
      <c r="FP132" s="4"/>
      <c r="FQ132" s="4"/>
      <c r="FR132" s="4"/>
      <c r="FS132" s="4"/>
      <c r="FT132" s="4"/>
      <c r="FU132" s="4"/>
      <c r="FV132" s="4"/>
      <c r="FW132" s="4"/>
      <c r="FX132" s="4"/>
      <c r="FY132" s="4"/>
      <c r="FZ132" s="4"/>
      <c r="GA132" s="4"/>
      <c r="GB132" s="4"/>
      <c r="GC132" s="4"/>
      <c r="GD132" s="4"/>
      <c r="GE132" s="4"/>
      <c r="GF132" s="4"/>
      <c r="GG132" s="4"/>
      <c r="GH132" s="4"/>
      <c r="GI132" s="4"/>
      <c r="GJ132" s="4"/>
    </row>
    <row r="133" spans="1:192" s="5" customFormat="1" x14ac:dyDescent="0.5">
      <c r="A133" s="4"/>
      <c r="B133" s="4"/>
      <c r="C133" s="4"/>
      <c r="D133" s="4"/>
      <c r="E133" s="4"/>
      <c r="F133" s="4"/>
      <c r="G133" s="4"/>
      <c r="H133" s="4"/>
      <c r="I133" s="4"/>
      <c r="J133" s="4"/>
      <c r="K133" s="4"/>
      <c r="L133" s="4"/>
      <c r="M133" s="4"/>
      <c r="N133" s="4"/>
      <c r="O133" s="4"/>
      <c r="P133" s="4"/>
      <c r="Q133" s="4"/>
      <c r="R133" s="4"/>
      <c r="S133" s="4"/>
      <c r="T133" s="4"/>
      <c r="U133" s="4"/>
      <c r="V133" s="4"/>
      <c r="W133" s="4"/>
      <c r="X133" s="4"/>
      <c r="Y133" s="4"/>
      <c r="Z133" s="4"/>
      <c r="AA133" s="4"/>
      <c r="AB133" s="4"/>
      <c r="AC133" s="4"/>
      <c r="AD133" s="4"/>
      <c r="AE133" s="4"/>
      <c r="AF133" s="4"/>
      <c r="AG133" s="4"/>
      <c r="AH133" s="4"/>
      <c r="AI133" s="4"/>
      <c r="AJ133" s="4"/>
      <c r="AK133" s="4"/>
      <c r="AL133" s="4"/>
      <c r="AM133" s="4"/>
      <c r="AN133" s="4"/>
      <c r="AO133" s="4"/>
      <c r="AP133" s="4"/>
      <c r="AQ133" s="4"/>
      <c r="AR133" s="4"/>
      <c r="AS133" s="4"/>
      <c r="AT133" s="4"/>
      <c r="AU133" s="4"/>
      <c r="AV133" s="4"/>
      <c r="AW133" s="4"/>
      <c r="AX133" s="4"/>
      <c r="AY133" s="4"/>
      <c r="AZ133" s="4"/>
      <c r="BA133" s="4"/>
      <c r="BB133" s="4"/>
      <c r="BC133" s="4"/>
      <c r="BD133" s="4"/>
      <c r="BE133" s="4"/>
      <c r="BF133" s="4"/>
      <c r="BG133" s="4"/>
      <c r="BH133" s="4"/>
      <c r="BI133" s="4"/>
      <c r="BJ133" s="4"/>
      <c r="BK133" s="4"/>
      <c r="BL133" s="4"/>
      <c r="BM133" s="4"/>
      <c r="BN133" s="4"/>
      <c r="BO133" s="4"/>
      <c r="BP133" s="4"/>
      <c r="BQ133" s="4"/>
      <c r="BR133" s="4"/>
      <c r="BS133" s="4"/>
      <c r="BT133" s="4"/>
      <c r="BU133" s="4"/>
      <c r="BV133" s="4"/>
      <c r="BW133" s="4"/>
      <c r="BX133" s="4"/>
      <c r="BY133" s="4"/>
      <c r="BZ133" s="4"/>
      <c r="CA133" s="4"/>
      <c r="CB133" s="4"/>
      <c r="CC133" s="4"/>
      <c r="CD133" s="4"/>
      <c r="CE133" s="4"/>
      <c r="CF133" s="4"/>
      <c r="CG133" s="4"/>
      <c r="CH133" s="4"/>
      <c r="CI133" s="4"/>
      <c r="CJ133" s="4"/>
      <c r="CK133" s="4"/>
      <c r="CL133" s="4"/>
      <c r="CM133" s="4"/>
      <c r="CN133" s="4"/>
      <c r="CO133" s="4"/>
      <c r="CP133" s="4"/>
      <c r="CQ133" s="4"/>
      <c r="CR133" s="4"/>
      <c r="CS133" s="4"/>
      <c r="CT133" s="4"/>
      <c r="CU133" s="4"/>
      <c r="CV133" s="4"/>
      <c r="CW133" s="4"/>
      <c r="CX133" s="4"/>
      <c r="CY133" s="4"/>
      <c r="CZ133" s="4"/>
      <c r="DA133" s="4"/>
      <c r="DB133" s="4"/>
      <c r="DC133" s="4"/>
      <c r="DD133" s="4"/>
      <c r="DE133" s="4"/>
      <c r="DF133" s="4"/>
      <c r="DG133" s="4"/>
      <c r="DH133" s="4"/>
      <c r="DI133" s="4"/>
      <c r="DJ133" s="4"/>
      <c r="DK133" s="4"/>
      <c r="DL133" s="4"/>
      <c r="DM133" s="4"/>
      <c r="DN133" s="4"/>
      <c r="DO133" s="4"/>
      <c r="DP133" s="4"/>
      <c r="DQ133" s="4"/>
      <c r="DR133" s="4"/>
      <c r="DS133" s="4"/>
      <c r="DT133" s="4"/>
      <c r="DU133" s="4"/>
      <c r="DV133" s="4"/>
      <c r="DW133" s="4"/>
      <c r="DX133" s="4"/>
      <c r="DY133" s="4"/>
      <c r="DZ133" s="4"/>
      <c r="EA133" s="4"/>
      <c r="EB133" s="4"/>
      <c r="EC133" s="4"/>
      <c r="ED133" s="4"/>
      <c r="EE133" s="4"/>
      <c r="EF133" s="4"/>
      <c r="EG133" s="4"/>
      <c r="EH133" s="4"/>
      <c r="EI133" s="4"/>
      <c r="EJ133" s="4"/>
      <c r="EK133" s="4"/>
      <c r="EL133" s="4"/>
      <c r="EM133" s="4"/>
      <c r="EN133" s="4"/>
      <c r="EO133" s="4"/>
      <c r="EP133" s="4"/>
      <c r="EQ133" s="4"/>
      <c r="ER133" s="4"/>
      <c r="ES133" s="4"/>
      <c r="ET133" s="4"/>
      <c r="EU133" s="4"/>
      <c r="EV133" s="4"/>
      <c r="EW133" s="4"/>
      <c r="EX133" s="4"/>
      <c r="EY133" s="4"/>
      <c r="EZ133" s="4"/>
      <c r="FA133" s="4"/>
      <c r="FB133" s="4"/>
      <c r="FC133" s="4"/>
      <c r="FD133" s="4"/>
      <c r="FE133" s="4"/>
      <c r="FF133" s="4"/>
      <c r="FG133" s="4"/>
      <c r="FH133" s="4"/>
      <c r="FI133" s="4"/>
      <c r="FJ133" s="4"/>
      <c r="FK133" s="4"/>
      <c r="FL133" s="4"/>
      <c r="FM133" s="4"/>
      <c r="FN133" s="4"/>
      <c r="FO133" s="4"/>
      <c r="FP133" s="4"/>
      <c r="FQ133" s="4"/>
      <c r="FR133" s="4"/>
      <c r="FS133" s="4"/>
      <c r="FT133" s="4"/>
      <c r="FU133" s="4"/>
      <c r="FV133" s="4"/>
      <c r="FW133" s="4"/>
      <c r="FX133" s="4"/>
      <c r="FY133" s="4"/>
      <c r="FZ133" s="4"/>
      <c r="GA133" s="4"/>
      <c r="GB133" s="4"/>
      <c r="GC133" s="4"/>
      <c r="GD133" s="4"/>
      <c r="GE133" s="4"/>
      <c r="GF133" s="4"/>
      <c r="GG133" s="4"/>
      <c r="GH133" s="4"/>
      <c r="GI133" s="4"/>
      <c r="GJ133" s="4"/>
    </row>
    <row r="134" spans="1:192" s="5" customFormat="1" x14ac:dyDescent="0.5">
      <c r="A134" s="4"/>
      <c r="B134" s="4"/>
      <c r="C134" s="4"/>
      <c r="D134" s="4"/>
      <c r="E134" s="4"/>
      <c r="F134" s="4"/>
      <c r="G134" s="4"/>
      <c r="H134" s="4"/>
      <c r="I134" s="4"/>
      <c r="J134" s="4"/>
      <c r="K134" s="4"/>
      <c r="L134" s="4"/>
      <c r="M134" s="4"/>
      <c r="N134" s="4"/>
      <c r="O134" s="4"/>
      <c r="P134" s="4"/>
      <c r="Q134" s="4"/>
      <c r="R134" s="4"/>
      <c r="S134" s="4"/>
      <c r="T134" s="4"/>
      <c r="U134" s="4"/>
      <c r="V134" s="4"/>
      <c r="W134" s="4"/>
      <c r="X134" s="4"/>
      <c r="Y134" s="4"/>
      <c r="Z134" s="4"/>
      <c r="AA134" s="4"/>
      <c r="AB134" s="4"/>
      <c r="AC134" s="4"/>
      <c r="AD134" s="4"/>
      <c r="AE134" s="4"/>
      <c r="AF134" s="4"/>
      <c r="AG134" s="4"/>
      <c r="AH134" s="4"/>
      <c r="AI134" s="4"/>
      <c r="AJ134" s="4"/>
      <c r="AK134" s="4"/>
      <c r="AL134" s="4"/>
      <c r="AM134" s="4"/>
      <c r="AN134" s="4"/>
      <c r="AO134" s="4"/>
      <c r="AP134" s="4"/>
      <c r="AQ134" s="4"/>
      <c r="AR134" s="4"/>
      <c r="AS134" s="4"/>
      <c r="AT134" s="4"/>
      <c r="AU134" s="4"/>
      <c r="AV134" s="4"/>
      <c r="AW134" s="4"/>
      <c r="AX134" s="4"/>
      <c r="AY134" s="4"/>
      <c r="AZ134" s="4"/>
      <c r="BA134" s="4"/>
      <c r="BB134" s="4"/>
      <c r="BC134" s="4"/>
      <c r="BD134" s="4"/>
      <c r="BE134" s="4"/>
      <c r="BF134" s="4"/>
      <c r="BG134" s="4"/>
      <c r="BH134" s="4"/>
      <c r="BI134" s="4"/>
      <c r="BJ134" s="4"/>
      <c r="BK134" s="4"/>
      <c r="BL134" s="4"/>
      <c r="BM134" s="4"/>
      <c r="BN134" s="4"/>
      <c r="BO134" s="4"/>
      <c r="BP134" s="4"/>
      <c r="BQ134" s="4"/>
      <c r="BR134" s="4"/>
      <c r="BS134" s="4"/>
      <c r="BT134" s="4"/>
      <c r="BU134" s="4"/>
      <c r="BV134" s="4"/>
      <c r="BW134" s="4"/>
      <c r="BX134" s="4"/>
      <c r="BY134" s="4"/>
      <c r="BZ134" s="4"/>
      <c r="CA134" s="4"/>
      <c r="CB134" s="4"/>
      <c r="CC134" s="4"/>
      <c r="CD134" s="4"/>
      <c r="CE134" s="4"/>
      <c r="CF134" s="4"/>
      <c r="CG134" s="4"/>
      <c r="CH134" s="4"/>
      <c r="CI134" s="4"/>
      <c r="CJ134" s="4"/>
      <c r="CK134" s="4"/>
      <c r="CL134" s="4"/>
      <c r="CM134" s="4"/>
      <c r="CN134" s="4"/>
      <c r="CO134" s="4"/>
      <c r="CP134" s="4"/>
      <c r="CQ134" s="4"/>
      <c r="CR134" s="4"/>
      <c r="CS134" s="4"/>
      <c r="CT134" s="4"/>
      <c r="CU134" s="4"/>
      <c r="CV134" s="4"/>
      <c r="CW134" s="4"/>
      <c r="CX134" s="4"/>
      <c r="CY134" s="4"/>
      <c r="CZ134" s="4"/>
      <c r="DA134" s="4"/>
      <c r="DB134" s="4"/>
      <c r="DC134" s="4"/>
      <c r="DD134" s="4"/>
      <c r="DE134" s="4"/>
      <c r="DF134" s="4"/>
      <c r="DG134" s="4"/>
      <c r="DH134" s="4"/>
      <c r="DI134" s="4"/>
      <c r="DJ134" s="4"/>
      <c r="DK134" s="4"/>
      <c r="DL134" s="4"/>
      <c r="DM134" s="4"/>
      <c r="DN134" s="4"/>
      <c r="DO134" s="4"/>
      <c r="DP134" s="4"/>
      <c r="DQ134" s="4"/>
      <c r="DR134" s="4"/>
      <c r="DS134" s="4"/>
      <c r="DT134" s="4"/>
      <c r="DU134" s="4"/>
      <c r="DV134" s="4"/>
      <c r="DW134" s="4"/>
      <c r="DX134" s="4"/>
      <c r="DY134" s="4"/>
      <c r="DZ134" s="4"/>
      <c r="EA134" s="4"/>
      <c r="EB134" s="4"/>
      <c r="EC134" s="4"/>
      <c r="ED134" s="4"/>
      <c r="EE134" s="4"/>
      <c r="EF134" s="4"/>
      <c r="EG134" s="4"/>
      <c r="EH134" s="4"/>
      <c r="EI134" s="4"/>
      <c r="EJ134" s="4"/>
      <c r="EK134" s="4"/>
      <c r="EL134" s="4"/>
      <c r="EM134" s="4"/>
      <c r="EN134" s="4"/>
      <c r="EO134" s="4"/>
      <c r="EP134" s="4"/>
      <c r="EQ134" s="4"/>
      <c r="ER134" s="4"/>
      <c r="ES134" s="4"/>
      <c r="ET134" s="4"/>
      <c r="EU134" s="4"/>
      <c r="EV134" s="4"/>
      <c r="EW134" s="4"/>
      <c r="EX134" s="4"/>
      <c r="EY134" s="4"/>
      <c r="EZ134" s="4"/>
      <c r="FA134" s="4"/>
      <c r="FB134" s="4"/>
      <c r="FC134" s="4"/>
      <c r="FD134" s="4"/>
      <c r="FE134" s="4"/>
      <c r="FF134" s="4"/>
      <c r="FG134" s="4"/>
      <c r="FH134" s="4"/>
      <c r="FI134" s="4"/>
      <c r="FJ134" s="4"/>
      <c r="FK134" s="4"/>
      <c r="FL134" s="4"/>
      <c r="FM134" s="4"/>
      <c r="FN134" s="4"/>
      <c r="FO134" s="4"/>
      <c r="FP134" s="4"/>
      <c r="FQ134" s="4"/>
      <c r="FR134" s="4"/>
      <c r="FS134" s="4"/>
      <c r="FT134" s="4"/>
      <c r="FU134" s="4"/>
      <c r="FV134" s="4"/>
      <c r="FW134" s="4"/>
      <c r="FX134" s="4"/>
      <c r="FY134" s="4"/>
      <c r="FZ134" s="4"/>
      <c r="GA134" s="4"/>
      <c r="GB134" s="4"/>
      <c r="GC134" s="4"/>
      <c r="GD134" s="4"/>
      <c r="GE134" s="4"/>
      <c r="GF134" s="4"/>
      <c r="GG134" s="4"/>
      <c r="GH134" s="4"/>
      <c r="GI134" s="4"/>
      <c r="GJ134" s="4"/>
    </row>
    <row r="135" spans="1:192" s="5" customFormat="1" x14ac:dyDescent="0.5">
      <c r="A135" s="4"/>
      <c r="B135" s="4"/>
      <c r="C135" s="4"/>
      <c r="D135" s="4"/>
      <c r="E135" s="4"/>
      <c r="F135" s="4"/>
      <c r="G135" s="4"/>
      <c r="H135" s="4"/>
      <c r="I135" s="4"/>
      <c r="J135" s="4"/>
      <c r="K135" s="4"/>
      <c r="L135" s="4"/>
      <c r="M135" s="4"/>
      <c r="N135" s="4"/>
      <c r="O135" s="4"/>
      <c r="P135" s="4"/>
      <c r="Q135" s="4"/>
      <c r="R135" s="4"/>
      <c r="S135" s="4"/>
      <c r="T135" s="4"/>
      <c r="U135" s="4"/>
      <c r="V135" s="4"/>
      <c r="W135" s="4"/>
      <c r="X135" s="4"/>
      <c r="Y135" s="4"/>
      <c r="Z135" s="4"/>
      <c r="AA135" s="4"/>
      <c r="AB135" s="4"/>
      <c r="AC135" s="4"/>
      <c r="AD135" s="4"/>
      <c r="AE135" s="4"/>
      <c r="AF135" s="4"/>
      <c r="AG135" s="4"/>
      <c r="AH135" s="4"/>
      <c r="AI135" s="4"/>
      <c r="AJ135" s="4"/>
      <c r="AK135" s="4"/>
      <c r="AL135" s="4"/>
      <c r="AM135" s="4"/>
      <c r="AN135" s="4"/>
      <c r="AO135" s="4"/>
      <c r="AP135" s="4"/>
      <c r="AQ135" s="4"/>
      <c r="AR135" s="4"/>
      <c r="AS135" s="4"/>
      <c r="AT135" s="4"/>
      <c r="AU135" s="4"/>
      <c r="AV135" s="4"/>
      <c r="AW135" s="4"/>
      <c r="AX135" s="4"/>
      <c r="AY135" s="4"/>
      <c r="AZ135" s="4"/>
      <c r="BA135" s="4"/>
      <c r="BB135" s="4"/>
      <c r="BC135" s="4"/>
      <c r="BD135" s="4"/>
      <c r="BE135" s="4"/>
      <c r="BF135" s="4"/>
      <c r="BG135" s="4"/>
      <c r="BH135" s="4"/>
      <c r="BI135" s="4"/>
      <c r="BJ135" s="4"/>
      <c r="BK135" s="4"/>
      <c r="BL135" s="4"/>
      <c r="BM135" s="4"/>
      <c r="BN135" s="4"/>
      <c r="BO135" s="4"/>
      <c r="BP135" s="4"/>
      <c r="BQ135" s="4"/>
      <c r="BR135" s="4"/>
      <c r="BS135" s="4"/>
      <c r="BT135" s="4"/>
      <c r="BU135" s="4"/>
      <c r="BV135" s="4"/>
      <c r="BW135" s="4"/>
      <c r="BX135" s="4"/>
      <c r="BY135" s="4"/>
      <c r="BZ135" s="4"/>
      <c r="CA135" s="4"/>
      <c r="CB135" s="4"/>
      <c r="CC135" s="4"/>
      <c r="CD135" s="4"/>
      <c r="CE135" s="4"/>
      <c r="CF135" s="4"/>
      <c r="CG135" s="4"/>
      <c r="CH135" s="4"/>
      <c r="CI135" s="4"/>
      <c r="CJ135" s="4"/>
      <c r="CK135" s="4"/>
      <c r="CL135" s="4"/>
      <c r="CM135" s="4"/>
      <c r="CN135" s="4"/>
      <c r="CO135" s="4"/>
      <c r="CP135" s="4"/>
      <c r="CQ135" s="4"/>
      <c r="CR135" s="4"/>
      <c r="CS135" s="4"/>
      <c r="CT135" s="4"/>
      <c r="CU135" s="4"/>
      <c r="CV135" s="4"/>
      <c r="CW135" s="4"/>
      <c r="CX135" s="4"/>
      <c r="CY135" s="4"/>
      <c r="CZ135" s="4"/>
      <c r="DA135" s="4"/>
      <c r="DB135" s="4"/>
      <c r="DC135" s="4"/>
      <c r="DD135" s="4"/>
      <c r="DE135" s="4"/>
      <c r="DF135" s="4"/>
      <c r="DG135" s="4"/>
      <c r="DH135" s="4"/>
      <c r="DI135" s="4"/>
      <c r="DJ135" s="4"/>
      <c r="DK135" s="4"/>
      <c r="DL135" s="4"/>
      <c r="DM135" s="4"/>
      <c r="DN135" s="4"/>
      <c r="DO135" s="4"/>
      <c r="DP135" s="4"/>
      <c r="DQ135" s="4"/>
      <c r="DR135" s="4"/>
      <c r="DS135" s="4"/>
      <c r="DT135" s="4"/>
      <c r="DU135" s="4"/>
      <c r="DV135" s="4"/>
      <c r="DW135" s="4"/>
      <c r="DX135" s="4"/>
      <c r="DY135" s="4"/>
      <c r="DZ135" s="4"/>
      <c r="EA135" s="4"/>
      <c r="EB135" s="4"/>
      <c r="EC135" s="4"/>
      <c r="ED135" s="4"/>
      <c r="EE135" s="4"/>
      <c r="EF135" s="4"/>
      <c r="EG135" s="4"/>
      <c r="EH135" s="4"/>
      <c r="EI135" s="4"/>
      <c r="EJ135" s="4"/>
      <c r="EK135" s="4"/>
      <c r="EL135" s="4"/>
      <c r="EM135" s="4"/>
      <c r="EN135" s="4"/>
      <c r="EO135" s="4"/>
      <c r="EP135" s="4"/>
      <c r="EQ135" s="4"/>
      <c r="ER135" s="4"/>
      <c r="ES135" s="4"/>
      <c r="ET135" s="4"/>
      <c r="EU135" s="4"/>
      <c r="EV135" s="4"/>
      <c r="EW135" s="4"/>
      <c r="EX135" s="4"/>
      <c r="EY135" s="4"/>
      <c r="EZ135" s="4"/>
      <c r="FA135" s="4"/>
      <c r="FB135" s="4"/>
      <c r="FC135" s="4"/>
      <c r="FD135" s="4"/>
      <c r="FE135" s="4"/>
      <c r="FF135" s="4"/>
      <c r="FG135" s="4"/>
      <c r="FH135" s="4"/>
      <c r="FI135" s="4"/>
      <c r="FJ135" s="4"/>
      <c r="FK135" s="4"/>
      <c r="FL135" s="4"/>
      <c r="FM135" s="4"/>
      <c r="FN135" s="4"/>
      <c r="FO135" s="4"/>
      <c r="FP135" s="4"/>
      <c r="FQ135" s="4"/>
      <c r="FR135" s="4"/>
      <c r="FS135" s="4"/>
      <c r="FT135" s="4"/>
      <c r="FU135" s="4"/>
      <c r="FV135" s="4"/>
      <c r="FW135" s="4"/>
      <c r="FX135" s="4"/>
      <c r="FY135" s="4"/>
      <c r="FZ135" s="4"/>
      <c r="GA135" s="4"/>
      <c r="GB135" s="4"/>
      <c r="GC135" s="4"/>
      <c r="GD135" s="4"/>
      <c r="GE135" s="4"/>
      <c r="GF135" s="4"/>
      <c r="GG135" s="4"/>
      <c r="GH135" s="4"/>
      <c r="GI135" s="4"/>
      <c r="GJ135" s="4"/>
    </row>
    <row r="136" spans="1:192" s="5" customFormat="1" x14ac:dyDescent="0.5">
      <c r="A136" s="4"/>
      <c r="B136" s="4"/>
      <c r="C136" s="4"/>
      <c r="D136" s="4"/>
      <c r="E136" s="4"/>
      <c r="F136" s="4"/>
      <c r="G136" s="4"/>
      <c r="H136" s="4"/>
      <c r="I136" s="4"/>
      <c r="J136" s="4"/>
      <c r="K136" s="4"/>
      <c r="L136" s="4"/>
      <c r="M136" s="4"/>
      <c r="N136" s="4"/>
      <c r="O136" s="4"/>
      <c r="P136" s="4"/>
      <c r="Q136" s="4"/>
      <c r="R136" s="4"/>
      <c r="S136" s="4"/>
      <c r="T136" s="4"/>
      <c r="U136" s="4"/>
      <c r="V136" s="4"/>
      <c r="W136" s="4"/>
      <c r="X136" s="4"/>
      <c r="Y136" s="4"/>
      <c r="Z136" s="4"/>
      <c r="AA136" s="4"/>
      <c r="AB136" s="4"/>
      <c r="AC136" s="4"/>
      <c r="AD136" s="4"/>
      <c r="AE136" s="4"/>
      <c r="AF136" s="4"/>
      <c r="AG136" s="4"/>
      <c r="AH136" s="4"/>
      <c r="AI136" s="4"/>
      <c r="AJ136" s="4"/>
      <c r="AK136" s="4"/>
      <c r="AL136" s="4"/>
      <c r="AM136" s="4"/>
      <c r="AN136" s="4"/>
      <c r="AO136" s="4"/>
      <c r="AP136" s="4"/>
      <c r="AQ136" s="4"/>
      <c r="AR136" s="4"/>
      <c r="AS136" s="4"/>
      <c r="AT136" s="4"/>
      <c r="AU136" s="4"/>
      <c r="AV136" s="4"/>
      <c r="AW136" s="4"/>
      <c r="AX136" s="4"/>
      <c r="AY136" s="4"/>
      <c r="AZ136" s="4"/>
      <c r="BA136" s="4"/>
      <c r="BB136" s="4"/>
      <c r="BC136" s="4"/>
      <c r="BD136" s="4"/>
      <c r="BE136" s="4"/>
      <c r="BF136" s="4"/>
      <c r="BG136" s="4"/>
      <c r="BH136" s="4"/>
      <c r="BI136" s="4"/>
      <c r="BJ136" s="4"/>
      <c r="BK136" s="4"/>
      <c r="BL136" s="4"/>
      <c r="BM136" s="4"/>
      <c r="BN136" s="4"/>
      <c r="BO136" s="4"/>
      <c r="BP136" s="4"/>
      <c r="BQ136" s="4"/>
      <c r="BR136" s="4"/>
      <c r="BS136" s="4"/>
      <c r="BT136" s="4"/>
      <c r="BU136" s="4"/>
      <c r="BV136" s="4"/>
      <c r="BW136" s="4"/>
      <c r="BX136" s="4"/>
      <c r="BY136" s="4"/>
      <c r="BZ136" s="4"/>
      <c r="CA136" s="4"/>
      <c r="CB136" s="4"/>
      <c r="CC136" s="4"/>
      <c r="CD136" s="4"/>
      <c r="CE136" s="4"/>
      <c r="CF136" s="4"/>
      <c r="CG136" s="4"/>
      <c r="CH136" s="4"/>
      <c r="CI136" s="4"/>
      <c r="CJ136" s="4"/>
      <c r="CK136" s="4"/>
      <c r="CL136" s="4"/>
      <c r="CM136" s="4"/>
      <c r="CN136" s="4"/>
      <c r="CO136" s="4"/>
      <c r="CP136" s="4"/>
      <c r="CQ136" s="4"/>
      <c r="CR136" s="4"/>
      <c r="CS136" s="4"/>
      <c r="CT136" s="4"/>
      <c r="CU136" s="4"/>
      <c r="CV136" s="4"/>
      <c r="CW136" s="4"/>
      <c r="CX136" s="4"/>
      <c r="CY136" s="4"/>
      <c r="CZ136" s="4"/>
      <c r="DA136" s="4"/>
      <c r="DB136" s="4"/>
      <c r="DC136" s="4"/>
      <c r="DD136" s="4"/>
      <c r="DE136" s="4"/>
      <c r="DF136" s="4"/>
      <c r="DG136" s="4"/>
      <c r="DH136" s="4"/>
      <c r="DI136" s="4"/>
      <c r="DJ136" s="4"/>
      <c r="DK136" s="4"/>
      <c r="DL136" s="4"/>
      <c r="DM136" s="4"/>
      <c r="DN136" s="4"/>
      <c r="DO136" s="4"/>
      <c r="DP136" s="4"/>
      <c r="DQ136" s="4"/>
      <c r="DR136" s="4"/>
      <c r="DS136" s="4"/>
      <c r="DT136" s="4"/>
      <c r="DU136" s="4"/>
      <c r="DV136" s="4"/>
      <c r="DW136" s="4"/>
      <c r="DX136" s="4"/>
      <c r="DY136" s="4"/>
      <c r="DZ136" s="4"/>
      <c r="EA136" s="4"/>
      <c r="EB136" s="4"/>
      <c r="EC136" s="4"/>
      <c r="ED136" s="4"/>
      <c r="EE136" s="4"/>
      <c r="EF136" s="4"/>
      <c r="EG136" s="4"/>
      <c r="EH136" s="4"/>
      <c r="EI136" s="4"/>
      <c r="EJ136" s="4"/>
      <c r="EK136" s="4"/>
      <c r="EL136" s="4"/>
      <c r="EM136" s="4"/>
      <c r="EN136" s="4"/>
      <c r="EO136" s="4"/>
      <c r="EP136" s="4"/>
      <c r="EQ136" s="4"/>
      <c r="ER136" s="4"/>
      <c r="ES136" s="4"/>
      <c r="ET136" s="4"/>
      <c r="EU136" s="4"/>
      <c r="EV136" s="4"/>
      <c r="EW136" s="4"/>
      <c r="EX136" s="4"/>
      <c r="EY136" s="4"/>
      <c r="EZ136" s="4"/>
      <c r="FA136" s="4"/>
      <c r="FB136" s="4"/>
      <c r="FC136" s="4"/>
      <c r="FD136" s="4"/>
      <c r="FE136" s="4"/>
      <c r="FF136" s="4"/>
      <c r="FG136" s="4"/>
      <c r="FH136" s="4"/>
      <c r="FI136" s="4"/>
      <c r="FJ136" s="4"/>
      <c r="FK136" s="4"/>
      <c r="FL136" s="4"/>
      <c r="FM136" s="4"/>
      <c r="FN136" s="4"/>
      <c r="FO136" s="4"/>
      <c r="FP136" s="4"/>
      <c r="FQ136" s="4"/>
      <c r="FR136" s="4"/>
      <c r="FS136" s="4"/>
      <c r="FT136" s="4"/>
      <c r="FU136" s="4"/>
      <c r="FV136" s="4"/>
      <c r="FW136" s="4"/>
      <c r="FX136" s="4"/>
      <c r="FY136" s="4"/>
      <c r="FZ136" s="4"/>
      <c r="GA136" s="4"/>
      <c r="GB136" s="4"/>
      <c r="GC136" s="4"/>
      <c r="GD136" s="4"/>
      <c r="GE136" s="4"/>
      <c r="GF136" s="4"/>
      <c r="GG136" s="4"/>
      <c r="GH136" s="4"/>
      <c r="GI136" s="4"/>
      <c r="GJ136" s="4"/>
    </row>
    <row r="137" spans="1:192" s="5" customFormat="1" x14ac:dyDescent="0.5">
      <c r="A137" s="4"/>
      <c r="B137" s="4"/>
      <c r="C137" s="4"/>
      <c r="D137" s="4"/>
      <c r="E137" s="4"/>
      <c r="F137" s="4"/>
      <c r="G137" s="4"/>
      <c r="H137" s="4"/>
      <c r="I137" s="4"/>
      <c r="J137" s="4"/>
      <c r="K137" s="4"/>
      <c r="L137" s="4"/>
      <c r="M137" s="4"/>
      <c r="N137" s="4"/>
      <c r="O137" s="4"/>
      <c r="P137" s="4"/>
      <c r="Q137" s="4"/>
      <c r="R137" s="4"/>
      <c r="S137" s="4"/>
      <c r="T137" s="4"/>
      <c r="U137" s="4"/>
      <c r="V137" s="4"/>
      <c r="W137" s="4"/>
      <c r="X137" s="4"/>
      <c r="Y137" s="4"/>
      <c r="Z137" s="4"/>
      <c r="AA137" s="4"/>
      <c r="AB137" s="4"/>
      <c r="AC137" s="4"/>
      <c r="AD137" s="4"/>
      <c r="AE137" s="4"/>
      <c r="AF137" s="4"/>
      <c r="AG137" s="4"/>
      <c r="AH137" s="4"/>
      <c r="AI137" s="4"/>
      <c r="AJ137" s="4"/>
      <c r="AK137" s="4"/>
      <c r="AL137" s="4"/>
      <c r="AM137" s="4"/>
      <c r="AN137" s="4"/>
      <c r="AO137" s="4"/>
      <c r="AP137" s="4"/>
      <c r="AQ137" s="4"/>
      <c r="AR137" s="4"/>
      <c r="AS137" s="4"/>
      <c r="AT137" s="4"/>
      <c r="AU137" s="4"/>
      <c r="AV137" s="4"/>
      <c r="AW137" s="4"/>
      <c r="AX137" s="4"/>
      <c r="AY137" s="4"/>
      <c r="AZ137" s="4"/>
      <c r="BA137" s="4"/>
      <c r="BB137" s="4"/>
      <c r="BC137" s="4"/>
      <c r="BD137" s="4"/>
      <c r="BE137" s="4"/>
      <c r="BF137" s="4"/>
      <c r="BG137" s="4"/>
      <c r="BH137" s="4"/>
      <c r="BI137" s="4"/>
      <c r="BJ137" s="4"/>
      <c r="BK137" s="4"/>
      <c r="BL137" s="4"/>
      <c r="BM137" s="4"/>
      <c r="BN137" s="4"/>
      <c r="BO137" s="4"/>
      <c r="BP137" s="4"/>
      <c r="BQ137" s="4"/>
      <c r="BR137" s="4"/>
      <c r="BS137" s="4"/>
      <c r="BT137" s="4"/>
      <c r="BU137" s="4"/>
      <c r="BV137" s="4"/>
      <c r="BW137" s="4"/>
      <c r="BX137" s="4"/>
      <c r="BY137" s="4"/>
      <c r="BZ137" s="4"/>
      <c r="CA137" s="4"/>
      <c r="CB137" s="4"/>
      <c r="CC137" s="4"/>
      <c r="CD137" s="4"/>
      <c r="CE137" s="4"/>
      <c r="CF137" s="4"/>
      <c r="CG137" s="4"/>
      <c r="CH137" s="4"/>
      <c r="CI137" s="4"/>
      <c r="CJ137" s="4"/>
      <c r="CK137" s="4"/>
      <c r="CL137" s="4"/>
      <c r="CM137" s="4"/>
      <c r="CN137" s="4"/>
      <c r="CO137" s="4"/>
      <c r="CP137" s="4"/>
      <c r="CQ137" s="4"/>
      <c r="CR137" s="4"/>
      <c r="CS137" s="4"/>
      <c r="CT137" s="4"/>
      <c r="CU137" s="4"/>
      <c r="CV137" s="4"/>
      <c r="CW137" s="4"/>
      <c r="CX137" s="4"/>
      <c r="CY137" s="4"/>
      <c r="CZ137" s="4"/>
      <c r="DA137" s="4"/>
      <c r="DB137" s="4"/>
      <c r="DC137" s="4"/>
      <c r="DD137" s="4"/>
      <c r="DE137" s="4"/>
      <c r="DF137" s="4"/>
      <c r="DG137" s="4"/>
      <c r="DH137" s="4"/>
      <c r="DI137" s="4"/>
      <c r="DJ137" s="4"/>
      <c r="DK137" s="4"/>
      <c r="DL137" s="4"/>
      <c r="DM137" s="4"/>
      <c r="DN137" s="4"/>
      <c r="DO137" s="4"/>
      <c r="DP137" s="4"/>
      <c r="DQ137" s="4"/>
      <c r="DR137" s="4"/>
      <c r="DS137" s="4"/>
      <c r="DT137" s="4"/>
      <c r="DU137" s="4"/>
      <c r="DV137" s="4"/>
      <c r="DW137" s="4"/>
      <c r="DX137" s="4"/>
      <c r="DY137" s="4"/>
      <c r="DZ137" s="4"/>
      <c r="EA137" s="4"/>
      <c r="EB137" s="4"/>
      <c r="EC137" s="4"/>
      <c r="ED137" s="4"/>
      <c r="EE137" s="4"/>
      <c r="EF137" s="4"/>
      <c r="EG137" s="4"/>
      <c r="EH137" s="4"/>
      <c r="EI137" s="4"/>
      <c r="EJ137" s="4"/>
      <c r="EK137" s="4"/>
      <c r="EL137" s="4"/>
      <c r="EM137" s="4"/>
      <c r="EN137" s="4"/>
      <c r="EO137" s="4"/>
      <c r="EP137" s="4"/>
      <c r="EQ137" s="4"/>
      <c r="ER137" s="4"/>
      <c r="ES137" s="4"/>
      <c r="ET137" s="4"/>
      <c r="EU137" s="4"/>
      <c r="EV137" s="4"/>
      <c r="EW137" s="4"/>
      <c r="EX137" s="4"/>
      <c r="EY137" s="4"/>
      <c r="EZ137" s="4"/>
      <c r="FA137" s="4"/>
      <c r="FB137" s="4"/>
      <c r="FC137" s="4"/>
      <c r="FD137" s="4"/>
      <c r="FE137" s="4"/>
      <c r="FF137" s="4"/>
      <c r="FG137" s="4"/>
      <c r="FH137" s="4"/>
      <c r="FI137" s="4"/>
      <c r="FJ137" s="4"/>
      <c r="FK137" s="4"/>
      <c r="FL137" s="4"/>
      <c r="FM137" s="4"/>
      <c r="FN137" s="4"/>
      <c r="FO137" s="4"/>
      <c r="FP137" s="4"/>
      <c r="FQ137" s="4"/>
      <c r="FR137" s="4"/>
      <c r="FS137" s="4"/>
      <c r="FT137" s="4"/>
      <c r="FU137" s="4"/>
      <c r="FV137" s="4"/>
      <c r="FW137" s="4"/>
      <c r="FX137" s="4"/>
      <c r="FY137" s="4"/>
      <c r="FZ137" s="4"/>
      <c r="GA137" s="4"/>
      <c r="GB137" s="4"/>
      <c r="GC137" s="4"/>
      <c r="GD137" s="4"/>
      <c r="GE137" s="4"/>
      <c r="GF137" s="4"/>
      <c r="GG137" s="4"/>
      <c r="GH137" s="4"/>
      <c r="GI137" s="4"/>
      <c r="GJ137" s="4"/>
    </row>
    <row r="138" spans="1:192" s="5" customFormat="1" x14ac:dyDescent="0.5">
      <c r="A138" s="4"/>
      <c r="B138" s="4"/>
      <c r="C138" s="4"/>
      <c r="D138" s="4"/>
      <c r="E138" s="4"/>
      <c r="F138" s="4"/>
      <c r="G138" s="4"/>
      <c r="H138" s="4"/>
      <c r="I138" s="4"/>
      <c r="J138" s="4"/>
      <c r="K138" s="4"/>
      <c r="L138" s="4"/>
      <c r="M138" s="4"/>
      <c r="N138" s="4"/>
      <c r="O138" s="4"/>
      <c r="P138" s="4"/>
      <c r="Q138" s="4"/>
      <c r="R138" s="4"/>
      <c r="S138" s="4"/>
      <c r="T138" s="4"/>
      <c r="U138" s="4"/>
      <c r="V138" s="4"/>
      <c r="W138" s="4"/>
      <c r="X138" s="4"/>
      <c r="Y138" s="4"/>
      <c r="Z138" s="4"/>
      <c r="AA138" s="4"/>
      <c r="AB138" s="4"/>
      <c r="AC138" s="4"/>
      <c r="AD138" s="4"/>
      <c r="AE138" s="4"/>
      <c r="AF138" s="4"/>
      <c r="AG138" s="4"/>
      <c r="AH138" s="4"/>
      <c r="AI138" s="4"/>
      <c r="AJ138" s="4"/>
      <c r="AK138" s="4"/>
      <c r="AL138" s="4"/>
      <c r="AM138" s="4"/>
      <c r="AN138" s="4"/>
      <c r="AO138" s="4"/>
      <c r="AP138" s="4"/>
      <c r="AQ138" s="4"/>
      <c r="AR138" s="4"/>
      <c r="AS138" s="4"/>
      <c r="AT138" s="4"/>
      <c r="AU138" s="4"/>
      <c r="AV138" s="4"/>
      <c r="AW138" s="4"/>
      <c r="AX138" s="4"/>
      <c r="AY138" s="4"/>
      <c r="AZ138" s="4"/>
      <c r="BA138" s="4"/>
      <c r="BB138" s="4"/>
      <c r="BC138" s="4"/>
      <c r="BD138" s="4"/>
      <c r="BE138" s="4"/>
      <c r="BF138" s="4"/>
      <c r="BG138" s="4"/>
      <c r="BH138" s="4"/>
      <c r="BI138" s="4"/>
      <c r="BJ138" s="4"/>
      <c r="BK138" s="4"/>
      <c r="BL138" s="4"/>
      <c r="BM138" s="4"/>
      <c r="BN138" s="4"/>
      <c r="BO138" s="4"/>
      <c r="BP138" s="4"/>
      <c r="BQ138" s="4"/>
      <c r="BR138" s="4"/>
      <c r="BS138" s="4"/>
      <c r="BT138" s="4"/>
      <c r="BU138" s="4"/>
      <c r="BV138" s="4"/>
      <c r="BW138" s="4"/>
      <c r="BX138" s="4"/>
      <c r="BY138" s="4"/>
      <c r="BZ138" s="4"/>
      <c r="CA138" s="4"/>
      <c r="CB138" s="4"/>
      <c r="CC138" s="4"/>
      <c r="CD138" s="4"/>
      <c r="CE138" s="4"/>
      <c r="CF138" s="4"/>
      <c r="CG138" s="4"/>
      <c r="CH138" s="4"/>
      <c r="CI138" s="4"/>
      <c r="CJ138" s="4"/>
      <c r="CK138" s="4"/>
      <c r="CL138" s="4"/>
      <c r="CM138" s="4"/>
      <c r="CN138" s="4"/>
      <c r="CO138" s="4"/>
      <c r="CP138" s="4"/>
      <c r="CQ138" s="4"/>
      <c r="CR138" s="4"/>
      <c r="CS138" s="4"/>
      <c r="CT138" s="4"/>
      <c r="CU138" s="4"/>
      <c r="CV138" s="4"/>
      <c r="CW138" s="4"/>
      <c r="CX138" s="4"/>
      <c r="CY138" s="4"/>
      <c r="CZ138" s="4"/>
      <c r="DA138" s="4"/>
      <c r="DB138" s="4"/>
      <c r="DC138" s="4"/>
      <c r="DD138" s="4"/>
      <c r="DE138" s="4"/>
      <c r="DF138" s="4"/>
      <c r="DG138" s="4"/>
      <c r="DH138" s="4"/>
      <c r="DI138" s="4"/>
      <c r="DJ138" s="4"/>
      <c r="DK138" s="4"/>
      <c r="DL138" s="4"/>
      <c r="DM138" s="4"/>
      <c r="DN138" s="4"/>
      <c r="DO138" s="4"/>
      <c r="DP138" s="4"/>
      <c r="DQ138" s="4"/>
      <c r="DR138" s="4"/>
      <c r="DS138" s="4"/>
      <c r="DT138" s="4"/>
      <c r="DU138" s="4"/>
      <c r="DV138" s="4"/>
      <c r="DW138" s="4"/>
      <c r="DX138" s="4"/>
      <c r="DY138" s="4"/>
      <c r="DZ138" s="4"/>
      <c r="EA138" s="4"/>
      <c r="EB138" s="4"/>
      <c r="EC138" s="4"/>
      <c r="ED138" s="4"/>
      <c r="EE138" s="4"/>
      <c r="EF138" s="4"/>
      <c r="EG138" s="4"/>
      <c r="EH138" s="4"/>
      <c r="EI138" s="4"/>
      <c r="EJ138" s="4"/>
      <c r="EK138" s="4"/>
      <c r="EL138" s="4"/>
      <c r="EM138" s="4"/>
      <c r="EN138" s="4"/>
      <c r="EO138" s="4"/>
      <c r="EP138" s="4"/>
      <c r="EQ138" s="4"/>
      <c r="ER138" s="4"/>
      <c r="ES138" s="4"/>
      <c r="ET138" s="4"/>
      <c r="EU138" s="4"/>
      <c r="EV138" s="4"/>
      <c r="EW138" s="4"/>
      <c r="EX138" s="4"/>
      <c r="EY138" s="4"/>
      <c r="EZ138" s="4"/>
      <c r="FA138" s="4"/>
      <c r="FB138" s="4"/>
      <c r="FC138" s="4"/>
      <c r="FD138" s="4"/>
      <c r="FE138" s="4"/>
      <c r="FF138" s="4"/>
      <c r="FG138" s="4"/>
      <c r="FH138" s="4"/>
      <c r="FI138" s="4"/>
      <c r="FJ138" s="4"/>
      <c r="FK138" s="4"/>
      <c r="FL138" s="4"/>
      <c r="FM138" s="4"/>
      <c r="FN138" s="4"/>
      <c r="FO138" s="4"/>
      <c r="FP138" s="4"/>
      <c r="FQ138" s="4"/>
      <c r="FR138" s="4"/>
      <c r="FS138" s="4"/>
      <c r="FT138" s="4"/>
      <c r="FU138" s="4"/>
      <c r="FV138" s="4"/>
      <c r="FW138" s="4"/>
      <c r="FX138" s="4"/>
      <c r="FY138" s="4"/>
      <c r="FZ138" s="4"/>
      <c r="GA138" s="4"/>
      <c r="GB138" s="4"/>
      <c r="GC138" s="4"/>
      <c r="GD138" s="4"/>
      <c r="GE138" s="4"/>
      <c r="GF138" s="4"/>
      <c r="GG138" s="4"/>
      <c r="GH138" s="4"/>
      <c r="GI138" s="4"/>
      <c r="GJ138" s="4"/>
    </row>
    <row r="139" spans="1:192" s="5" customFormat="1" x14ac:dyDescent="0.5">
      <c r="A139" s="4"/>
      <c r="B139" s="4"/>
      <c r="C139" s="4"/>
      <c r="D139" s="4"/>
      <c r="E139" s="4"/>
      <c r="F139" s="4"/>
      <c r="G139" s="4"/>
      <c r="H139" s="4"/>
      <c r="I139" s="4"/>
      <c r="J139" s="4"/>
      <c r="K139" s="4"/>
      <c r="L139" s="4"/>
      <c r="M139" s="4"/>
      <c r="N139" s="4"/>
      <c r="O139" s="4"/>
      <c r="P139" s="4"/>
      <c r="Q139" s="4"/>
      <c r="R139" s="4"/>
      <c r="S139" s="4"/>
      <c r="T139" s="4"/>
      <c r="U139" s="4"/>
      <c r="V139" s="4"/>
      <c r="W139" s="4"/>
      <c r="X139" s="4"/>
      <c r="Y139" s="4"/>
      <c r="Z139" s="4"/>
      <c r="AA139" s="4"/>
      <c r="AB139" s="4"/>
      <c r="AC139" s="4"/>
      <c r="AD139" s="4"/>
      <c r="AE139" s="4"/>
      <c r="AF139" s="4"/>
      <c r="AG139" s="4"/>
      <c r="AH139" s="4"/>
      <c r="AI139" s="4"/>
      <c r="AJ139" s="4"/>
      <c r="AK139" s="4"/>
      <c r="AL139" s="4"/>
      <c r="AM139" s="4"/>
      <c r="AN139" s="4"/>
      <c r="AO139" s="4"/>
      <c r="AP139" s="4"/>
      <c r="AQ139" s="4"/>
      <c r="AR139" s="4"/>
      <c r="AS139" s="4"/>
      <c r="AT139" s="4"/>
      <c r="AU139" s="4"/>
      <c r="AV139" s="4"/>
      <c r="AW139" s="4"/>
      <c r="AX139" s="4"/>
      <c r="AY139" s="4"/>
      <c r="AZ139" s="4"/>
      <c r="BA139" s="4"/>
      <c r="BB139" s="4"/>
      <c r="BC139" s="4"/>
      <c r="BD139" s="4"/>
      <c r="BE139" s="4"/>
      <c r="BF139" s="4"/>
      <c r="BG139" s="4"/>
      <c r="BH139" s="4"/>
      <c r="BI139" s="4"/>
      <c r="BJ139" s="4"/>
      <c r="BK139" s="4"/>
      <c r="BL139" s="4"/>
      <c r="BM139" s="4"/>
      <c r="BN139" s="4"/>
      <c r="BO139" s="4"/>
      <c r="BP139" s="4"/>
      <c r="BQ139" s="4"/>
      <c r="BR139" s="4"/>
      <c r="BS139" s="4"/>
      <c r="BT139" s="4"/>
      <c r="BU139" s="4"/>
      <c r="BV139" s="4"/>
      <c r="BW139" s="4"/>
      <c r="BX139" s="4"/>
      <c r="BY139" s="4"/>
      <c r="BZ139" s="4"/>
      <c r="CA139" s="4"/>
      <c r="CB139" s="4"/>
      <c r="CC139" s="4"/>
      <c r="CD139" s="4"/>
      <c r="CE139" s="4"/>
      <c r="CF139" s="4"/>
      <c r="CG139" s="4"/>
      <c r="CH139" s="4"/>
      <c r="CI139" s="4"/>
      <c r="CJ139" s="4"/>
      <c r="CK139" s="4"/>
      <c r="CL139" s="4"/>
      <c r="CM139" s="4"/>
      <c r="CN139" s="4"/>
      <c r="CO139" s="4"/>
      <c r="CP139" s="4"/>
      <c r="CQ139" s="4"/>
      <c r="CR139" s="4"/>
      <c r="CS139" s="4"/>
      <c r="CT139" s="4"/>
      <c r="CU139" s="4"/>
      <c r="CV139" s="4"/>
      <c r="CW139" s="4"/>
      <c r="CX139" s="4"/>
      <c r="CY139" s="4"/>
      <c r="CZ139" s="4"/>
      <c r="DA139" s="4"/>
      <c r="DB139" s="4"/>
      <c r="DC139" s="4"/>
      <c r="DD139" s="4"/>
      <c r="DE139" s="4"/>
      <c r="DF139" s="4"/>
      <c r="DG139" s="4"/>
      <c r="DH139" s="4"/>
      <c r="DI139" s="4"/>
      <c r="DJ139" s="4"/>
      <c r="DK139" s="4"/>
      <c r="DL139" s="4"/>
      <c r="DM139" s="4"/>
      <c r="DN139" s="4"/>
      <c r="DO139" s="4"/>
      <c r="DP139" s="4"/>
      <c r="DQ139" s="4"/>
      <c r="DR139" s="4"/>
      <c r="DS139" s="4"/>
      <c r="DT139" s="4"/>
      <c r="DU139" s="4"/>
      <c r="DV139" s="4"/>
      <c r="DW139" s="4"/>
      <c r="DX139" s="4"/>
      <c r="DY139" s="4"/>
      <c r="DZ139" s="4"/>
      <c r="EA139" s="4"/>
      <c r="EB139" s="4"/>
      <c r="EC139" s="4"/>
      <c r="ED139" s="4"/>
      <c r="EE139" s="4"/>
      <c r="EF139" s="4"/>
      <c r="EG139" s="4"/>
      <c r="EH139" s="4"/>
      <c r="EI139" s="4"/>
      <c r="EJ139" s="4"/>
      <c r="EK139" s="4"/>
      <c r="EL139" s="4"/>
      <c r="EM139" s="4"/>
      <c r="EN139" s="4"/>
      <c r="EO139" s="4"/>
      <c r="EP139" s="4"/>
      <c r="EQ139" s="4"/>
      <c r="ER139" s="4"/>
      <c r="ES139" s="4"/>
      <c r="ET139" s="4"/>
      <c r="EU139" s="4"/>
      <c r="EV139" s="4"/>
      <c r="EW139" s="4"/>
      <c r="EX139" s="4"/>
      <c r="EY139" s="4"/>
      <c r="EZ139" s="4"/>
      <c r="FA139" s="4"/>
      <c r="FB139" s="4"/>
      <c r="FC139" s="4"/>
      <c r="FD139" s="4"/>
      <c r="FE139" s="4"/>
      <c r="FF139" s="4"/>
      <c r="FG139" s="4"/>
      <c r="FH139" s="4"/>
      <c r="FI139" s="4"/>
      <c r="FJ139" s="4"/>
      <c r="FK139" s="4"/>
      <c r="FL139" s="4"/>
      <c r="FM139" s="4"/>
      <c r="FN139" s="4"/>
      <c r="FO139" s="4"/>
      <c r="FP139" s="4"/>
      <c r="FQ139" s="4"/>
      <c r="FR139" s="4"/>
      <c r="FS139" s="4"/>
      <c r="FT139" s="4"/>
      <c r="FU139" s="4"/>
      <c r="FV139" s="4"/>
      <c r="FW139" s="4"/>
      <c r="FX139" s="4"/>
      <c r="FY139" s="4"/>
      <c r="FZ139" s="4"/>
      <c r="GA139" s="4"/>
      <c r="GB139" s="4"/>
      <c r="GC139" s="4"/>
      <c r="GD139" s="4"/>
      <c r="GE139" s="4"/>
      <c r="GF139" s="4"/>
      <c r="GG139" s="4"/>
      <c r="GH139" s="4"/>
      <c r="GI139" s="4"/>
      <c r="GJ139" s="4"/>
    </row>
    <row r="140" spans="1:192" s="5" customFormat="1" x14ac:dyDescent="0.5">
      <c r="A140" s="4"/>
      <c r="B140" s="4"/>
      <c r="C140" s="4"/>
      <c r="D140" s="4"/>
      <c r="E140" s="4"/>
      <c r="F140" s="4"/>
      <c r="G140" s="4"/>
      <c r="H140" s="4"/>
      <c r="I140" s="4"/>
      <c r="J140" s="4"/>
      <c r="K140" s="4"/>
      <c r="L140" s="4"/>
      <c r="M140" s="4"/>
      <c r="N140" s="4"/>
      <c r="O140" s="4"/>
      <c r="P140" s="4"/>
      <c r="Q140" s="4"/>
      <c r="R140" s="4"/>
      <c r="S140" s="4"/>
      <c r="T140" s="4"/>
      <c r="U140" s="4"/>
      <c r="V140" s="4"/>
      <c r="W140" s="4"/>
      <c r="X140" s="4"/>
      <c r="Y140" s="4"/>
      <c r="Z140" s="4"/>
      <c r="AA140" s="4"/>
      <c r="AB140" s="4"/>
      <c r="AC140" s="4"/>
      <c r="AD140" s="4"/>
      <c r="AE140" s="4"/>
      <c r="AF140" s="4"/>
      <c r="AG140" s="4"/>
      <c r="AH140" s="4"/>
      <c r="AI140" s="4"/>
      <c r="AJ140" s="4"/>
      <c r="AK140" s="4"/>
      <c r="AL140" s="4"/>
      <c r="AM140" s="4"/>
      <c r="AN140" s="4"/>
      <c r="AO140" s="4"/>
      <c r="AP140" s="4"/>
      <c r="AQ140" s="4"/>
      <c r="AR140" s="4"/>
      <c r="AS140" s="4"/>
      <c r="AT140" s="4"/>
      <c r="AU140" s="4"/>
      <c r="AV140" s="4"/>
      <c r="AW140" s="4"/>
      <c r="AX140" s="4"/>
      <c r="AY140" s="4"/>
      <c r="AZ140" s="4"/>
      <c r="BA140" s="4"/>
      <c r="BB140" s="4"/>
      <c r="BC140" s="4"/>
      <c r="BD140" s="4"/>
      <c r="BE140" s="4"/>
      <c r="BF140" s="4"/>
      <c r="BG140" s="4"/>
      <c r="BH140" s="4"/>
      <c r="BI140" s="4"/>
      <c r="BJ140" s="4"/>
      <c r="BK140" s="4"/>
      <c r="BL140" s="4"/>
      <c r="BM140" s="4"/>
      <c r="BN140" s="4"/>
      <c r="BO140" s="4"/>
      <c r="BP140" s="4"/>
      <c r="BQ140" s="4"/>
      <c r="BR140" s="4"/>
      <c r="BS140" s="4"/>
      <c r="BT140" s="4"/>
      <c r="BU140" s="4"/>
      <c r="BV140" s="4"/>
      <c r="BW140" s="4"/>
      <c r="BX140" s="4"/>
      <c r="BY140" s="4"/>
      <c r="BZ140" s="4"/>
      <c r="CA140" s="4"/>
      <c r="CB140" s="4"/>
      <c r="CC140" s="4"/>
      <c r="CD140" s="4"/>
      <c r="CE140" s="4"/>
      <c r="CF140" s="4"/>
      <c r="CG140" s="4"/>
      <c r="CH140" s="4"/>
      <c r="CI140" s="4"/>
      <c r="CJ140" s="4"/>
      <c r="CK140" s="4"/>
      <c r="CL140" s="4"/>
      <c r="CM140" s="4"/>
      <c r="CN140" s="4"/>
      <c r="CO140" s="4"/>
      <c r="CP140" s="4"/>
      <c r="CQ140" s="4"/>
      <c r="CR140" s="4"/>
      <c r="CS140" s="4"/>
      <c r="CT140" s="4"/>
      <c r="CU140" s="4"/>
      <c r="CV140" s="4"/>
      <c r="CW140" s="4"/>
      <c r="CX140" s="4"/>
      <c r="CY140" s="4"/>
      <c r="CZ140" s="4"/>
      <c r="DA140" s="4"/>
      <c r="DB140" s="4"/>
      <c r="DC140" s="4"/>
      <c r="DD140" s="4"/>
      <c r="DE140" s="4"/>
      <c r="DF140" s="4"/>
      <c r="DG140" s="4"/>
      <c r="DH140" s="4"/>
      <c r="DI140" s="4"/>
      <c r="DJ140" s="4"/>
      <c r="DK140" s="4"/>
      <c r="DL140" s="4"/>
      <c r="DM140" s="4"/>
      <c r="DN140" s="4"/>
      <c r="DO140" s="4"/>
      <c r="DP140" s="4"/>
      <c r="DQ140" s="4"/>
      <c r="DR140" s="4"/>
      <c r="DS140" s="4"/>
      <c r="DT140" s="4"/>
      <c r="DU140" s="4"/>
      <c r="DV140" s="4"/>
      <c r="DW140" s="4"/>
      <c r="DX140" s="4"/>
      <c r="DY140" s="4"/>
      <c r="DZ140" s="4"/>
      <c r="EA140" s="4"/>
      <c r="EB140" s="4"/>
      <c r="EC140" s="4"/>
      <c r="ED140" s="4"/>
      <c r="EE140" s="4"/>
      <c r="EF140" s="4"/>
      <c r="EG140" s="4"/>
      <c r="EH140" s="4"/>
      <c r="EI140" s="4"/>
      <c r="EJ140" s="4"/>
      <c r="EK140" s="4"/>
      <c r="EL140" s="4"/>
      <c r="EM140" s="4"/>
      <c r="EN140" s="4"/>
      <c r="EO140" s="4"/>
      <c r="EP140" s="4"/>
      <c r="EQ140" s="4"/>
      <c r="ER140" s="4"/>
      <c r="ES140" s="4"/>
      <c r="ET140" s="4"/>
      <c r="EU140" s="4"/>
      <c r="EV140" s="4"/>
      <c r="EW140" s="4"/>
      <c r="EX140" s="4"/>
      <c r="EY140" s="4"/>
      <c r="EZ140" s="4"/>
      <c r="FA140" s="4"/>
      <c r="FB140" s="4"/>
      <c r="FC140" s="4"/>
      <c r="FD140" s="4"/>
      <c r="FE140" s="4"/>
      <c r="FF140" s="4"/>
      <c r="FG140" s="4"/>
      <c r="FH140" s="4"/>
      <c r="FI140" s="4"/>
      <c r="FJ140" s="4"/>
      <c r="FK140" s="4"/>
      <c r="FL140" s="4"/>
      <c r="FM140" s="4"/>
      <c r="FN140" s="4"/>
      <c r="FO140" s="4"/>
      <c r="FP140" s="4"/>
      <c r="FQ140" s="4"/>
      <c r="FR140" s="4"/>
      <c r="FS140" s="4"/>
      <c r="FT140" s="4"/>
      <c r="FU140" s="4"/>
      <c r="FV140" s="4"/>
      <c r="FW140" s="4"/>
      <c r="FX140" s="4"/>
      <c r="FY140" s="4"/>
      <c r="FZ140" s="4"/>
      <c r="GA140" s="4"/>
      <c r="GB140" s="4"/>
      <c r="GC140" s="4"/>
      <c r="GD140" s="4"/>
      <c r="GE140" s="4"/>
      <c r="GF140" s="4"/>
      <c r="GG140" s="4"/>
      <c r="GH140" s="4"/>
      <c r="GI140" s="4"/>
      <c r="GJ140" s="4"/>
    </row>
    <row r="141" spans="1:192" s="5" customFormat="1" x14ac:dyDescent="0.5">
      <c r="A141" s="4"/>
      <c r="B141" s="4"/>
      <c r="C141" s="4"/>
      <c r="D141" s="4"/>
      <c r="E141" s="4"/>
      <c r="F141" s="4"/>
      <c r="G141" s="4"/>
      <c r="H141" s="4"/>
      <c r="I141" s="4"/>
      <c r="J141" s="4"/>
      <c r="K141" s="4"/>
      <c r="L141" s="4"/>
      <c r="M141" s="4"/>
      <c r="N141" s="4"/>
      <c r="O141" s="4"/>
      <c r="P141" s="4"/>
      <c r="Q141" s="4"/>
      <c r="R141" s="4"/>
      <c r="S141" s="4"/>
      <c r="T141" s="4"/>
      <c r="U141" s="4"/>
      <c r="V141" s="4"/>
      <c r="W141" s="4"/>
      <c r="X141" s="4"/>
      <c r="Y141" s="4"/>
      <c r="Z141" s="4"/>
      <c r="AA141" s="4"/>
      <c r="AB141" s="4"/>
      <c r="AC141" s="4"/>
      <c r="AD141" s="4"/>
      <c r="AE141" s="4"/>
      <c r="AF141" s="4"/>
      <c r="AG141" s="4"/>
      <c r="AH141" s="4"/>
      <c r="AI141" s="4"/>
      <c r="AJ141" s="4"/>
      <c r="AK141" s="4"/>
      <c r="AL141" s="4"/>
      <c r="AM141" s="4"/>
      <c r="AN141" s="4"/>
      <c r="AO141" s="4"/>
      <c r="AP141" s="4"/>
      <c r="AQ141" s="4"/>
      <c r="AR141" s="4"/>
      <c r="AS141" s="4"/>
      <c r="AT141" s="4"/>
      <c r="AU141" s="4"/>
      <c r="AV141" s="4"/>
      <c r="AW141" s="4"/>
      <c r="AX141" s="4"/>
      <c r="AY141" s="4"/>
      <c r="AZ141" s="4"/>
      <c r="BA141" s="4"/>
      <c r="BB141" s="4"/>
      <c r="BC141" s="4"/>
      <c r="BD141" s="4"/>
      <c r="BE141" s="4"/>
      <c r="BF141" s="4"/>
      <c r="BG141" s="4"/>
      <c r="BH141" s="4"/>
      <c r="BI141" s="4"/>
      <c r="BJ141" s="4"/>
      <c r="BK141" s="4"/>
      <c r="BL141" s="4"/>
      <c r="BM141" s="4"/>
      <c r="BN141" s="4"/>
      <c r="BO141" s="4"/>
      <c r="BP141" s="4"/>
      <c r="BQ141" s="4"/>
      <c r="BR141" s="4"/>
      <c r="BS141" s="4"/>
      <c r="BT141" s="4"/>
      <c r="BU141" s="4"/>
      <c r="BV141" s="4"/>
      <c r="BW141" s="4"/>
      <c r="BX141" s="4"/>
      <c r="BY141" s="4"/>
      <c r="BZ141" s="4"/>
      <c r="CA141" s="4"/>
      <c r="CB141" s="4"/>
      <c r="CC141" s="4"/>
      <c r="CD141" s="4"/>
      <c r="CE141" s="4"/>
      <c r="CF141" s="4"/>
      <c r="CG141" s="4"/>
      <c r="CH141" s="4"/>
      <c r="CI141" s="4"/>
      <c r="CJ141" s="4"/>
      <c r="CK141" s="4"/>
      <c r="CL141" s="4"/>
      <c r="CM141" s="4"/>
      <c r="CN141" s="4"/>
      <c r="CO141" s="4"/>
      <c r="CP141" s="4"/>
      <c r="CQ141" s="4"/>
      <c r="CR141" s="4"/>
      <c r="CS141" s="4"/>
      <c r="CT141" s="4"/>
      <c r="CU141" s="4"/>
      <c r="CV141" s="4"/>
      <c r="CW141" s="4"/>
      <c r="CX141" s="4"/>
      <c r="CY141" s="4"/>
      <c r="CZ141" s="4"/>
      <c r="DA141" s="4"/>
      <c r="DB141" s="4"/>
      <c r="DC141" s="4"/>
      <c r="DD141" s="4"/>
      <c r="DE141" s="4"/>
      <c r="DF141" s="4"/>
      <c r="DG141" s="4"/>
      <c r="DH141" s="4"/>
      <c r="DI141" s="4"/>
      <c r="DJ141" s="4"/>
      <c r="DK141" s="4"/>
      <c r="DL141" s="4"/>
      <c r="DM141" s="4"/>
      <c r="DN141" s="4"/>
      <c r="DO141" s="4"/>
      <c r="DP141" s="4"/>
      <c r="DQ141" s="4"/>
      <c r="DR141" s="4"/>
      <c r="DS141" s="4"/>
      <c r="DT141" s="4"/>
      <c r="DU141" s="4"/>
      <c r="DV141" s="4"/>
      <c r="DW141" s="4"/>
      <c r="DX141" s="4"/>
      <c r="DY141" s="4"/>
      <c r="DZ141" s="4"/>
      <c r="EA141" s="4"/>
      <c r="EB141" s="4"/>
      <c r="EC141" s="4"/>
      <c r="ED141" s="4"/>
      <c r="EE141" s="4"/>
      <c r="EF141" s="4"/>
      <c r="EG141" s="4"/>
      <c r="EH141" s="4"/>
      <c r="EI141" s="4"/>
      <c r="EJ141" s="4"/>
      <c r="EK141" s="4"/>
      <c r="EL141" s="4"/>
      <c r="EM141" s="4"/>
      <c r="EN141" s="4"/>
      <c r="EO141" s="4"/>
      <c r="EP141" s="4"/>
      <c r="EQ141" s="4"/>
      <c r="ER141" s="4"/>
      <c r="ES141" s="4"/>
      <c r="ET141" s="4"/>
      <c r="EU141" s="4"/>
      <c r="EV141" s="4"/>
      <c r="EW141" s="4"/>
      <c r="EX141" s="4"/>
      <c r="EY141" s="4"/>
      <c r="EZ141" s="4"/>
      <c r="FA141" s="4"/>
      <c r="FB141" s="4"/>
      <c r="FC141" s="4"/>
      <c r="FD141" s="4"/>
      <c r="FE141" s="4"/>
      <c r="FF141" s="4"/>
      <c r="FG141" s="4"/>
      <c r="FH141" s="4"/>
      <c r="FI141" s="4"/>
      <c r="FJ141" s="4"/>
      <c r="FK141" s="4"/>
      <c r="FL141" s="4"/>
      <c r="FM141" s="4"/>
      <c r="FN141" s="4"/>
      <c r="FO141" s="4"/>
      <c r="FP141" s="4"/>
      <c r="FQ141" s="4"/>
      <c r="FR141" s="4"/>
      <c r="FS141" s="4"/>
      <c r="FT141" s="4"/>
      <c r="FU141" s="4"/>
      <c r="FV141" s="4"/>
      <c r="FW141" s="4"/>
      <c r="FX141" s="4"/>
      <c r="FY141" s="4"/>
      <c r="FZ141" s="4"/>
      <c r="GA141" s="4"/>
      <c r="GB141" s="4"/>
      <c r="GC141" s="4"/>
      <c r="GD141" s="4"/>
      <c r="GE141" s="4"/>
      <c r="GF141" s="4"/>
      <c r="GG141" s="4"/>
      <c r="GH141" s="4"/>
      <c r="GI141" s="4"/>
      <c r="GJ141" s="4"/>
    </row>
    <row r="142" spans="1:192" s="5" customFormat="1" x14ac:dyDescent="0.5">
      <c r="A142" s="4"/>
      <c r="B142" s="4"/>
      <c r="C142" s="4"/>
      <c r="D142" s="4"/>
      <c r="E142" s="4"/>
      <c r="F142" s="4"/>
      <c r="G142" s="4"/>
      <c r="H142" s="4"/>
      <c r="I142" s="4"/>
      <c r="J142" s="4"/>
      <c r="K142" s="4"/>
      <c r="L142" s="4"/>
      <c r="M142" s="4"/>
      <c r="N142" s="4"/>
      <c r="O142" s="4"/>
      <c r="P142" s="4"/>
      <c r="Q142" s="4"/>
      <c r="R142" s="4"/>
      <c r="S142" s="4"/>
      <c r="T142" s="4"/>
      <c r="U142" s="4"/>
      <c r="V142" s="4"/>
      <c r="W142" s="4"/>
      <c r="X142" s="4"/>
      <c r="Y142" s="4"/>
      <c r="Z142" s="4"/>
      <c r="AA142" s="4"/>
      <c r="AB142" s="4"/>
      <c r="AC142" s="4"/>
      <c r="AD142" s="4"/>
      <c r="AE142" s="4"/>
      <c r="AF142" s="4"/>
      <c r="AG142" s="4"/>
      <c r="AH142" s="4"/>
      <c r="AI142" s="4"/>
      <c r="AJ142" s="4"/>
      <c r="AK142" s="4"/>
      <c r="AL142" s="4"/>
      <c r="AM142" s="4"/>
      <c r="AN142" s="4"/>
      <c r="AO142" s="4"/>
      <c r="AP142" s="4"/>
      <c r="AQ142" s="4"/>
      <c r="AR142" s="4"/>
      <c r="AS142" s="4"/>
      <c r="AT142" s="4"/>
      <c r="AU142" s="4"/>
      <c r="AV142" s="4"/>
      <c r="AW142" s="4"/>
      <c r="AX142" s="4"/>
      <c r="AY142" s="4"/>
      <c r="AZ142" s="4"/>
      <c r="BA142" s="4"/>
      <c r="BB142" s="4"/>
      <c r="BC142" s="4"/>
      <c r="BD142" s="4"/>
      <c r="BE142" s="4"/>
      <c r="BF142" s="4"/>
      <c r="BG142" s="4"/>
      <c r="BH142" s="4"/>
      <c r="BI142" s="4"/>
      <c r="BJ142" s="4"/>
      <c r="BK142" s="4"/>
      <c r="BL142" s="4"/>
      <c r="BM142" s="4"/>
      <c r="BN142" s="4"/>
      <c r="BO142" s="4"/>
      <c r="BP142" s="4"/>
      <c r="BQ142" s="4"/>
      <c r="BR142" s="4"/>
      <c r="BS142" s="4"/>
      <c r="BT142" s="4"/>
      <c r="BU142" s="4"/>
      <c r="BV142" s="4"/>
      <c r="BW142" s="4"/>
      <c r="BX142" s="4"/>
      <c r="BY142" s="4"/>
      <c r="BZ142" s="4"/>
      <c r="CA142" s="4"/>
      <c r="CB142" s="4"/>
      <c r="CC142" s="4"/>
      <c r="CD142" s="4"/>
      <c r="CE142" s="4"/>
      <c r="CF142" s="4"/>
      <c r="CG142" s="4"/>
      <c r="CH142" s="4"/>
      <c r="CI142" s="4"/>
      <c r="CJ142" s="4"/>
      <c r="CK142" s="4"/>
      <c r="CL142" s="4"/>
      <c r="CM142" s="4"/>
      <c r="CN142" s="4"/>
      <c r="CO142" s="4"/>
      <c r="CP142" s="4"/>
      <c r="CQ142" s="4"/>
      <c r="CR142" s="4"/>
      <c r="CS142" s="4"/>
      <c r="CT142" s="4"/>
      <c r="CU142" s="4"/>
      <c r="CV142" s="4"/>
      <c r="CW142" s="4"/>
      <c r="CX142" s="4"/>
      <c r="CY142" s="4"/>
      <c r="CZ142" s="4"/>
      <c r="DA142" s="4"/>
      <c r="DB142" s="4"/>
      <c r="DC142" s="4"/>
      <c r="DD142" s="4"/>
      <c r="DE142" s="4"/>
      <c r="DF142" s="4"/>
      <c r="DG142" s="4"/>
      <c r="DH142" s="4"/>
      <c r="DI142" s="4"/>
      <c r="DJ142" s="4"/>
      <c r="DK142" s="4"/>
      <c r="DL142" s="4"/>
      <c r="DM142" s="4"/>
      <c r="DN142" s="4"/>
      <c r="DO142" s="4"/>
      <c r="DP142" s="4"/>
      <c r="DQ142" s="4"/>
      <c r="DR142" s="4"/>
      <c r="DS142" s="4"/>
      <c r="DT142" s="4"/>
      <c r="DU142" s="4"/>
      <c r="DV142" s="4"/>
      <c r="DW142" s="4"/>
      <c r="DX142" s="4"/>
      <c r="DY142" s="4"/>
      <c r="DZ142" s="4"/>
      <c r="EA142" s="4"/>
      <c r="EB142" s="4"/>
      <c r="EC142" s="4"/>
      <c r="ED142" s="4"/>
      <c r="EE142" s="4"/>
      <c r="EF142" s="4"/>
      <c r="EG142" s="4"/>
      <c r="EH142" s="4"/>
      <c r="EI142" s="4"/>
      <c r="EJ142" s="4"/>
      <c r="EK142" s="4"/>
      <c r="EL142" s="4"/>
      <c r="EM142" s="4"/>
      <c r="EN142" s="4"/>
      <c r="EO142" s="4"/>
      <c r="EP142" s="4"/>
      <c r="EQ142" s="4"/>
      <c r="ER142" s="4"/>
      <c r="ES142" s="4"/>
      <c r="ET142" s="4"/>
      <c r="EU142" s="4"/>
      <c r="EV142" s="4"/>
      <c r="EW142" s="4"/>
      <c r="EX142" s="4"/>
      <c r="EY142" s="4"/>
      <c r="EZ142" s="4"/>
      <c r="FA142" s="4"/>
      <c r="FB142" s="4"/>
      <c r="FC142" s="4"/>
      <c r="FD142" s="4"/>
      <c r="FE142" s="4"/>
      <c r="FF142" s="4"/>
      <c r="FG142" s="4"/>
      <c r="FH142" s="4"/>
      <c r="FI142" s="4"/>
      <c r="FJ142" s="4"/>
      <c r="FK142" s="4"/>
      <c r="FL142" s="4"/>
      <c r="FM142" s="4"/>
      <c r="FN142" s="4"/>
      <c r="FO142" s="4"/>
      <c r="FP142" s="4"/>
      <c r="FQ142" s="4"/>
      <c r="FR142" s="4"/>
      <c r="FS142" s="4"/>
      <c r="FT142" s="4"/>
      <c r="FU142" s="4"/>
      <c r="FV142" s="4"/>
      <c r="FW142" s="4"/>
      <c r="FX142" s="4"/>
      <c r="FY142" s="4"/>
      <c r="FZ142" s="4"/>
      <c r="GA142" s="4"/>
      <c r="GB142" s="4"/>
      <c r="GC142" s="4"/>
      <c r="GD142" s="4"/>
      <c r="GE142" s="4"/>
      <c r="GF142" s="4"/>
      <c r="GG142" s="4"/>
      <c r="GH142" s="4"/>
      <c r="GI142" s="4"/>
      <c r="GJ142" s="4"/>
    </row>
    <row r="143" spans="1:192" s="5" customFormat="1" x14ac:dyDescent="0.5">
      <c r="A143" s="4"/>
      <c r="B143" s="4"/>
      <c r="C143" s="4"/>
      <c r="D143" s="4"/>
      <c r="E143" s="4"/>
      <c r="F143" s="4"/>
      <c r="G143" s="4"/>
      <c r="H143" s="4"/>
      <c r="I143" s="4"/>
      <c r="J143" s="4"/>
      <c r="K143" s="4"/>
      <c r="L143" s="4"/>
      <c r="M143" s="4"/>
      <c r="N143" s="4"/>
      <c r="O143" s="4"/>
      <c r="P143" s="4"/>
      <c r="Q143" s="4"/>
      <c r="R143" s="4"/>
      <c r="S143" s="4"/>
      <c r="T143" s="4"/>
      <c r="U143" s="4"/>
      <c r="V143" s="4"/>
      <c r="W143" s="4"/>
      <c r="X143" s="4"/>
      <c r="Y143" s="4"/>
      <c r="Z143" s="4"/>
      <c r="AA143" s="4"/>
      <c r="AB143" s="4"/>
      <c r="AC143" s="4"/>
      <c r="AD143" s="4"/>
      <c r="AE143" s="4"/>
      <c r="AF143" s="4"/>
      <c r="AG143" s="4"/>
      <c r="AH143" s="4"/>
      <c r="AI143" s="4"/>
      <c r="AJ143" s="4"/>
      <c r="AK143" s="4"/>
      <c r="AL143" s="4"/>
      <c r="AM143" s="4"/>
      <c r="AN143" s="4"/>
      <c r="AO143" s="4"/>
      <c r="AP143" s="4"/>
      <c r="AQ143" s="4"/>
      <c r="AR143" s="4"/>
      <c r="AS143" s="4"/>
      <c r="AT143" s="4"/>
      <c r="AU143" s="4"/>
      <c r="AV143" s="4"/>
      <c r="AW143" s="4"/>
      <c r="AX143" s="4"/>
      <c r="AY143" s="4"/>
      <c r="AZ143" s="4"/>
      <c r="BA143" s="4"/>
      <c r="BB143" s="4"/>
      <c r="BC143" s="4"/>
      <c r="BD143" s="4"/>
      <c r="BE143" s="4"/>
      <c r="BF143" s="4"/>
      <c r="BG143" s="4"/>
      <c r="BH143" s="4"/>
      <c r="BI143" s="4"/>
      <c r="BJ143" s="4"/>
      <c r="BK143" s="4"/>
      <c r="BL143" s="4"/>
      <c r="BM143" s="4"/>
      <c r="BN143" s="4"/>
      <c r="BO143" s="4"/>
      <c r="BP143" s="4"/>
      <c r="BQ143" s="4"/>
      <c r="BR143" s="4"/>
      <c r="BS143" s="4"/>
      <c r="BT143" s="4"/>
      <c r="BU143" s="4"/>
      <c r="BV143" s="4"/>
      <c r="BW143" s="4"/>
      <c r="BX143" s="4"/>
      <c r="BY143" s="4"/>
      <c r="BZ143" s="4"/>
      <c r="CA143" s="4"/>
      <c r="CB143" s="4"/>
      <c r="CC143" s="4"/>
      <c r="CD143" s="4"/>
      <c r="CE143" s="4"/>
      <c r="CF143" s="4"/>
      <c r="CG143" s="4"/>
      <c r="CH143" s="4"/>
      <c r="CI143" s="4"/>
      <c r="CJ143" s="4"/>
      <c r="CK143" s="4"/>
      <c r="CL143" s="4"/>
      <c r="CM143" s="4"/>
      <c r="CN143" s="4"/>
      <c r="CO143" s="4"/>
      <c r="CP143" s="4"/>
      <c r="CQ143" s="4"/>
      <c r="CR143" s="4"/>
      <c r="CS143" s="4"/>
      <c r="CT143" s="4"/>
      <c r="CU143" s="4"/>
      <c r="CV143" s="4"/>
      <c r="CW143" s="4"/>
      <c r="CX143" s="4"/>
      <c r="CY143" s="4"/>
      <c r="CZ143" s="4"/>
      <c r="DA143" s="4"/>
      <c r="DB143" s="4"/>
      <c r="DC143" s="4"/>
      <c r="DD143" s="4"/>
      <c r="DE143" s="4"/>
      <c r="DF143" s="4"/>
      <c r="DG143" s="4"/>
      <c r="DH143" s="4"/>
      <c r="DI143" s="4"/>
      <c r="DJ143" s="4"/>
      <c r="DK143" s="4"/>
      <c r="DL143" s="4"/>
      <c r="DM143" s="4"/>
      <c r="DN143" s="4"/>
      <c r="DO143" s="4"/>
      <c r="DP143" s="4"/>
      <c r="DQ143" s="4"/>
      <c r="DR143" s="4"/>
      <c r="DS143" s="4"/>
      <c r="DT143" s="4"/>
      <c r="DU143" s="4"/>
      <c r="DV143" s="4"/>
      <c r="DW143" s="4"/>
      <c r="DX143" s="4"/>
      <c r="DY143" s="4"/>
      <c r="DZ143" s="4"/>
      <c r="EA143" s="4"/>
      <c r="EB143" s="4"/>
      <c r="EC143" s="4"/>
      <c r="ED143" s="4"/>
      <c r="EE143" s="4"/>
      <c r="EF143" s="4"/>
      <c r="EG143" s="4"/>
      <c r="EH143" s="4"/>
      <c r="EI143" s="4"/>
      <c r="EJ143" s="4"/>
      <c r="EK143" s="4"/>
      <c r="EL143" s="4"/>
      <c r="EM143" s="4"/>
      <c r="EN143" s="4"/>
      <c r="EO143" s="4"/>
      <c r="EP143" s="4"/>
      <c r="EQ143" s="4"/>
      <c r="ER143" s="4"/>
      <c r="ES143" s="4"/>
      <c r="ET143" s="4"/>
      <c r="EU143" s="4"/>
      <c r="EV143" s="4"/>
      <c r="EW143" s="4"/>
      <c r="EX143" s="4"/>
      <c r="EY143" s="4"/>
      <c r="EZ143" s="4"/>
      <c r="FA143" s="4"/>
      <c r="FB143" s="4"/>
      <c r="FC143" s="4"/>
      <c r="FD143" s="4"/>
      <c r="FE143" s="4"/>
      <c r="FF143" s="4"/>
      <c r="FG143" s="4"/>
      <c r="FH143" s="4"/>
      <c r="FI143" s="4"/>
      <c r="FJ143" s="4"/>
      <c r="FK143" s="4"/>
      <c r="FL143" s="4"/>
      <c r="FM143" s="4"/>
      <c r="FN143" s="4"/>
      <c r="FO143" s="4"/>
      <c r="FP143" s="4"/>
      <c r="FQ143" s="4"/>
      <c r="FR143" s="4"/>
      <c r="FS143" s="4"/>
      <c r="FT143" s="4"/>
      <c r="FU143" s="4"/>
      <c r="FV143" s="4"/>
      <c r="FW143" s="4"/>
      <c r="FX143" s="4"/>
      <c r="FY143" s="4"/>
      <c r="FZ143" s="4"/>
      <c r="GA143" s="4"/>
      <c r="GB143" s="4"/>
      <c r="GC143" s="4"/>
      <c r="GD143" s="4"/>
      <c r="GE143" s="4"/>
      <c r="GF143" s="4"/>
      <c r="GG143" s="4"/>
      <c r="GH143" s="4"/>
      <c r="GI143" s="4"/>
      <c r="GJ143" s="4"/>
    </row>
    <row r="144" spans="1:192" s="5" customFormat="1" x14ac:dyDescent="0.5">
      <c r="A144" s="4"/>
      <c r="B144" s="4"/>
      <c r="C144" s="4"/>
      <c r="D144" s="4"/>
      <c r="E144" s="4"/>
      <c r="F144" s="4"/>
      <c r="G144" s="4"/>
      <c r="H144" s="4"/>
      <c r="I144" s="4"/>
      <c r="J144" s="4"/>
      <c r="K144" s="4"/>
      <c r="L144" s="4"/>
      <c r="M144" s="4"/>
      <c r="N144" s="4"/>
      <c r="O144" s="4"/>
      <c r="P144" s="4"/>
      <c r="Q144" s="4"/>
      <c r="R144" s="4"/>
      <c r="S144" s="4"/>
      <c r="T144" s="4"/>
      <c r="U144" s="4"/>
      <c r="V144" s="4"/>
      <c r="W144" s="4"/>
      <c r="X144" s="4"/>
      <c r="Y144" s="4"/>
      <c r="Z144" s="4"/>
      <c r="AA144" s="4"/>
      <c r="AB144" s="4"/>
      <c r="AC144" s="4"/>
      <c r="AD144" s="4"/>
      <c r="AE144" s="4"/>
      <c r="AF144" s="4"/>
      <c r="AG144" s="4"/>
      <c r="AH144" s="4"/>
      <c r="AI144" s="4"/>
      <c r="AJ144" s="4"/>
      <c r="AK144" s="4"/>
      <c r="AL144" s="4"/>
      <c r="AM144" s="4"/>
      <c r="AN144" s="4"/>
      <c r="AO144" s="4"/>
      <c r="AP144" s="4"/>
      <c r="AQ144" s="4"/>
      <c r="AR144" s="4"/>
      <c r="AS144" s="4"/>
      <c r="AT144" s="4"/>
      <c r="AU144" s="4"/>
      <c r="AV144" s="4"/>
      <c r="AW144" s="4"/>
      <c r="AX144" s="4"/>
      <c r="AY144" s="4"/>
      <c r="AZ144" s="4"/>
      <c r="BA144" s="4"/>
      <c r="BB144" s="4"/>
      <c r="BC144" s="4"/>
      <c r="BD144" s="4"/>
      <c r="BE144" s="4"/>
      <c r="BF144" s="4"/>
      <c r="BG144" s="4"/>
      <c r="BH144" s="4"/>
      <c r="BI144" s="4"/>
      <c r="BJ144" s="4"/>
      <c r="BK144" s="4"/>
      <c r="BL144" s="4"/>
      <c r="BM144" s="4"/>
      <c r="BN144" s="4"/>
      <c r="BO144" s="4"/>
      <c r="BP144" s="4"/>
      <c r="BQ144" s="4"/>
      <c r="BR144" s="4"/>
      <c r="BS144" s="4"/>
      <c r="BT144" s="4"/>
      <c r="BU144" s="4"/>
      <c r="BV144" s="4"/>
      <c r="BW144" s="4"/>
      <c r="BX144" s="4"/>
      <c r="BY144" s="4"/>
      <c r="BZ144" s="4"/>
      <c r="CA144" s="4"/>
      <c r="CB144" s="4"/>
      <c r="CC144" s="4"/>
      <c r="CD144" s="4"/>
      <c r="CE144" s="4"/>
      <c r="CF144" s="4"/>
      <c r="CG144" s="4"/>
      <c r="CH144" s="4"/>
      <c r="CI144" s="4"/>
      <c r="CJ144" s="4"/>
      <c r="CK144" s="4"/>
      <c r="CL144" s="4"/>
      <c r="CM144" s="4"/>
      <c r="CN144" s="4"/>
      <c r="CO144" s="4"/>
      <c r="CP144" s="4"/>
      <c r="CQ144" s="4"/>
      <c r="CR144" s="4"/>
      <c r="CS144" s="4"/>
      <c r="CT144" s="4"/>
      <c r="CU144" s="4"/>
      <c r="CV144" s="4"/>
      <c r="CW144" s="4"/>
      <c r="CX144" s="4"/>
      <c r="CY144" s="4"/>
      <c r="CZ144" s="4"/>
      <c r="DA144" s="4"/>
      <c r="DB144" s="4"/>
      <c r="DC144" s="4"/>
      <c r="DD144" s="4"/>
      <c r="DE144" s="4"/>
      <c r="DF144" s="4"/>
      <c r="DG144" s="4"/>
      <c r="DH144" s="4"/>
      <c r="DI144" s="4"/>
      <c r="DJ144" s="4"/>
      <c r="DK144" s="4"/>
      <c r="DL144" s="4"/>
      <c r="DM144" s="4"/>
      <c r="DN144" s="4"/>
      <c r="DO144" s="4"/>
      <c r="DP144" s="4"/>
      <c r="DQ144" s="4"/>
      <c r="DR144" s="4"/>
      <c r="DS144" s="4"/>
      <c r="DT144" s="4"/>
      <c r="DU144" s="4"/>
      <c r="DV144" s="4"/>
      <c r="DW144" s="4"/>
      <c r="DX144" s="4"/>
      <c r="DY144" s="4"/>
      <c r="DZ144" s="4"/>
      <c r="EA144" s="4"/>
      <c r="EB144" s="4"/>
      <c r="EC144" s="4"/>
      <c r="ED144" s="4"/>
      <c r="EE144" s="4"/>
      <c r="EF144" s="4"/>
      <c r="EG144" s="4"/>
      <c r="EH144" s="4"/>
      <c r="EI144" s="4"/>
      <c r="EJ144" s="4"/>
      <c r="EK144" s="4"/>
      <c r="EL144" s="4"/>
      <c r="EM144" s="4"/>
      <c r="EN144" s="4"/>
      <c r="EO144" s="4"/>
      <c r="EP144" s="4"/>
      <c r="EQ144" s="4"/>
      <c r="ER144" s="4"/>
      <c r="ES144" s="4"/>
      <c r="ET144" s="4"/>
      <c r="EU144" s="4"/>
      <c r="EV144" s="4"/>
      <c r="EW144" s="4"/>
      <c r="EX144" s="4"/>
      <c r="EY144" s="4"/>
      <c r="EZ144" s="4"/>
      <c r="FA144" s="4"/>
      <c r="FB144" s="4"/>
      <c r="FC144" s="4"/>
      <c r="FD144" s="4"/>
      <c r="FE144" s="4"/>
      <c r="FF144" s="4"/>
      <c r="FG144" s="4"/>
      <c r="FH144" s="4"/>
      <c r="FI144" s="4"/>
      <c r="FJ144" s="4"/>
      <c r="FK144" s="4"/>
      <c r="FL144" s="4"/>
      <c r="FM144" s="4"/>
      <c r="FN144" s="4"/>
      <c r="FO144" s="4"/>
      <c r="FP144" s="4"/>
      <c r="FQ144" s="4"/>
      <c r="FR144" s="4"/>
      <c r="FS144" s="4"/>
      <c r="FT144" s="4"/>
      <c r="FU144" s="4"/>
      <c r="FV144" s="4"/>
      <c r="FW144" s="4"/>
      <c r="FX144" s="4"/>
      <c r="FY144" s="4"/>
      <c r="FZ144" s="4"/>
      <c r="GA144" s="4"/>
      <c r="GB144" s="4"/>
      <c r="GC144" s="4"/>
      <c r="GD144" s="4"/>
      <c r="GE144" s="4"/>
      <c r="GF144" s="4"/>
      <c r="GG144" s="4"/>
      <c r="GH144" s="4"/>
      <c r="GI144" s="4"/>
      <c r="GJ144" s="4"/>
    </row>
    <row r="145" spans="1:192" s="5" customFormat="1" x14ac:dyDescent="0.5">
      <c r="A145" s="4"/>
      <c r="B145" s="4"/>
      <c r="C145" s="4"/>
      <c r="D145" s="4"/>
      <c r="E145" s="4"/>
      <c r="F145" s="4"/>
      <c r="G145" s="4"/>
      <c r="H145" s="4"/>
      <c r="I145" s="4"/>
      <c r="J145" s="4"/>
      <c r="K145" s="4"/>
      <c r="L145" s="4"/>
      <c r="M145" s="4"/>
      <c r="N145" s="4"/>
      <c r="O145" s="4"/>
      <c r="P145" s="4"/>
      <c r="Q145" s="4"/>
      <c r="R145" s="4"/>
      <c r="S145" s="4"/>
      <c r="T145" s="4"/>
      <c r="U145" s="4"/>
      <c r="V145" s="4"/>
      <c r="W145" s="4"/>
      <c r="X145" s="4"/>
      <c r="Y145" s="4"/>
      <c r="Z145" s="4"/>
      <c r="AA145" s="4"/>
      <c r="AB145" s="4"/>
      <c r="AC145" s="4"/>
      <c r="AD145" s="4"/>
      <c r="AE145" s="4"/>
      <c r="AF145" s="4"/>
      <c r="AG145" s="4"/>
      <c r="AH145" s="4"/>
      <c r="AI145" s="4"/>
      <c r="AJ145" s="4"/>
      <c r="AK145" s="4"/>
      <c r="AL145" s="4"/>
      <c r="AM145" s="4"/>
      <c r="AN145" s="4"/>
      <c r="AO145" s="4"/>
      <c r="AP145" s="4"/>
      <c r="AQ145" s="4"/>
      <c r="AR145" s="4"/>
      <c r="AS145" s="4"/>
      <c r="AT145" s="4"/>
      <c r="AU145" s="4"/>
      <c r="AV145" s="4"/>
      <c r="AW145" s="4"/>
      <c r="AX145" s="4"/>
      <c r="AY145" s="4"/>
      <c r="AZ145" s="4"/>
      <c r="BA145" s="4"/>
      <c r="BB145" s="4"/>
      <c r="BC145" s="4"/>
      <c r="BD145" s="4"/>
      <c r="BE145" s="4"/>
      <c r="BF145" s="4"/>
      <c r="BG145" s="4"/>
      <c r="BH145" s="4"/>
      <c r="BI145" s="4"/>
      <c r="BJ145" s="4"/>
      <c r="BK145" s="4"/>
      <c r="BL145" s="4"/>
      <c r="BM145" s="4"/>
      <c r="BN145" s="4"/>
      <c r="BO145" s="4"/>
      <c r="BP145" s="4"/>
      <c r="BQ145" s="4"/>
      <c r="BR145" s="4"/>
      <c r="BS145" s="4"/>
      <c r="BT145" s="4"/>
      <c r="BU145" s="4"/>
      <c r="BV145" s="4"/>
      <c r="BW145" s="4"/>
      <c r="BX145" s="4"/>
      <c r="BY145" s="4"/>
      <c r="BZ145" s="4"/>
      <c r="CA145" s="4"/>
      <c r="CB145" s="4"/>
      <c r="CC145" s="4"/>
      <c r="CD145" s="4"/>
      <c r="CE145" s="4"/>
      <c r="CF145" s="4"/>
      <c r="CG145" s="4"/>
      <c r="CH145" s="4"/>
      <c r="CI145" s="4"/>
      <c r="CJ145" s="4"/>
      <c r="CK145" s="4"/>
      <c r="CL145" s="4"/>
      <c r="CM145" s="4"/>
      <c r="CN145" s="4"/>
      <c r="CO145" s="4"/>
      <c r="CP145" s="4"/>
      <c r="CQ145" s="4"/>
      <c r="CR145" s="4"/>
      <c r="CS145" s="4"/>
      <c r="CT145" s="4"/>
      <c r="CU145" s="4"/>
      <c r="CV145" s="4"/>
      <c r="CW145" s="4"/>
      <c r="CX145" s="4"/>
      <c r="CY145" s="4"/>
      <c r="CZ145" s="4"/>
      <c r="DA145" s="4"/>
      <c r="DB145" s="4"/>
      <c r="DC145" s="4"/>
      <c r="DD145" s="4"/>
      <c r="DE145" s="4"/>
      <c r="DF145" s="4"/>
      <c r="DG145" s="4"/>
      <c r="DH145" s="4"/>
      <c r="DI145" s="4"/>
      <c r="DJ145" s="4"/>
      <c r="DK145" s="4"/>
      <c r="DL145" s="4"/>
      <c r="DM145" s="4"/>
      <c r="DN145" s="4"/>
      <c r="DO145" s="4"/>
      <c r="DP145" s="4"/>
      <c r="DQ145" s="4"/>
      <c r="DR145" s="4"/>
      <c r="DS145" s="4"/>
      <c r="DT145" s="4"/>
      <c r="DU145" s="4"/>
      <c r="DV145" s="4"/>
      <c r="DW145" s="4"/>
      <c r="DX145" s="4"/>
      <c r="DY145" s="4"/>
      <c r="DZ145" s="4"/>
      <c r="EA145" s="4"/>
      <c r="EB145" s="4"/>
      <c r="EC145" s="4"/>
      <c r="ED145" s="4"/>
      <c r="EE145" s="4"/>
      <c r="EF145" s="4"/>
      <c r="EG145" s="4"/>
      <c r="EH145" s="4"/>
      <c r="EI145" s="4"/>
      <c r="EJ145" s="4"/>
      <c r="EK145" s="4"/>
      <c r="EL145" s="4"/>
      <c r="EM145" s="4"/>
      <c r="EN145" s="4"/>
      <c r="EO145" s="4"/>
      <c r="EP145" s="4"/>
      <c r="EQ145" s="4"/>
      <c r="ER145" s="4"/>
      <c r="ES145" s="4"/>
      <c r="ET145" s="4"/>
      <c r="EU145" s="4"/>
      <c r="EV145" s="4"/>
      <c r="EW145" s="4"/>
      <c r="EX145" s="4"/>
      <c r="EY145" s="4"/>
      <c r="EZ145" s="4"/>
      <c r="FA145" s="4"/>
      <c r="FB145" s="4"/>
      <c r="FC145" s="4"/>
      <c r="FD145" s="4"/>
      <c r="FE145" s="4"/>
      <c r="FF145" s="4"/>
      <c r="FG145" s="4"/>
      <c r="FH145" s="4"/>
      <c r="FI145" s="4"/>
      <c r="FJ145" s="4"/>
      <c r="FK145" s="4"/>
      <c r="FL145" s="4"/>
      <c r="FM145" s="4"/>
      <c r="FN145" s="4"/>
      <c r="FO145" s="4"/>
      <c r="FP145" s="4"/>
      <c r="FQ145" s="4"/>
      <c r="FR145" s="4"/>
      <c r="FS145" s="4"/>
      <c r="FT145" s="4"/>
      <c r="FU145" s="4"/>
      <c r="FV145" s="4"/>
      <c r="FW145" s="4"/>
      <c r="FX145" s="4"/>
      <c r="FY145" s="4"/>
      <c r="FZ145" s="4"/>
      <c r="GA145" s="4"/>
      <c r="GB145" s="4"/>
      <c r="GC145" s="4"/>
      <c r="GD145" s="4"/>
      <c r="GE145" s="4"/>
      <c r="GF145" s="4"/>
      <c r="GG145" s="4"/>
      <c r="GH145" s="4"/>
      <c r="GI145" s="4"/>
      <c r="GJ145" s="4"/>
    </row>
    <row r="146" spans="1:192" s="5" customFormat="1" x14ac:dyDescent="0.5">
      <c r="A146" s="4"/>
      <c r="B146" s="4"/>
      <c r="C146" s="4"/>
      <c r="D146" s="4"/>
      <c r="E146" s="4"/>
      <c r="F146" s="4"/>
      <c r="G146" s="4"/>
      <c r="H146" s="4"/>
      <c r="I146" s="4"/>
      <c r="J146" s="4"/>
      <c r="K146" s="4"/>
      <c r="L146" s="4"/>
      <c r="M146" s="4"/>
      <c r="N146" s="4"/>
      <c r="O146" s="4"/>
      <c r="P146" s="4"/>
      <c r="Q146" s="4"/>
      <c r="R146" s="4"/>
      <c r="S146" s="4"/>
      <c r="T146" s="4"/>
      <c r="U146" s="4"/>
      <c r="V146" s="4"/>
      <c r="W146" s="4"/>
      <c r="X146" s="4"/>
      <c r="Y146" s="4"/>
      <c r="Z146" s="4"/>
      <c r="AA146" s="4"/>
      <c r="AB146" s="4"/>
      <c r="AC146" s="4"/>
      <c r="AD146" s="4"/>
      <c r="AE146" s="4"/>
      <c r="AF146" s="4"/>
      <c r="AG146" s="4"/>
      <c r="AH146" s="4"/>
      <c r="AI146" s="4"/>
      <c r="AJ146" s="4"/>
      <c r="AK146" s="4"/>
      <c r="AL146" s="4"/>
      <c r="AM146" s="4"/>
      <c r="AN146" s="4"/>
      <c r="AO146" s="4"/>
      <c r="AP146" s="4"/>
      <c r="AQ146" s="4"/>
      <c r="AR146" s="4"/>
      <c r="AS146" s="4"/>
      <c r="AT146" s="4"/>
      <c r="AU146" s="4"/>
      <c r="AV146" s="4"/>
      <c r="AW146" s="4"/>
      <c r="AX146" s="4"/>
      <c r="AY146" s="4"/>
      <c r="AZ146" s="4"/>
      <c r="BA146" s="4"/>
      <c r="BB146" s="4"/>
      <c r="BC146" s="4"/>
      <c r="BD146" s="4"/>
      <c r="BE146" s="4"/>
      <c r="BF146" s="4"/>
      <c r="BG146" s="4"/>
      <c r="BH146" s="4"/>
      <c r="BI146" s="4"/>
      <c r="BJ146" s="4"/>
      <c r="BK146" s="4"/>
      <c r="BL146" s="4"/>
      <c r="BM146" s="4"/>
      <c r="BN146" s="4"/>
      <c r="BO146" s="4"/>
      <c r="BP146" s="4"/>
      <c r="BQ146" s="4"/>
      <c r="BR146" s="4"/>
      <c r="BS146" s="4"/>
      <c r="BT146" s="4"/>
      <c r="BU146" s="4"/>
      <c r="BV146" s="4"/>
      <c r="BW146" s="4"/>
      <c r="BX146" s="4"/>
      <c r="BY146" s="4"/>
      <c r="BZ146" s="4"/>
      <c r="CA146" s="4"/>
      <c r="CB146" s="4"/>
      <c r="CC146" s="4"/>
      <c r="CD146" s="4"/>
      <c r="CE146" s="4"/>
      <c r="CF146" s="4"/>
      <c r="CG146" s="4"/>
      <c r="CH146" s="4"/>
      <c r="CI146" s="4"/>
      <c r="CJ146" s="4"/>
      <c r="CK146" s="4"/>
      <c r="CL146" s="4"/>
      <c r="CM146" s="4"/>
      <c r="CN146" s="4"/>
      <c r="CO146" s="4"/>
      <c r="CP146" s="4"/>
      <c r="CQ146" s="4"/>
      <c r="CR146" s="4"/>
      <c r="CS146" s="4"/>
      <c r="CT146" s="4"/>
      <c r="CU146" s="4"/>
      <c r="CV146" s="4"/>
      <c r="CW146" s="4"/>
      <c r="CX146" s="4"/>
      <c r="CY146" s="4"/>
      <c r="CZ146" s="4"/>
      <c r="DA146" s="4"/>
      <c r="DB146" s="4"/>
      <c r="DC146" s="4"/>
      <c r="DD146" s="4"/>
      <c r="DE146" s="4"/>
      <c r="DF146" s="4"/>
      <c r="DG146" s="4"/>
      <c r="DH146" s="4"/>
      <c r="DI146" s="4"/>
      <c r="DJ146" s="4"/>
      <c r="DK146" s="4"/>
      <c r="DL146" s="4"/>
      <c r="DM146" s="4"/>
      <c r="DN146" s="4"/>
      <c r="DO146" s="4"/>
      <c r="DP146" s="4"/>
      <c r="DQ146" s="4"/>
      <c r="DR146" s="4"/>
      <c r="DS146" s="4"/>
      <c r="DT146" s="4"/>
      <c r="DU146" s="4"/>
      <c r="DV146" s="4"/>
      <c r="DW146" s="4"/>
      <c r="DX146" s="4"/>
      <c r="DY146" s="4"/>
      <c r="DZ146" s="4"/>
      <c r="EA146" s="4"/>
      <c r="EB146" s="4"/>
      <c r="EC146" s="4"/>
      <c r="ED146" s="4"/>
      <c r="EE146" s="4"/>
      <c r="EF146" s="4"/>
      <c r="EG146" s="4"/>
      <c r="EH146" s="4"/>
      <c r="EI146" s="4"/>
      <c r="EJ146" s="4"/>
      <c r="EK146" s="4"/>
      <c r="EL146" s="4"/>
      <c r="EM146" s="4"/>
      <c r="EN146" s="4"/>
      <c r="EO146" s="4"/>
      <c r="EP146" s="4"/>
      <c r="EQ146" s="4"/>
      <c r="ER146" s="4"/>
      <c r="ES146" s="4"/>
      <c r="ET146" s="4"/>
      <c r="EU146" s="4"/>
      <c r="EV146" s="4"/>
      <c r="EW146" s="4"/>
      <c r="EX146" s="4"/>
      <c r="EY146" s="4"/>
      <c r="EZ146" s="4"/>
      <c r="FA146" s="4"/>
      <c r="FB146" s="4"/>
      <c r="FC146" s="4"/>
      <c r="FD146" s="4"/>
      <c r="FE146" s="4"/>
      <c r="FF146" s="4"/>
      <c r="FG146" s="4"/>
      <c r="FH146" s="4"/>
      <c r="FI146" s="4"/>
      <c r="FJ146" s="4"/>
      <c r="FK146" s="4"/>
      <c r="FL146" s="4"/>
      <c r="FM146" s="4"/>
      <c r="FN146" s="4"/>
      <c r="FO146" s="4"/>
      <c r="FP146" s="4"/>
      <c r="FQ146" s="4"/>
      <c r="FR146" s="4"/>
      <c r="FS146" s="4"/>
      <c r="FT146" s="4"/>
      <c r="FU146" s="4"/>
      <c r="FV146" s="4"/>
      <c r="FW146" s="4"/>
      <c r="FX146" s="4"/>
      <c r="FY146" s="4"/>
      <c r="FZ146" s="4"/>
      <c r="GA146" s="4"/>
      <c r="GB146" s="4"/>
      <c r="GC146" s="4"/>
      <c r="GD146" s="4"/>
      <c r="GE146" s="4"/>
      <c r="GF146" s="4"/>
      <c r="GG146" s="4"/>
      <c r="GH146" s="4"/>
      <c r="GI146" s="4"/>
      <c r="GJ146" s="4"/>
    </row>
    <row r="147" spans="1:192" s="5" customFormat="1" x14ac:dyDescent="0.5">
      <c r="A147" s="4"/>
      <c r="B147" s="4"/>
      <c r="C147" s="4"/>
      <c r="D147" s="4"/>
      <c r="E147" s="4"/>
      <c r="F147" s="4"/>
      <c r="G147" s="4"/>
      <c r="H147" s="4"/>
      <c r="I147" s="4"/>
      <c r="J147" s="4"/>
      <c r="K147" s="4"/>
      <c r="L147" s="4"/>
      <c r="M147" s="4"/>
      <c r="N147" s="4"/>
      <c r="O147" s="4"/>
      <c r="P147" s="4"/>
      <c r="Q147" s="4"/>
      <c r="R147" s="4"/>
      <c r="S147" s="4"/>
      <c r="T147" s="4"/>
      <c r="U147" s="4"/>
      <c r="V147" s="4"/>
      <c r="W147" s="4"/>
      <c r="X147" s="4"/>
      <c r="Y147" s="4"/>
      <c r="Z147" s="4"/>
      <c r="AA147" s="4"/>
      <c r="AB147" s="4"/>
      <c r="AC147" s="4"/>
      <c r="AD147" s="4"/>
      <c r="AE147" s="4"/>
      <c r="AF147" s="4"/>
      <c r="AG147" s="4"/>
      <c r="AH147" s="4"/>
      <c r="AI147" s="4"/>
      <c r="AJ147" s="4"/>
      <c r="AK147" s="4"/>
      <c r="AL147" s="4"/>
      <c r="AM147" s="4"/>
      <c r="AN147" s="4"/>
      <c r="AO147" s="4"/>
      <c r="AP147" s="4"/>
      <c r="AQ147" s="4"/>
      <c r="AR147" s="4"/>
      <c r="AS147" s="4"/>
      <c r="AT147" s="4"/>
      <c r="AU147" s="4"/>
      <c r="AV147" s="4"/>
      <c r="AW147" s="4"/>
      <c r="AX147" s="4"/>
      <c r="AY147" s="4"/>
      <c r="AZ147" s="4"/>
      <c r="BA147" s="4"/>
      <c r="BB147" s="4"/>
      <c r="BC147" s="4"/>
      <c r="BD147" s="4"/>
      <c r="BE147" s="4"/>
      <c r="BF147" s="4"/>
      <c r="BG147" s="4"/>
      <c r="BH147" s="4"/>
      <c r="BI147" s="4"/>
      <c r="BJ147" s="4"/>
      <c r="BK147" s="4"/>
      <c r="BL147" s="4"/>
      <c r="BM147" s="4"/>
      <c r="BN147" s="4"/>
      <c r="BO147" s="4"/>
      <c r="BP147" s="4"/>
      <c r="BQ147" s="4"/>
      <c r="BR147" s="4"/>
      <c r="BS147" s="4"/>
      <c r="BT147" s="4"/>
      <c r="BU147" s="4"/>
      <c r="BV147" s="4"/>
      <c r="BW147" s="4"/>
      <c r="BX147" s="4"/>
      <c r="BY147" s="4"/>
      <c r="BZ147" s="4"/>
      <c r="CA147" s="4"/>
      <c r="CB147" s="4"/>
      <c r="CC147" s="4"/>
      <c r="CD147" s="4"/>
      <c r="CE147" s="4"/>
      <c r="CF147" s="4"/>
      <c r="CG147" s="4"/>
      <c r="CH147" s="4"/>
      <c r="CI147" s="4"/>
      <c r="CJ147" s="4"/>
      <c r="CK147" s="4"/>
      <c r="CL147" s="4"/>
      <c r="CM147" s="4"/>
      <c r="CN147" s="4"/>
      <c r="CO147" s="4"/>
      <c r="CP147" s="4"/>
      <c r="CQ147" s="4"/>
      <c r="CR147" s="4"/>
      <c r="CS147" s="4"/>
      <c r="CT147" s="4"/>
      <c r="CU147" s="4"/>
      <c r="CV147" s="4"/>
      <c r="CW147" s="4"/>
      <c r="CX147" s="4"/>
      <c r="CY147" s="4"/>
      <c r="CZ147" s="4"/>
      <c r="DA147" s="4"/>
      <c r="DB147" s="4"/>
      <c r="DC147" s="4"/>
      <c r="DD147" s="4"/>
      <c r="DE147" s="4"/>
      <c r="DF147" s="4"/>
      <c r="DG147" s="4"/>
      <c r="DH147" s="4"/>
      <c r="DI147" s="4"/>
      <c r="DJ147" s="4"/>
      <c r="DK147" s="4"/>
      <c r="DL147" s="4"/>
      <c r="DM147" s="4"/>
      <c r="DN147" s="4"/>
      <c r="DO147" s="4"/>
      <c r="DP147" s="4"/>
      <c r="DQ147" s="4"/>
      <c r="DR147" s="4"/>
      <c r="DS147" s="4"/>
      <c r="DT147" s="4"/>
      <c r="DU147" s="4"/>
      <c r="DV147" s="4"/>
      <c r="DW147" s="4"/>
      <c r="DX147" s="4"/>
      <c r="DY147" s="4"/>
      <c r="DZ147" s="4"/>
      <c r="EA147" s="4"/>
      <c r="EB147" s="4"/>
      <c r="EC147" s="4"/>
      <c r="ED147" s="4"/>
      <c r="EE147" s="4"/>
      <c r="EF147" s="4"/>
      <c r="EG147" s="4"/>
      <c r="EH147" s="4"/>
      <c r="EI147" s="4"/>
      <c r="EJ147" s="4"/>
      <c r="EK147" s="4"/>
      <c r="EL147" s="4"/>
      <c r="EM147" s="4"/>
      <c r="EN147" s="4"/>
      <c r="EO147" s="4"/>
      <c r="EP147" s="4"/>
      <c r="EQ147" s="4"/>
      <c r="ER147" s="4"/>
      <c r="ES147" s="4"/>
      <c r="ET147" s="4"/>
      <c r="EU147" s="4"/>
      <c r="EV147" s="4"/>
      <c r="EW147" s="4"/>
      <c r="EX147" s="4"/>
      <c r="EY147" s="4"/>
      <c r="EZ147" s="4"/>
      <c r="FA147" s="4"/>
      <c r="FB147" s="4"/>
      <c r="FC147" s="4"/>
      <c r="FD147" s="4"/>
      <c r="FE147" s="4"/>
      <c r="FF147" s="4"/>
      <c r="FG147" s="4"/>
      <c r="FH147" s="4"/>
      <c r="FI147" s="4"/>
      <c r="FJ147" s="4"/>
      <c r="FK147" s="4"/>
      <c r="FL147" s="4"/>
      <c r="FM147" s="4"/>
      <c r="FN147" s="4"/>
      <c r="FO147" s="4"/>
      <c r="FP147" s="4"/>
      <c r="FQ147" s="4"/>
      <c r="FR147" s="4"/>
      <c r="FS147" s="4"/>
      <c r="FT147" s="4"/>
      <c r="FU147" s="4"/>
      <c r="FV147" s="4"/>
      <c r="FW147" s="4"/>
      <c r="FX147" s="4"/>
      <c r="FY147" s="4"/>
      <c r="FZ147" s="4"/>
      <c r="GA147" s="4"/>
      <c r="GB147" s="4"/>
      <c r="GC147" s="4"/>
      <c r="GD147" s="4"/>
      <c r="GE147" s="4"/>
      <c r="GF147" s="4"/>
      <c r="GG147" s="4"/>
      <c r="GH147" s="4"/>
      <c r="GI147" s="4"/>
      <c r="GJ147" s="4"/>
    </row>
    <row r="148" spans="1:192" s="5" customFormat="1" x14ac:dyDescent="0.5">
      <c r="A148" s="4"/>
      <c r="B148" s="4"/>
      <c r="C148" s="4"/>
      <c r="D148" s="4"/>
      <c r="E148" s="4"/>
      <c r="F148" s="4"/>
      <c r="G148" s="4"/>
      <c r="H148" s="4"/>
      <c r="I148" s="4"/>
      <c r="J148" s="4"/>
      <c r="K148" s="4"/>
      <c r="L148" s="4"/>
      <c r="M148" s="4"/>
      <c r="N148" s="4"/>
      <c r="O148" s="4"/>
      <c r="P148" s="4"/>
      <c r="Q148" s="4"/>
      <c r="R148" s="4"/>
      <c r="S148" s="4"/>
      <c r="T148" s="4"/>
      <c r="U148" s="4"/>
      <c r="V148" s="4"/>
      <c r="W148" s="4"/>
      <c r="X148" s="4"/>
      <c r="Y148" s="4"/>
      <c r="Z148" s="4"/>
      <c r="AA148" s="4"/>
      <c r="AB148" s="4"/>
      <c r="AC148" s="4"/>
      <c r="AD148" s="4"/>
      <c r="AE148" s="4"/>
      <c r="AF148" s="4"/>
      <c r="AG148" s="4"/>
      <c r="AH148" s="4"/>
      <c r="AI148" s="4"/>
      <c r="AJ148" s="4"/>
      <c r="AK148" s="4"/>
      <c r="AL148" s="4"/>
      <c r="AM148" s="4"/>
      <c r="AN148" s="4"/>
      <c r="AO148" s="4"/>
      <c r="AP148" s="4"/>
      <c r="AQ148" s="4"/>
      <c r="AR148" s="4"/>
      <c r="AS148" s="4"/>
      <c r="AT148" s="4"/>
      <c r="AU148" s="4"/>
      <c r="AV148" s="4"/>
      <c r="AW148" s="4"/>
      <c r="AX148" s="4"/>
      <c r="AY148" s="4"/>
      <c r="AZ148" s="4"/>
      <c r="BA148" s="4"/>
      <c r="BB148" s="4"/>
      <c r="BC148" s="4"/>
      <c r="BD148" s="4"/>
      <c r="BE148" s="4"/>
      <c r="BF148" s="4"/>
      <c r="BG148" s="4"/>
      <c r="BH148" s="4"/>
      <c r="BI148" s="4"/>
      <c r="BJ148" s="4"/>
      <c r="BK148" s="4"/>
      <c r="BL148" s="4"/>
      <c r="BM148" s="4"/>
      <c r="BN148" s="4"/>
      <c r="BO148" s="4"/>
      <c r="BP148" s="4"/>
      <c r="BQ148" s="4"/>
      <c r="BR148" s="4"/>
      <c r="BS148" s="4"/>
      <c r="BT148" s="4"/>
      <c r="BU148" s="4"/>
      <c r="BV148" s="4"/>
      <c r="BW148" s="4"/>
      <c r="BX148" s="4"/>
      <c r="BY148" s="4"/>
      <c r="BZ148" s="4"/>
      <c r="CA148" s="4"/>
      <c r="CB148" s="4"/>
      <c r="CC148" s="4"/>
      <c r="CD148" s="4"/>
      <c r="CE148" s="4"/>
      <c r="CF148" s="4"/>
      <c r="CG148" s="4"/>
      <c r="CH148" s="4"/>
      <c r="CI148" s="4"/>
      <c r="CJ148" s="4"/>
      <c r="CK148" s="4"/>
      <c r="CL148" s="4"/>
      <c r="CM148" s="4"/>
      <c r="CN148" s="4"/>
      <c r="CO148" s="4"/>
      <c r="CP148" s="4"/>
      <c r="CQ148" s="4"/>
      <c r="CR148" s="4"/>
      <c r="CS148" s="4"/>
      <c r="CT148" s="4"/>
      <c r="CU148" s="4"/>
      <c r="CV148" s="4"/>
      <c r="CW148" s="4"/>
      <c r="CX148" s="4"/>
      <c r="CY148" s="4"/>
      <c r="CZ148" s="4"/>
      <c r="DA148" s="4"/>
      <c r="DB148" s="4"/>
      <c r="DC148" s="4"/>
      <c r="DD148" s="4"/>
      <c r="DE148" s="4"/>
      <c r="DF148" s="4"/>
      <c r="DG148" s="4"/>
      <c r="DH148" s="4"/>
      <c r="DI148" s="4"/>
      <c r="DJ148" s="4"/>
      <c r="DK148" s="4"/>
      <c r="DL148" s="4"/>
      <c r="DM148" s="4"/>
      <c r="DN148" s="4"/>
      <c r="DO148" s="4"/>
      <c r="DP148" s="4"/>
      <c r="DQ148" s="4"/>
      <c r="DR148" s="4"/>
      <c r="DS148" s="4"/>
      <c r="DT148" s="4"/>
      <c r="DU148" s="4"/>
      <c r="DV148" s="4"/>
      <c r="DW148" s="4"/>
      <c r="DX148" s="4"/>
      <c r="DY148" s="4"/>
      <c r="DZ148" s="4"/>
      <c r="EA148" s="4"/>
      <c r="EB148" s="4"/>
      <c r="EC148" s="4"/>
      <c r="ED148" s="4"/>
      <c r="EE148" s="4"/>
      <c r="EF148" s="4"/>
      <c r="EG148" s="4"/>
      <c r="EH148" s="4"/>
      <c r="EI148" s="4"/>
      <c r="EJ148" s="4"/>
      <c r="EK148" s="4"/>
      <c r="EL148" s="4"/>
      <c r="EM148" s="4"/>
      <c r="EN148" s="4"/>
      <c r="EO148" s="4"/>
      <c r="EP148" s="4"/>
      <c r="EQ148" s="4"/>
      <c r="ER148" s="4"/>
      <c r="ES148" s="4"/>
      <c r="ET148" s="4"/>
      <c r="EU148" s="4"/>
      <c r="EV148" s="4"/>
      <c r="EW148" s="4"/>
      <c r="EX148" s="4"/>
      <c r="EY148" s="4"/>
      <c r="EZ148" s="4"/>
      <c r="FA148" s="4"/>
      <c r="FB148" s="4"/>
      <c r="FC148" s="4"/>
      <c r="FD148" s="4"/>
      <c r="FE148" s="4"/>
      <c r="FF148" s="4"/>
      <c r="FG148" s="4"/>
      <c r="FH148" s="4"/>
      <c r="FI148" s="4"/>
      <c r="FJ148" s="4"/>
      <c r="FK148" s="4"/>
      <c r="FL148" s="4"/>
      <c r="FM148" s="4"/>
      <c r="FN148" s="4"/>
      <c r="FO148" s="4"/>
      <c r="FP148" s="4"/>
      <c r="FQ148" s="4"/>
      <c r="FR148" s="4"/>
      <c r="FS148" s="4"/>
      <c r="FT148" s="4"/>
      <c r="FU148" s="4"/>
      <c r="FV148" s="4"/>
      <c r="FW148" s="4"/>
      <c r="FX148" s="4"/>
      <c r="FY148" s="4"/>
      <c r="FZ148" s="4"/>
      <c r="GA148" s="4"/>
      <c r="GB148" s="4"/>
      <c r="GC148" s="4"/>
      <c r="GD148" s="4"/>
      <c r="GE148" s="4"/>
      <c r="GF148" s="4"/>
      <c r="GG148" s="4"/>
      <c r="GH148" s="4"/>
      <c r="GI148" s="4"/>
      <c r="GJ148" s="4"/>
    </row>
    <row r="149" spans="1:192" s="5" customFormat="1" x14ac:dyDescent="0.5">
      <c r="A149" s="4"/>
      <c r="B149" s="4"/>
      <c r="C149" s="4"/>
      <c r="D149" s="4"/>
      <c r="E149" s="4"/>
      <c r="F149" s="4"/>
      <c r="G149" s="4"/>
      <c r="H149" s="4"/>
      <c r="I149" s="4"/>
      <c r="J149" s="4"/>
      <c r="K149" s="4"/>
      <c r="L149" s="4"/>
      <c r="M149" s="4"/>
      <c r="N149" s="4"/>
      <c r="O149" s="4"/>
      <c r="P149" s="4"/>
      <c r="Q149" s="4"/>
      <c r="R149" s="4"/>
      <c r="S149" s="4"/>
      <c r="T149" s="4"/>
      <c r="U149" s="4"/>
      <c r="V149" s="4"/>
      <c r="W149" s="4"/>
      <c r="X149" s="4"/>
      <c r="Y149" s="4"/>
      <c r="Z149" s="4"/>
      <c r="AA149" s="4"/>
      <c r="AB149" s="4"/>
      <c r="AC149" s="4"/>
      <c r="AD149" s="4"/>
      <c r="AE149" s="4"/>
      <c r="AF149" s="4"/>
      <c r="AG149" s="4"/>
      <c r="AH149" s="4"/>
      <c r="AI149" s="4"/>
      <c r="AJ149" s="4"/>
      <c r="AK149" s="4"/>
      <c r="AL149" s="4"/>
      <c r="AM149" s="4"/>
      <c r="AN149" s="4"/>
      <c r="AO149" s="4"/>
      <c r="AP149" s="4"/>
      <c r="AQ149" s="4"/>
      <c r="AR149" s="4"/>
      <c r="AS149" s="4"/>
      <c r="AT149" s="4"/>
      <c r="AU149" s="4"/>
      <c r="AV149" s="4"/>
      <c r="AW149" s="4"/>
      <c r="AX149" s="4"/>
      <c r="AY149" s="4"/>
      <c r="AZ149" s="4"/>
      <c r="BA149" s="4"/>
      <c r="BB149" s="4"/>
      <c r="BC149" s="4"/>
      <c r="BD149" s="4"/>
      <c r="BE149" s="4"/>
      <c r="BF149" s="4"/>
      <c r="BG149" s="4"/>
      <c r="BH149" s="4"/>
      <c r="BI149" s="4"/>
      <c r="BJ149" s="4"/>
      <c r="BK149" s="4"/>
      <c r="BL149" s="4"/>
      <c r="BM149" s="4"/>
      <c r="BN149" s="4"/>
      <c r="BO149" s="4"/>
      <c r="BP149" s="4"/>
      <c r="BQ149" s="4"/>
      <c r="BR149" s="4"/>
      <c r="BS149" s="4"/>
      <c r="BT149" s="4"/>
      <c r="BU149" s="4"/>
      <c r="BV149" s="4"/>
      <c r="BW149" s="4"/>
      <c r="BX149" s="4"/>
      <c r="BY149" s="4"/>
      <c r="BZ149" s="4"/>
      <c r="CA149" s="4"/>
      <c r="CB149" s="4"/>
      <c r="CC149" s="4"/>
      <c r="CD149" s="4"/>
      <c r="CE149" s="4"/>
      <c r="CF149" s="4"/>
      <c r="CG149" s="4"/>
      <c r="CH149" s="4"/>
      <c r="CI149" s="4"/>
      <c r="CJ149" s="4"/>
      <c r="CK149" s="4"/>
      <c r="CL149" s="4"/>
      <c r="CM149" s="4"/>
      <c r="CN149" s="4"/>
      <c r="CO149" s="4"/>
      <c r="CP149" s="4"/>
      <c r="CQ149" s="4"/>
      <c r="CR149" s="4"/>
      <c r="CS149" s="4"/>
      <c r="CT149" s="4"/>
      <c r="CU149" s="4"/>
      <c r="CV149" s="4"/>
      <c r="CW149" s="4"/>
      <c r="CX149" s="4"/>
      <c r="CY149" s="4"/>
      <c r="CZ149" s="4"/>
      <c r="DA149" s="4"/>
      <c r="DB149" s="4"/>
      <c r="DC149" s="4"/>
      <c r="DD149" s="4"/>
      <c r="DE149" s="4"/>
      <c r="DF149" s="4"/>
      <c r="DG149" s="4"/>
      <c r="DH149" s="4"/>
      <c r="DI149" s="4"/>
      <c r="DJ149" s="4"/>
      <c r="DK149" s="4"/>
      <c r="DL149" s="4"/>
      <c r="DM149" s="4"/>
      <c r="DN149" s="4"/>
      <c r="DO149" s="4"/>
      <c r="DP149" s="4"/>
      <c r="DQ149" s="4"/>
      <c r="DR149" s="4"/>
      <c r="DS149" s="4"/>
      <c r="DT149" s="4"/>
      <c r="DU149" s="4"/>
      <c r="DV149" s="4"/>
      <c r="DW149" s="4"/>
      <c r="DX149" s="4"/>
      <c r="DY149" s="4"/>
      <c r="DZ149" s="4"/>
      <c r="EA149" s="4"/>
      <c r="EB149" s="4"/>
      <c r="EC149" s="4"/>
      <c r="ED149" s="4"/>
      <c r="EE149" s="4"/>
      <c r="EF149" s="4"/>
      <c r="EG149" s="4"/>
      <c r="EH149" s="4"/>
      <c r="EI149" s="4"/>
      <c r="EJ149" s="4"/>
      <c r="EK149" s="4"/>
      <c r="EL149" s="4"/>
      <c r="EM149" s="4"/>
      <c r="EN149" s="4"/>
      <c r="EO149" s="4"/>
      <c r="EP149" s="4"/>
      <c r="EQ149" s="4"/>
      <c r="ER149" s="4"/>
      <c r="ES149" s="4"/>
      <c r="ET149" s="4"/>
      <c r="EU149" s="4"/>
      <c r="EV149" s="4"/>
      <c r="EW149" s="4"/>
      <c r="EX149" s="4"/>
      <c r="EY149" s="4"/>
      <c r="EZ149" s="4"/>
      <c r="FA149" s="4"/>
      <c r="FB149" s="4"/>
      <c r="FC149" s="4"/>
      <c r="FD149" s="4"/>
      <c r="FE149" s="4"/>
      <c r="FF149" s="4"/>
      <c r="FG149" s="4"/>
      <c r="FH149" s="4"/>
      <c r="FI149" s="4"/>
      <c r="FJ149" s="4"/>
      <c r="FK149" s="4"/>
      <c r="FL149" s="4"/>
      <c r="FM149" s="4"/>
      <c r="FN149" s="4"/>
      <c r="FO149" s="4"/>
      <c r="FP149" s="4"/>
      <c r="FQ149" s="4"/>
      <c r="FR149" s="4"/>
      <c r="FS149" s="4"/>
      <c r="FT149" s="4"/>
      <c r="FU149" s="4"/>
      <c r="FV149" s="4"/>
      <c r="FW149" s="4"/>
      <c r="FX149" s="4"/>
      <c r="FY149" s="4"/>
      <c r="FZ149" s="4"/>
      <c r="GA149" s="4"/>
      <c r="GB149" s="4"/>
      <c r="GC149" s="4"/>
      <c r="GD149" s="4"/>
      <c r="GE149" s="4"/>
      <c r="GF149" s="4"/>
      <c r="GG149" s="4"/>
      <c r="GH149" s="4"/>
      <c r="GI149" s="4"/>
      <c r="GJ149" s="4"/>
    </row>
    <row r="150" spans="1:192" s="5" customFormat="1" x14ac:dyDescent="0.5">
      <c r="A150" s="4"/>
      <c r="B150" s="4"/>
      <c r="C150" s="4"/>
      <c r="D150" s="4"/>
      <c r="E150" s="4"/>
      <c r="F150" s="4"/>
      <c r="G150" s="4"/>
      <c r="H150" s="4"/>
      <c r="I150" s="4"/>
      <c r="J150" s="4"/>
      <c r="K150" s="4"/>
      <c r="L150" s="4"/>
      <c r="M150" s="4"/>
      <c r="N150" s="4"/>
      <c r="O150" s="4"/>
      <c r="P150" s="4"/>
      <c r="Q150" s="4"/>
      <c r="R150" s="4"/>
      <c r="S150" s="4"/>
      <c r="T150" s="4"/>
      <c r="U150" s="4"/>
      <c r="V150" s="4"/>
      <c r="W150" s="4"/>
      <c r="X150" s="4"/>
      <c r="Y150" s="4"/>
      <c r="Z150" s="4"/>
      <c r="AA150" s="4"/>
      <c r="AB150" s="4"/>
      <c r="AC150" s="4"/>
      <c r="AD150" s="4"/>
      <c r="AE150" s="4"/>
      <c r="AF150" s="4"/>
      <c r="AG150" s="4"/>
      <c r="AH150" s="4"/>
      <c r="AI150" s="4"/>
      <c r="AJ150" s="4"/>
      <c r="AK150" s="4"/>
      <c r="AL150" s="4"/>
      <c r="AM150" s="4"/>
      <c r="AN150" s="4"/>
      <c r="AO150" s="4"/>
      <c r="AP150" s="4"/>
      <c r="AQ150" s="4"/>
      <c r="AR150" s="4"/>
      <c r="AS150" s="4"/>
      <c r="AT150" s="4"/>
      <c r="AU150" s="4"/>
      <c r="AV150" s="4"/>
      <c r="AW150" s="4"/>
      <c r="AX150" s="4"/>
      <c r="AY150" s="4"/>
      <c r="AZ150" s="4"/>
      <c r="BA150" s="4"/>
      <c r="BB150" s="4"/>
      <c r="BC150" s="4"/>
      <c r="BD150" s="4"/>
      <c r="BE150" s="4"/>
      <c r="BF150" s="4"/>
      <c r="BG150" s="4"/>
      <c r="BH150" s="4"/>
      <c r="BI150" s="4"/>
      <c r="BJ150" s="4"/>
      <c r="BK150" s="4"/>
      <c r="BL150" s="4"/>
      <c r="BM150" s="4"/>
      <c r="BN150" s="4"/>
      <c r="BO150" s="4"/>
      <c r="BP150" s="4"/>
      <c r="BQ150" s="4"/>
      <c r="BR150" s="4"/>
      <c r="BS150" s="4"/>
      <c r="BT150" s="4"/>
      <c r="BU150" s="4"/>
      <c r="BV150" s="4"/>
      <c r="BW150" s="4"/>
      <c r="BX150" s="4"/>
      <c r="BY150" s="4"/>
      <c r="BZ150" s="4"/>
      <c r="CA150" s="4"/>
      <c r="CB150" s="4"/>
      <c r="CC150" s="4"/>
      <c r="CD150" s="4"/>
      <c r="CE150" s="4"/>
      <c r="CF150" s="4"/>
      <c r="CG150" s="4"/>
      <c r="CH150" s="4"/>
      <c r="CI150" s="4"/>
      <c r="CJ150" s="4"/>
      <c r="CK150" s="4"/>
      <c r="CL150" s="4"/>
      <c r="CM150" s="4"/>
      <c r="CN150" s="4"/>
      <c r="CO150" s="4"/>
      <c r="CP150" s="4"/>
      <c r="CQ150" s="4"/>
      <c r="CR150" s="4"/>
      <c r="CS150" s="4"/>
      <c r="CT150" s="4"/>
      <c r="CU150" s="4"/>
      <c r="CV150" s="4"/>
      <c r="CW150" s="4"/>
      <c r="CX150" s="4"/>
      <c r="CY150" s="4"/>
      <c r="CZ150" s="4"/>
      <c r="DA150" s="4"/>
      <c r="DB150" s="4"/>
      <c r="DC150" s="4"/>
      <c r="DD150" s="4"/>
      <c r="DE150" s="4"/>
      <c r="DF150" s="4"/>
      <c r="DG150" s="4"/>
      <c r="DH150" s="4"/>
      <c r="DI150" s="4"/>
      <c r="DJ150" s="4"/>
      <c r="DK150" s="4"/>
      <c r="DL150" s="4"/>
      <c r="DM150" s="4"/>
      <c r="DN150" s="4"/>
      <c r="DO150" s="4"/>
      <c r="DP150" s="4"/>
      <c r="DQ150" s="4"/>
      <c r="DR150" s="4"/>
      <c r="DS150" s="4"/>
      <c r="DT150" s="4"/>
      <c r="DU150" s="4"/>
      <c r="DV150" s="4"/>
      <c r="DW150" s="4"/>
      <c r="DX150" s="4"/>
      <c r="DY150" s="4"/>
      <c r="DZ150" s="4"/>
      <c r="EA150" s="4"/>
      <c r="EB150" s="4"/>
      <c r="EC150" s="4"/>
      <c r="ED150" s="4"/>
      <c r="EE150" s="4"/>
      <c r="EF150" s="4"/>
      <c r="EG150" s="4"/>
      <c r="EH150" s="4"/>
      <c r="EI150" s="4"/>
      <c r="EJ150" s="4"/>
      <c r="EK150" s="4"/>
      <c r="EL150" s="4"/>
      <c r="EM150" s="4"/>
      <c r="EN150" s="4"/>
      <c r="EO150" s="4"/>
      <c r="EP150" s="4"/>
      <c r="EQ150" s="4"/>
      <c r="ER150" s="4"/>
      <c r="ES150" s="4"/>
      <c r="ET150" s="4"/>
      <c r="EU150" s="4"/>
      <c r="EV150" s="4"/>
      <c r="EW150" s="4"/>
      <c r="EX150" s="4"/>
      <c r="EY150" s="4"/>
      <c r="EZ150" s="4"/>
      <c r="FA150" s="4"/>
      <c r="FB150" s="4"/>
      <c r="FC150" s="4"/>
      <c r="FD150" s="4"/>
      <c r="FE150" s="4"/>
      <c r="FF150" s="4"/>
      <c r="FG150" s="4"/>
      <c r="FH150" s="4"/>
      <c r="FI150" s="4"/>
      <c r="FJ150" s="4"/>
      <c r="FK150" s="4"/>
      <c r="FL150" s="4"/>
      <c r="FM150" s="4"/>
      <c r="FN150" s="4"/>
      <c r="FO150" s="4"/>
      <c r="FP150" s="4"/>
      <c r="FQ150" s="4"/>
      <c r="FR150" s="4"/>
      <c r="FS150" s="4"/>
      <c r="FT150" s="4"/>
      <c r="FU150" s="4"/>
      <c r="FV150" s="4"/>
      <c r="FW150" s="4"/>
      <c r="FX150" s="4"/>
      <c r="FY150" s="4"/>
      <c r="FZ150" s="4"/>
      <c r="GA150" s="4"/>
      <c r="GB150" s="4"/>
      <c r="GC150" s="4"/>
      <c r="GD150" s="4"/>
      <c r="GE150" s="4"/>
      <c r="GF150" s="4"/>
      <c r="GG150" s="4"/>
      <c r="GH150" s="4"/>
      <c r="GI150" s="4"/>
      <c r="GJ150" s="4"/>
    </row>
    <row r="151" spans="1:192" s="5" customFormat="1" x14ac:dyDescent="0.5">
      <c r="A151" s="4"/>
      <c r="B151" s="4"/>
      <c r="C151" s="4"/>
      <c r="D151" s="4"/>
      <c r="E151" s="4"/>
      <c r="F151" s="4"/>
      <c r="G151" s="4"/>
      <c r="H151" s="4"/>
      <c r="I151" s="4"/>
      <c r="J151" s="4"/>
      <c r="K151" s="4"/>
      <c r="L151" s="4"/>
      <c r="M151" s="4"/>
      <c r="N151" s="4"/>
      <c r="O151" s="4"/>
      <c r="P151" s="4"/>
      <c r="Q151" s="4"/>
      <c r="R151" s="4"/>
      <c r="S151" s="4"/>
      <c r="T151" s="4"/>
      <c r="U151" s="4"/>
      <c r="V151" s="4"/>
      <c r="W151" s="4"/>
      <c r="X151" s="4"/>
      <c r="Y151" s="4"/>
      <c r="Z151" s="4"/>
      <c r="AA151" s="4"/>
      <c r="AB151" s="4"/>
      <c r="AC151" s="4"/>
      <c r="AD151" s="4"/>
      <c r="AE151" s="4"/>
      <c r="AF151" s="4"/>
      <c r="AG151" s="4"/>
      <c r="AH151" s="4"/>
      <c r="AI151" s="4"/>
      <c r="AJ151" s="4"/>
      <c r="AK151" s="4"/>
      <c r="AL151" s="4"/>
      <c r="AM151" s="4"/>
      <c r="AN151" s="4"/>
      <c r="AO151" s="4"/>
      <c r="AP151" s="4"/>
      <c r="AQ151" s="4"/>
      <c r="AR151" s="4"/>
      <c r="AS151" s="4"/>
      <c r="AT151" s="4"/>
      <c r="AU151" s="4"/>
      <c r="AV151" s="4"/>
      <c r="AW151" s="4"/>
      <c r="AX151" s="4"/>
      <c r="AY151" s="4"/>
      <c r="AZ151" s="4"/>
      <c r="BA151" s="4"/>
      <c r="BB151" s="4"/>
      <c r="BC151" s="4"/>
      <c r="BD151" s="4"/>
      <c r="BE151" s="4"/>
      <c r="BF151" s="4"/>
      <c r="BG151" s="4"/>
      <c r="BH151" s="4"/>
      <c r="BI151" s="4"/>
      <c r="BJ151" s="4"/>
      <c r="BK151" s="4"/>
      <c r="BL151" s="4"/>
      <c r="BM151" s="4"/>
      <c r="BN151" s="4"/>
      <c r="BO151" s="4"/>
      <c r="BP151" s="4"/>
      <c r="BQ151" s="4"/>
      <c r="BR151" s="4"/>
      <c r="BS151" s="4"/>
      <c r="BT151" s="4"/>
      <c r="BU151" s="4"/>
      <c r="BV151" s="4"/>
      <c r="BW151" s="4"/>
      <c r="BX151" s="4"/>
      <c r="BY151" s="4"/>
      <c r="BZ151" s="4"/>
      <c r="CA151" s="4"/>
      <c r="CB151" s="4"/>
      <c r="CC151" s="4"/>
      <c r="CD151" s="4"/>
      <c r="CE151" s="4"/>
      <c r="CF151" s="4"/>
      <c r="CG151" s="4"/>
      <c r="CH151" s="4"/>
      <c r="CI151" s="4"/>
      <c r="CJ151" s="4"/>
      <c r="CK151" s="4"/>
      <c r="CL151" s="4"/>
      <c r="CM151" s="4"/>
      <c r="CN151" s="4"/>
      <c r="CO151" s="4"/>
      <c r="CP151" s="4"/>
      <c r="CQ151" s="4"/>
      <c r="CR151" s="4"/>
      <c r="CS151" s="4"/>
      <c r="CT151" s="4"/>
      <c r="CU151" s="4"/>
      <c r="CV151" s="4"/>
      <c r="CW151" s="4"/>
      <c r="CX151" s="4"/>
      <c r="CY151" s="4"/>
      <c r="CZ151" s="4"/>
      <c r="DA151" s="4"/>
      <c r="DB151" s="4"/>
      <c r="DC151" s="4"/>
      <c r="DD151" s="4"/>
      <c r="DE151" s="4"/>
      <c r="DF151" s="4"/>
      <c r="DG151" s="4"/>
      <c r="DH151" s="4"/>
      <c r="DI151" s="4"/>
      <c r="DJ151" s="4"/>
      <c r="DK151" s="4"/>
      <c r="DL151" s="4"/>
      <c r="DM151" s="4"/>
      <c r="DN151" s="4"/>
      <c r="DO151" s="4"/>
      <c r="DP151" s="4"/>
      <c r="DQ151" s="4"/>
      <c r="DR151" s="4"/>
      <c r="DS151" s="4"/>
      <c r="DT151" s="4"/>
      <c r="DU151" s="4"/>
      <c r="DV151" s="4"/>
      <c r="DW151" s="4"/>
      <c r="DX151" s="4"/>
      <c r="DY151" s="4"/>
      <c r="DZ151" s="4"/>
      <c r="EA151" s="4"/>
      <c r="EB151" s="4"/>
      <c r="EC151" s="4"/>
      <c r="ED151" s="4"/>
      <c r="EE151" s="4"/>
      <c r="EF151" s="4"/>
      <c r="EG151" s="4"/>
      <c r="EH151" s="4"/>
      <c r="EI151" s="4"/>
      <c r="EJ151" s="4"/>
      <c r="EK151" s="4"/>
      <c r="EL151" s="4"/>
      <c r="EM151" s="4"/>
      <c r="EN151" s="4"/>
      <c r="EO151" s="4"/>
      <c r="EP151" s="4"/>
      <c r="EQ151" s="4"/>
      <c r="ER151" s="4"/>
      <c r="ES151" s="4"/>
      <c r="ET151" s="4"/>
      <c r="EU151" s="4"/>
      <c r="EV151" s="4"/>
      <c r="EW151" s="4"/>
      <c r="EX151" s="4"/>
      <c r="EY151" s="4"/>
      <c r="EZ151" s="4"/>
      <c r="FA151" s="4"/>
      <c r="FB151" s="4"/>
      <c r="FC151" s="4"/>
      <c r="FD151" s="4"/>
      <c r="FE151" s="4"/>
      <c r="FF151" s="4"/>
      <c r="FG151" s="4"/>
      <c r="FH151" s="4"/>
      <c r="FI151" s="4"/>
      <c r="FJ151" s="4"/>
      <c r="FK151" s="4"/>
      <c r="FL151" s="4"/>
      <c r="FM151" s="4"/>
      <c r="FN151" s="4"/>
      <c r="FO151" s="4"/>
      <c r="FP151" s="4"/>
      <c r="FQ151" s="4"/>
      <c r="FR151" s="4"/>
      <c r="FS151" s="4"/>
      <c r="FT151" s="4"/>
      <c r="FU151" s="4"/>
      <c r="FV151" s="4"/>
      <c r="FW151" s="4"/>
      <c r="FX151" s="4"/>
      <c r="FY151" s="4"/>
      <c r="FZ151" s="4"/>
      <c r="GA151" s="4"/>
      <c r="GB151" s="4"/>
      <c r="GC151" s="4"/>
      <c r="GD151" s="4"/>
      <c r="GE151" s="4"/>
      <c r="GF151" s="4"/>
      <c r="GG151" s="4"/>
      <c r="GH151" s="4"/>
      <c r="GI151" s="4"/>
      <c r="GJ151" s="4"/>
    </row>
    <row r="152" spans="1:192" s="5" customFormat="1" x14ac:dyDescent="0.5">
      <c r="A152" s="4"/>
      <c r="B152" s="4"/>
      <c r="C152" s="4"/>
      <c r="D152" s="4"/>
      <c r="E152" s="4"/>
      <c r="F152" s="4"/>
      <c r="G152" s="4"/>
      <c r="H152" s="4"/>
      <c r="I152" s="4"/>
      <c r="J152" s="4"/>
      <c r="K152" s="4"/>
      <c r="L152" s="4"/>
      <c r="M152" s="4"/>
      <c r="N152" s="4"/>
      <c r="O152" s="4"/>
      <c r="P152" s="4"/>
      <c r="Q152" s="4"/>
      <c r="R152" s="4"/>
      <c r="S152" s="4"/>
      <c r="T152" s="4"/>
      <c r="U152" s="4"/>
      <c r="V152" s="4"/>
      <c r="W152" s="4"/>
      <c r="X152" s="4"/>
      <c r="Y152" s="4"/>
      <c r="Z152" s="4"/>
      <c r="AA152" s="4"/>
      <c r="AB152" s="4"/>
      <c r="AC152" s="4"/>
      <c r="AD152" s="4"/>
      <c r="AE152" s="4"/>
      <c r="AF152" s="4"/>
      <c r="AG152" s="4"/>
      <c r="AH152" s="4"/>
      <c r="AI152" s="4"/>
      <c r="AJ152" s="4"/>
      <c r="AK152" s="4"/>
      <c r="AL152" s="4"/>
      <c r="AM152" s="4"/>
      <c r="AN152" s="4"/>
      <c r="AO152" s="4"/>
      <c r="AP152" s="4"/>
      <c r="AQ152" s="4"/>
      <c r="AR152" s="4"/>
      <c r="AS152" s="4"/>
      <c r="AT152" s="4"/>
      <c r="AU152" s="4"/>
      <c r="AV152" s="4"/>
      <c r="AW152" s="4"/>
      <c r="AX152" s="4"/>
      <c r="AY152" s="4"/>
      <c r="AZ152" s="4"/>
      <c r="BA152" s="4"/>
      <c r="BB152" s="4"/>
      <c r="BC152" s="4"/>
      <c r="BD152" s="4"/>
      <c r="BE152" s="4"/>
      <c r="BF152" s="4"/>
      <c r="BG152" s="4"/>
      <c r="BH152" s="4"/>
      <c r="BI152" s="4"/>
      <c r="BJ152" s="4"/>
      <c r="BK152" s="4"/>
      <c r="BL152" s="4"/>
      <c r="BM152" s="4"/>
      <c r="BN152" s="4"/>
      <c r="BO152" s="4"/>
      <c r="BP152" s="4"/>
      <c r="BQ152" s="4"/>
      <c r="BR152" s="4"/>
      <c r="BS152" s="4"/>
      <c r="BT152" s="4"/>
      <c r="BU152" s="4"/>
      <c r="BV152" s="4"/>
      <c r="BW152" s="4"/>
      <c r="BX152" s="4"/>
      <c r="BY152" s="4"/>
      <c r="BZ152" s="4"/>
      <c r="CA152" s="4"/>
      <c r="CB152" s="4"/>
      <c r="CC152" s="4"/>
      <c r="CD152" s="4"/>
      <c r="CE152" s="4"/>
      <c r="CF152" s="4"/>
      <c r="CG152" s="4"/>
      <c r="CH152" s="4"/>
      <c r="CI152" s="4"/>
      <c r="CJ152" s="4"/>
      <c r="CK152" s="4"/>
      <c r="CL152" s="4"/>
      <c r="CM152" s="4"/>
      <c r="CN152" s="4"/>
      <c r="CO152" s="4"/>
      <c r="CP152" s="4"/>
      <c r="CQ152" s="4"/>
      <c r="CR152" s="4"/>
      <c r="CS152" s="4"/>
      <c r="CT152" s="4"/>
      <c r="CU152" s="4"/>
      <c r="CV152" s="4"/>
      <c r="CW152" s="4"/>
      <c r="CX152" s="4"/>
      <c r="CY152" s="4"/>
      <c r="CZ152" s="4"/>
      <c r="DA152" s="4"/>
      <c r="DB152" s="4"/>
      <c r="DC152" s="4"/>
      <c r="DD152" s="4"/>
      <c r="DE152" s="4"/>
      <c r="DF152" s="4"/>
      <c r="DG152" s="4"/>
      <c r="DH152" s="4"/>
      <c r="DI152" s="4"/>
      <c r="DJ152" s="4"/>
      <c r="DK152" s="4"/>
      <c r="DL152" s="4"/>
      <c r="DM152" s="4"/>
      <c r="DN152" s="4"/>
      <c r="DO152" s="4"/>
      <c r="DP152" s="4"/>
      <c r="DQ152" s="4"/>
      <c r="DR152" s="4"/>
      <c r="DS152" s="4"/>
      <c r="DT152" s="4"/>
      <c r="DU152" s="4"/>
      <c r="DV152" s="4"/>
      <c r="DW152" s="4"/>
      <c r="DX152" s="4"/>
      <c r="DY152" s="4"/>
      <c r="DZ152" s="4"/>
      <c r="EA152" s="4"/>
      <c r="EB152" s="4"/>
      <c r="EC152" s="4"/>
      <c r="ED152" s="4"/>
      <c r="EE152" s="4"/>
      <c r="EF152" s="4"/>
      <c r="EG152" s="4"/>
      <c r="EH152" s="4"/>
      <c r="EI152" s="4"/>
      <c r="EJ152" s="4"/>
      <c r="EK152" s="4"/>
      <c r="EL152" s="4"/>
      <c r="EM152" s="4"/>
      <c r="EN152" s="4"/>
      <c r="EO152" s="4"/>
      <c r="EP152" s="4"/>
      <c r="EQ152" s="4"/>
      <c r="ER152" s="4"/>
      <c r="ES152" s="4"/>
      <c r="ET152" s="4"/>
      <c r="EU152" s="4"/>
      <c r="EV152" s="4"/>
      <c r="EW152" s="4"/>
      <c r="EX152" s="4"/>
      <c r="EY152" s="4"/>
      <c r="EZ152" s="4"/>
      <c r="FA152" s="4"/>
      <c r="FB152" s="4"/>
      <c r="FC152" s="4"/>
      <c r="FD152" s="4"/>
      <c r="FE152" s="4"/>
      <c r="FF152" s="4"/>
      <c r="FG152" s="4"/>
      <c r="FH152" s="4"/>
      <c r="FI152" s="4"/>
      <c r="FJ152" s="4"/>
      <c r="FK152" s="4"/>
      <c r="FL152" s="4"/>
      <c r="FM152" s="4"/>
      <c r="FN152" s="4"/>
      <c r="FO152" s="4"/>
      <c r="FP152" s="4"/>
      <c r="FQ152" s="4"/>
      <c r="FR152" s="4"/>
      <c r="FS152" s="4"/>
      <c r="FT152" s="4"/>
      <c r="FU152" s="4"/>
      <c r="FV152" s="4"/>
      <c r="FW152" s="4"/>
      <c r="FX152" s="4"/>
      <c r="FY152" s="4"/>
      <c r="FZ152" s="4"/>
      <c r="GA152" s="4"/>
      <c r="GB152" s="4"/>
      <c r="GC152" s="4"/>
      <c r="GD152" s="4"/>
      <c r="GE152" s="4"/>
      <c r="GF152" s="4"/>
      <c r="GG152" s="4"/>
      <c r="GH152" s="4"/>
      <c r="GI152" s="4"/>
      <c r="GJ152" s="4"/>
    </row>
    <row r="153" spans="1:192" s="5" customFormat="1" x14ac:dyDescent="0.5">
      <c r="A153" s="4"/>
      <c r="B153" s="4"/>
      <c r="C153" s="4"/>
      <c r="D153" s="4"/>
      <c r="E153" s="4"/>
      <c r="F153" s="4"/>
      <c r="G153" s="4"/>
      <c r="H153" s="4"/>
      <c r="I153" s="4"/>
      <c r="J153" s="4"/>
      <c r="K153" s="4"/>
      <c r="L153" s="4"/>
      <c r="M153" s="4"/>
      <c r="N153" s="4"/>
      <c r="O153" s="4"/>
      <c r="P153" s="4"/>
      <c r="Q153" s="4"/>
      <c r="R153" s="4"/>
      <c r="S153" s="4"/>
      <c r="T153" s="4"/>
      <c r="U153" s="4"/>
      <c r="V153" s="4"/>
      <c r="W153" s="4"/>
      <c r="X153" s="4"/>
      <c r="Y153" s="4"/>
      <c r="Z153" s="4"/>
      <c r="AA153" s="4"/>
      <c r="AB153" s="4"/>
      <c r="AC153" s="4"/>
      <c r="AD153" s="4"/>
      <c r="AE153" s="4"/>
      <c r="AF153" s="4"/>
      <c r="AG153" s="4"/>
      <c r="AH153" s="4"/>
      <c r="AI153" s="4"/>
      <c r="AJ153" s="4"/>
      <c r="AK153" s="4"/>
      <c r="AL153" s="4"/>
      <c r="AM153" s="4"/>
      <c r="AN153" s="4"/>
      <c r="AO153" s="4"/>
      <c r="AP153" s="4"/>
      <c r="AQ153" s="4"/>
      <c r="AR153" s="4"/>
      <c r="AS153" s="4"/>
      <c r="AT153" s="4"/>
      <c r="AU153" s="4"/>
      <c r="AV153" s="4"/>
      <c r="AW153" s="4"/>
      <c r="AX153" s="4"/>
      <c r="AY153" s="4"/>
      <c r="AZ153" s="4"/>
      <c r="BA153" s="4"/>
      <c r="BB153" s="4"/>
      <c r="BC153" s="4"/>
      <c r="BD153" s="4"/>
      <c r="BE153" s="4"/>
      <c r="BF153" s="4"/>
      <c r="BG153" s="4"/>
      <c r="BH153" s="4"/>
      <c r="BI153" s="4"/>
      <c r="BJ153" s="4"/>
      <c r="BK153" s="4"/>
      <c r="BL153" s="4"/>
      <c r="BM153" s="4"/>
      <c r="BN153" s="4"/>
      <c r="BO153" s="4"/>
      <c r="BP153" s="4"/>
      <c r="BQ153" s="4"/>
      <c r="BR153" s="4"/>
      <c r="BS153" s="4"/>
      <c r="BT153" s="4"/>
      <c r="BU153" s="4"/>
      <c r="BV153" s="4"/>
      <c r="BW153" s="4"/>
      <c r="BX153" s="4"/>
      <c r="BY153" s="4"/>
      <c r="BZ153" s="4"/>
      <c r="CA153" s="4"/>
      <c r="CB153" s="4"/>
      <c r="CC153" s="4"/>
      <c r="CD153" s="4"/>
      <c r="CE153" s="4"/>
      <c r="CF153" s="4"/>
      <c r="CG153" s="4"/>
      <c r="CH153" s="4"/>
      <c r="CI153" s="4"/>
      <c r="CJ153" s="4"/>
      <c r="CK153" s="4"/>
      <c r="CL153" s="4"/>
      <c r="CM153" s="4"/>
      <c r="CN153" s="4"/>
      <c r="CO153" s="4"/>
      <c r="CP153" s="4"/>
      <c r="CQ153" s="4"/>
      <c r="CR153" s="4"/>
      <c r="CS153" s="4"/>
      <c r="CT153" s="4"/>
      <c r="CU153" s="4"/>
      <c r="CV153" s="4"/>
      <c r="CW153" s="4"/>
      <c r="CX153" s="4"/>
      <c r="CY153" s="4"/>
      <c r="CZ153" s="4"/>
      <c r="DA153" s="4"/>
      <c r="DB153" s="4"/>
      <c r="DC153" s="4"/>
      <c r="DD153" s="4"/>
      <c r="DE153" s="4"/>
      <c r="DF153" s="4"/>
      <c r="DG153" s="4"/>
      <c r="DH153" s="4"/>
      <c r="DI153" s="4"/>
      <c r="DJ153" s="4"/>
      <c r="DK153" s="4"/>
      <c r="DL153" s="4"/>
      <c r="DM153" s="4"/>
      <c r="DN153" s="4"/>
      <c r="DO153" s="4"/>
      <c r="DP153" s="4"/>
      <c r="DQ153" s="4"/>
      <c r="DR153" s="4"/>
      <c r="DS153" s="4"/>
      <c r="DT153" s="4"/>
      <c r="DU153" s="4"/>
      <c r="DV153" s="4"/>
      <c r="DW153" s="4"/>
      <c r="DX153" s="4"/>
      <c r="DY153" s="4"/>
      <c r="DZ153" s="4"/>
      <c r="EA153" s="4"/>
      <c r="EB153" s="4"/>
      <c r="EC153" s="4"/>
      <c r="ED153" s="4"/>
      <c r="EE153" s="4"/>
      <c r="EF153" s="4"/>
      <c r="EG153" s="4"/>
      <c r="EH153" s="4"/>
      <c r="EI153" s="4"/>
      <c r="EJ153" s="4"/>
      <c r="EK153" s="4"/>
      <c r="EL153" s="4"/>
      <c r="EM153" s="4"/>
      <c r="EN153" s="4"/>
      <c r="EO153" s="4"/>
      <c r="EP153" s="4"/>
      <c r="EQ153" s="4"/>
      <c r="ER153" s="4"/>
      <c r="ES153" s="4"/>
      <c r="ET153" s="4"/>
      <c r="EU153" s="4"/>
      <c r="EV153" s="4"/>
      <c r="EW153" s="4"/>
      <c r="EX153" s="4"/>
      <c r="EY153" s="4"/>
      <c r="EZ153" s="4"/>
      <c r="FA153" s="4"/>
      <c r="FB153" s="4"/>
      <c r="FC153" s="4"/>
      <c r="FD153" s="4"/>
      <c r="FE153" s="4"/>
      <c r="FF153" s="4"/>
      <c r="FG153" s="4"/>
      <c r="FH153" s="4"/>
      <c r="FI153" s="4"/>
      <c r="FJ153" s="4"/>
      <c r="FK153" s="4"/>
      <c r="FL153" s="4"/>
      <c r="FM153" s="4"/>
      <c r="FN153" s="4"/>
      <c r="FO153" s="4"/>
      <c r="FP153" s="4"/>
      <c r="FQ153" s="4"/>
      <c r="FR153" s="4"/>
      <c r="FS153" s="4"/>
      <c r="FT153" s="4"/>
      <c r="FU153" s="4"/>
      <c r="FV153" s="4"/>
      <c r="FW153" s="4"/>
      <c r="FX153" s="4"/>
      <c r="FY153" s="4"/>
      <c r="FZ153" s="4"/>
      <c r="GA153" s="4"/>
      <c r="GB153" s="4"/>
      <c r="GC153" s="4"/>
      <c r="GD153" s="4"/>
      <c r="GE153" s="4"/>
      <c r="GF153" s="4"/>
      <c r="GG153" s="4"/>
      <c r="GH153" s="4"/>
      <c r="GI153" s="4"/>
      <c r="GJ153" s="4"/>
    </row>
    <row r="154" spans="1:192" s="5" customFormat="1" x14ac:dyDescent="0.5">
      <c r="A154" s="4"/>
      <c r="B154" s="4"/>
      <c r="C154" s="4"/>
      <c r="D154" s="4"/>
      <c r="E154" s="4"/>
      <c r="F154" s="4"/>
      <c r="G154" s="4"/>
      <c r="H154" s="4"/>
      <c r="I154" s="4"/>
      <c r="J154" s="4"/>
      <c r="K154" s="4"/>
      <c r="L154" s="4"/>
      <c r="M154" s="4"/>
      <c r="N154" s="4"/>
      <c r="O154" s="4"/>
      <c r="P154" s="4"/>
      <c r="Q154" s="4"/>
      <c r="R154" s="4"/>
      <c r="S154" s="4"/>
      <c r="T154" s="4"/>
      <c r="U154" s="4"/>
      <c r="V154" s="4"/>
      <c r="W154" s="4"/>
      <c r="X154" s="4"/>
      <c r="Y154" s="4"/>
      <c r="Z154" s="4"/>
      <c r="AA154" s="4"/>
      <c r="AB154" s="4"/>
      <c r="AC154" s="4"/>
      <c r="AD154" s="4"/>
      <c r="AE154" s="4"/>
      <c r="AF154" s="4"/>
      <c r="AG154" s="4"/>
      <c r="AH154" s="4"/>
      <c r="AI154" s="4"/>
      <c r="AJ154" s="4"/>
      <c r="AK154" s="4"/>
      <c r="AL154" s="4"/>
      <c r="AM154" s="4"/>
      <c r="AN154" s="4"/>
      <c r="AO154" s="4"/>
      <c r="AP154" s="4"/>
      <c r="AQ154" s="4"/>
      <c r="AR154" s="4"/>
      <c r="AS154" s="4"/>
      <c r="AT154" s="4"/>
      <c r="AU154" s="4"/>
      <c r="AV154" s="4"/>
      <c r="AW154" s="4"/>
      <c r="AX154" s="4"/>
      <c r="AY154" s="4"/>
      <c r="AZ154" s="4"/>
      <c r="BA154" s="4"/>
      <c r="BB154" s="4"/>
      <c r="BC154" s="4"/>
      <c r="BD154" s="4"/>
      <c r="BE154" s="4"/>
      <c r="BF154" s="4"/>
      <c r="BG154" s="4"/>
      <c r="BH154" s="4"/>
      <c r="BI154" s="4"/>
      <c r="BJ154" s="4"/>
      <c r="BK154" s="4"/>
      <c r="BL154" s="4"/>
      <c r="BM154" s="4"/>
      <c r="BN154" s="4"/>
      <c r="BO154" s="4"/>
      <c r="BP154" s="4"/>
      <c r="BQ154" s="4"/>
      <c r="BR154" s="4"/>
      <c r="BS154" s="4"/>
      <c r="BT154" s="4"/>
      <c r="BU154" s="4"/>
      <c r="BV154" s="4"/>
      <c r="BW154" s="4"/>
      <c r="BX154" s="4"/>
      <c r="BY154" s="4"/>
      <c r="BZ154" s="4"/>
      <c r="CA154" s="4"/>
      <c r="CB154" s="4"/>
      <c r="CC154" s="4"/>
      <c r="CD154" s="4"/>
      <c r="CE154" s="4"/>
      <c r="CF154" s="4"/>
      <c r="CG154" s="4"/>
      <c r="CH154" s="4"/>
      <c r="CI154" s="4"/>
      <c r="CJ154" s="4"/>
      <c r="CK154" s="4"/>
      <c r="CL154" s="4"/>
      <c r="CM154" s="4"/>
      <c r="CN154" s="4"/>
      <c r="CO154" s="4"/>
      <c r="CP154" s="4"/>
      <c r="CQ154" s="4"/>
      <c r="CR154" s="4"/>
      <c r="CS154" s="4"/>
      <c r="CT154" s="4"/>
      <c r="CU154" s="4"/>
      <c r="CV154" s="4"/>
      <c r="CW154" s="4"/>
      <c r="CX154" s="4"/>
      <c r="CY154" s="4"/>
      <c r="CZ154" s="4"/>
      <c r="DA154" s="4"/>
      <c r="DB154" s="4"/>
      <c r="DC154" s="4"/>
      <c r="DD154" s="4"/>
      <c r="DE154" s="4"/>
      <c r="DF154" s="4"/>
      <c r="DG154" s="4"/>
      <c r="DH154" s="4"/>
      <c r="DI154" s="4"/>
      <c r="DJ154" s="4"/>
      <c r="DK154" s="4"/>
      <c r="DL154" s="4"/>
      <c r="DM154" s="4"/>
      <c r="DN154" s="4"/>
      <c r="DO154" s="4"/>
      <c r="DP154" s="4"/>
      <c r="DQ154" s="4"/>
      <c r="DR154" s="4"/>
      <c r="DS154" s="4"/>
      <c r="DT154" s="4"/>
      <c r="DU154" s="4"/>
      <c r="DV154" s="4"/>
      <c r="DW154" s="4"/>
      <c r="DX154" s="4"/>
      <c r="DY154" s="4"/>
      <c r="DZ154" s="4"/>
      <c r="EA154" s="4"/>
      <c r="EB154" s="4"/>
      <c r="EC154" s="4"/>
      <c r="ED154" s="4"/>
      <c r="EE154" s="4"/>
      <c r="EF154" s="4"/>
      <c r="EG154" s="4"/>
      <c r="EH154" s="4"/>
      <c r="EI154" s="4"/>
      <c r="EJ154" s="4"/>
      <c r="EK154" s="4"/>
      <c r="EL154" s="4"/>
      <c r="EM154" s="4"/>
      <c r="EN154" s="4"/>
      <c r="EO154" s="4"/>
      <c r="EP154" s="4"/>
      <c r="EQ154" s="4"/>
      <c r="ER154" s="4"/>
      <c r="ES154" s="4"/>
      <c r="ET154" s="4"/>
      <c r="EU154" s="4"/>
      <c r="EV154" s="4"/>
      <c r="EW154" s="4"/>
      <c r="EX154" s="4"/>
      <c r="EY154" s="4"/>
      <c r="EZ154" s="4"/>
      <c r="FA154" s="4"/>
      <c r="FB154" s="4"/>
      <c r="FC154" s="4"/>
      <c r="FD154" s="4"/>
      <c r="FE154" s="4"/>
      <c r="FF154" s="4"/>
      <c r="FG154" s="4"/>
      <c r="FH154" s="4"/>
      <c r="FI154" s="4"/>
      <c r="FJ154" s="4"/>
      <c r="FK154" s="4"/>
      <c r="FL154" s="4"/>
      <c r="FM154" s="4"/>
      <c r="FN154" s="4"/>
      <c r="FO154" s="4"/>
      <c r="FP154" s="4"/>
      <c r="FQ154" s="4"/>
      <c r="FR154" s="4"/>
      <c r="FS154" s="4"/>
      <c r="FT154" s="4"/>
      <c r="FU154" s="4"/>
      <c r="FV154" s="4"/>
      <c r="FW154" s="4"/>
      <c r="FX154" s="4"/>
      <c r="FY154" s="4"/>
      <c r="FZ154" s="4"/>
      <c r="GA154" s="4"/>
      <c r="GB154" s="4"/>
      <c r="GC154" s="4"/>
      <c r="GD154" s="4"/>
      <c r="GE154" s="4"/>
      <c r="GF154" s="4"/>
      <c r="GG154" s="4"/>
      <c r="GH154" s="4"/>
      <c r="GI154" s="4"/>
      <c r="GJ154" s="4"/>
    </row>
    <row r="155" spans="1:192" s="5" customFormat="1" x14ac:dyDescent="0.5">
      <c r="A155" s="4"/>
      <c r="B155" s="4"/>
      <c r="C155" s="4"/>
      <c r="D155" s="4"/>
      <c r="E155" s="4"/>
      <c r="F155" s="4"/>
      <c r="G155" s="4"/>
      <c r="H155" s="4"/>
      <c r="I155" s="4"/>
      <c r="J155" s="4"/>
      <c r="K155" s="4"/>
      <c r="L155" s="4"/>
      <c r="M155" s="4"/>
      <c r="N155" s="4"/>
      <c r="O155" s="4"/>
      <c r="P155" s="4"/>
      <c r="Q155" s="4"/>
      <c r="R155" s="4"/>
      <c r="S155" s="4"/>
      <c r="T155" s="4"/>
      <c r="U155" s="4"/>
      <c r="V155" s="4"/>
      <c r="W155" s="4"/>
      <c r="X155" s="4"/>
      <c r="Y155" s="4"/>
      <c r="Z155" s="4"/>
      <c r="AA155" s="4"/>
      <c r="AB155" s="4"/>
      <c r="AC155" s="4"/>
      <c r="AD155" s="4"/>
      <c r="AE155" s="4"/>
      <c r="AF155" s="4"/>
      <c r="AG155" s="4"/>
      <c r="AH155" s="4"/>
      <c r="AI155" s="4"/>
      <c r="AJ155" s="4"/>
      <c r="AK155" s="4"/>
      <c r="AL155" s="4"/>
      <c r="AM155" s="4"/>
      <c r="AN155" s="4"/>
      <c r="AO155" s="4"/>
      <c r="AP155" s="4"/>
      <c r="AQ155" s="4"/>
      <c r="AR155" s="4"/>
      <c r="AS155" s="4"/>
      <c r="AT155" s="4"/>
      <c r="AU155" s="4"/>
      <c r="AV155" s="4"/>
      <c r="AW155" s="4"/>
      <c r="AX155" s="4"/>
      <c r="AY155" s="4"/>
      <c r="AZ155" s="4"/>
      <c r="BA155" s="4"/>
      <c r="BB155" s="4"/>
      <c r="BC155" s="4"/>
      <c r="BD155" s="4"/>
      <c r="BE155" s="4"/>
      <c r="BF155" s="4"/>
      <c r="BG155" s="4"/>
      <c r="BH155" s="4"/>
      <c r="BI155" s="4"/>
      <c r="BJ155" s="4"/>
      <c r="BK155" s="4"/>
      <c r="BL155" s="4"/>
      <c r="BM155" s="4"/>
      <c r="BN155" s="4"/>
      <c r="BO155" s="4"/>
      <c r="BP155" s="4"/>
      <c r="BQ155" s="4"/>
      <c r="BR155" s="4"/>
      <c r="BS155" s="4"/>
      <c r="BT155" s="4"/>
      <c r="BU155" s="4"/>
      <c r="BV155" s="4"/>
      <c r="BW155" s="4"/>
      <c r="BX155" s="4"/>
      <c r="BY155" s="4"/>
      <c r="BZ155" s="4"/>
      <c r="CA155" s="4"/>
      <c r="CB155" s="4"/>
      <c r="CC155" s="4"/>
      <c r="CD155" s="4"/>
      <c r="CE155" s="4"/>
      <c r="CF155" s="4"/>
      <c r="CG155" s="4"/>
      <c r="CH155" s="4"/>
      <c r="CI155" s="4"/>
      <c r="CJ155" s="4"/>
      <c r="CK155" s="4"/>
      <c r="CL155" s="4"/>
      <c r="CM155" s="4"/>
      <c r="CN155" s="4"/>
      <c r="CO155" s="4"/>
      <c r="CP155" s="4"/>
      <c r="CQ155" s="4"/>
      <c r="CR155" s="4"/>
      <c r="CS155" s="4"/>
      <c r="CT155" s="4"/>
      <c r="CU155" s="4"/>
      <c r="CV155" s="4"/>
      <c r="CW155" s="4"/>
      <c r="CX155" s="4"/>
      <c r="CY155" s="4"/>
      <c r="CZ155" s="4"/>
      <c r="DA155" s="4"/>
      <c r="DB155" s="4"/>
      <c r="DC155" s="4"/>
      <c r="DD155" s="4"/>
      <c r="DE155" s="4"/>
      <c r="DF155" s="4"/>
      <c r="DG155" s="4"/>
      <c r="DH155" s="4"/>
      <c r="DI155" s="4"/>
      <c r="DJ155" s="4"/>
      <c r="DK155" s="4"/>
      <c r="DL155" s="4"/>
      <c r="DM155" s="4"/>
      <c r="DN155" s="4"/>
      <c r="DO155" s="4"/>
      <c r="DP155" s="4"/>
      <c r="DQ155" s="4"/>
      <c r="DR155" s="4"/>
      <c r="DS155" s="4"/>
      <c r="DT155" s="4"/>
      <c r="DU155" s="4"/>
      <c r="DV155" s="4"/>
      <c r="DW155" s="4"/>
      <c r="DX155" s="4"/>
      <c r="DY155" s="4"/>
      <c r="DZ155" s="4"/>
      <c r="EA155" s="4"/>
      <c r="EB155" s="4"/>
      <c r="EC155" s="4"/>
      <c r="ED155" s="4"/>
      <c r="EE155" s="4"/>
      <c r="EF155" s="4"/>
      <c r="EG155" s="4"/>
      <c r="EH155" s="4"/>
      <c r="EI155" s="4"/>
      <c r="EJ155" s="4"/>
      <c r="EK155" s="4"/>
      <c r="EL155" s="4"/>
      <c r="EM155" s="4"/>
      <c r="EN155" s="4"/>
      <c r="EO155" s="4"/>
      <c r="EP155" s="4"/>
      <c r="EQ155" s="4"/>
      <c r="ER155" s="4"/>
      <c r="ES155" s="4"/>
      <c r="ET155" s="4"/>
      <c r="EU155" s="4"/>
      <c r="EV155" s="4"/>
      <c r="EW155" s="4"/>
      <c r="EX155" s="4"/>
      <c r="EY155" s="4"/>
      <c r="EZ155" s="4"/>
      <c r="FA155" s="4"/>
      <c r="FB155" s="4"/>
      <c r="FC155" s="4"/>
      <c r="FD155" s="4"/>
      <c r="FE155" s="4"/>
      <c r="FF155" s="4"/>
      <c r="FG155" s="4"/>
      <c r="FH155" s="4"/>
      <c r="FI155" s="4"/>
      <c r="FJ155" s="4"/>
      <c r="FK155" s="4"/>
      <c r="FL155" s="4"/>
      <c r="FM155" s="4"/>
      <c r="FN155" s="4"/>
      <c r="FO155" s="4"/>
      <c r="FP155" s="4"/>
      <c r="FQ155" s="4"/>
      <c r="FR155" s="4"/>
      <c r="FS155" s="4"/>
      <c r="FT155" s="4"/>
      <c r="FU155" s="4"/>
      <c r="FV155" s="4"/>
      <c r="FW155" s="4"/>
      <c r="FX155" s="4"/>
      <c r="FY155" s="4"/>
      <c r="FZ155" s="4"/>
      <c r="GA155" s="4"/>
      <c r="GB155" s="4"/>
      <c r="GC155" s="4"/>
      <c r="GD155" s="4"/>
      <c r="GE155" s="4"/>
      <c r="GF155" s="4"/>
      <c r="GG155" s="4"/>
      <c r="GH155" s="4"/>
      <c r="GI155" s="4"/>
      <c r="GJ155" s="4"/>
    </row>
    <row r="156" spans="1:192" s="5" customFormat="1" x14ac:dyDescent="0.5">
      <c r="A156" s="4"/>
      <c r="B156" s="4"/>
      <c r="C156" s="4"/>
      <c r="D156" s="4"/>
      <c r="E156" s="4"/>
      <c r="F156" s="4"/>
      <c r="G156" s="4"/>
      <c r="H156" s="4"/>
      <c r="I156" s="4"/>
      <c r="J156" s="4"/>
      <c r="K156" s="4"/>
      <c r="L156" s="4"/>
      <c r="M156" s="4"/>
      <c r="N156" s="4"/>
      <c r="O156" s="4"/>
      <c r="P156" s="4"/>
      <c r="Q156" s="4"/>
      <c r="R156" s="4"/>
      <c r="S156" s="4"/>
      <c r="T156" s="4"/>
      <c r="U156" s="4"/>
      <c r="V156" s="4"/>
      <c r="W156" s="4"/>
      <c r="X156" s="4"/>
      <c r="Y156" s="4"/>
      <c r="Z156" s="4"/>
      <c r="AA156" s="4"/>
      <c r="AB156" s="4"/>
      <c r="AC156" s="4"/>
      <c r="AD156" s="4"/>
      <c r="AE156" s="4"/>
      <c r="AF156" s="4"/>
      <c r="AG156" s="4"/>
      <c r="AH156" s="4"/>
      <c r="AI156" s="4"/>
      <c r="AJ156" s="4"/>
      <c r="AK156" s="4"/>
      <c r="AL156" s="4"/>
      <c r="AM156" s="4"/>
      <c r="AN156" s="4"/>
      <c r="AO156" s="4"/>
      <c r="AP156" s="4"/>
      <c r="AQ156" s="4"/>
      <c r="AR156" s="4"/>
      <c r="AS156" s="4"/>
      <c r="AT156" s="4"/>
      <c r="AU156" s="4"/>
      <c r="AV156" s="4"/>
      <c r="AW156" s="4"/>
      <c r="AX156" s="4"/>
      <c r="AY156" s="4"/>
      <c r="AZ156" s="4"/>
      <c r="BA156" s="4"/>
      <c r="BB156" s="4"/>
      <c r="BC156" s="4"/>
      <c r="BD156" s="4"/>
      <c r="BE156" s="4"/>
      <c r="BF156" s="4"/>
      <c r="BG156" s="4"/>
      <c r="BH156" s="4"/>
      <c r="BI156" s="4"/>
      <c r="BJ156" s="4"/>
      <c r="BK156" s="4"/>
      <c r="BL156" s="4"/>
      <c r="BM156" s="4"/>
      <c r="BN156" s="4"/>
      <c r="BO156" s="4"/>
      <c r="BP156" s="4"/>
      <c r="BQ156" s="4"/>
      <c r="BR156" s="4"/>
      <c r="BS156" s="4"/>
      <c r="BT156" s="4"/>
      <c r="BU156" s="4"/>
      <c r="BV156" s="4"/>
      <c r="BW156" s="4"/>
      <c r="BX156" s="4"/>
      <c r="BY156" s="4"/>
      <c r="BZ156" s="4"/>
      <c r="CA156" s="4"/>
      <c r="CB156" s="4"/>
      <c r="CC156" s="4"/>
      <c r="CD156" s="4"/>
      <c r="CE156" s="4"/>
      <c r="CF156" s="4"/>
      <c r="CG156" s="4"/>
      <c r="CH156" s="4"/>
      <c r="CI156" s="4"/>
      <c r="CJ156" s="4"/>
      <c r="CK156" s="4"/>
      <c r="CL156" s="4"/>
      <c r="CM156" s="4"/>
      <c r="CN156" s="4"/>
      <c r="CO156" s="4"/>
      <c r="CP156" s="4"/>
      <c r="CQ156" s="4"/>
      <c r="CR156" s="4"/>
      <c r="CS156" s="4"/>
      <c r="CT156" s="4"/>
      <c r="CU156" s="4"/>
      <c r="CV156" s="4"/>
      <c r="CW156" s="4"/>
      <c r="CX156" s="4"/>
      <c r="CY156" s="4"/>
      <c r="CZ156" s="4"/>
      <c r="DA156" s="4"/>
      <c r="DB156" s="4"/>
      <c r="DC156" s="4"/>
      <c r="DD156" s="4"/>
      <c r="DE156" s="4"/>
      <c r="DF156" s="4"/>
      <c r="DG156" s="4"/>
      <c r="DH156" s="4"/>
      <c r="DI156" s="4"/>
      <c r="DJ156" s="4"/>
      <c r="DK156" s="4"/>
      <c r="DL156" s="4"/>
      <c r="DM156" s="4"/>
      <c r="DN156" s="4"/>
      <c r="DO156" s="4"/>
      <c r="DP156" s="4"/>
      <c r="DQ156" s="4"/>
      <c r="DR156" s="4"/>
      <c r="DS156" s="4"/>
      <c r="DT156" s="4"/>
      <c r="DU156" s="4"/>
      <c r="DV156" s="4"/>
      <c r="DW156" s="4"/>
      <c r="DX156" s="4"/>
      <c r="DY156" s="4"/>
      <c r="DZ156" s="4"/>
      <c r="EA156" s="4"/>
      <c r="EB156" s="4"/>
      <c r="EC156" s="4"/>
      <c r="ED156" s="4"/>
      <c r="EE156" s="4"/>
      <c r="EF156" s="4"/>
      <c r="EG156" s="4"/>
      <c r="EH156" s="4"/>
      <c r="EI156" s="4"/>
      <c r="EJ156" s="4"/>
      <c r="EK156" s="4"/>
      <c r="EL156" s="4"/>
      <c r="EM156" s="4"/>
      <c r="EN156" s="4"/>
      <c r="EO156" s="4"/>
      <c r="EP156" s="4"/>
      <c r="EQ156" s="4"/>
      <c r="ER156" s="4"/>
      <c r="ES156" s="4"/>
      <c r="ET156" s="4"/>
      <c r="EU156" s="4"/>
      <c r="EV156" s="4"/>
      <c r="EW156" s="4"/>
      <c r="EX156" s="4"/>
      <c r="EY156" s="4"/>
      <c r="EZ156" s="4"/>
      <c r="FA156" s="4"/>
      <c r="FB156" s="4"/>
      <c r="FC156" s="4"/>
      <c r="FD156" s="4"/>
      <c r="FE156" s="4"/>
      <c r="FF156" s="4"/>
      <c r="FG156" s="4"/>
      <c r="FH156" s="4"/>
      <c r="FI156" s="4"/>
      <c r="FJ156" s="4"/>
      <c r="FK156" s="4"/>
      <c r="FL156" s="4"/>
      <c r="FM156" s="4"/>
      <c r="FN156" s="4"/>
      <c r="FO156" s="4"/>
      <c r="FP156" s="4"/>
      <c r="FQ156" s="4"/>
      <c r="FR156" s="4"/>
      <c r="FS156" s="4"/>
      <c r="FT156" s="4"/>
      <c r="FU156" s="4"/>
      <c r="FV156" s="4"/>
      <c r="FW156" s="4"/>
      <c r="FX156" s="4"/>
      <c r="FY156" s="4"/>
      <c r="FZ156" s="4"/>
      <c r="GA156" s="4"/>
      <c r="GB156" s="4"/>
      <c r="GC156" s="4"/>
      <c r="GD156" s="4"/>
      <c r="GE156" s="4"/>
      <c r="GF156" s="4"/>
      <c r="GG156" s="4"/>
      <c r="GH156" s="4"/>
      <c r="GI156" s="4"/>
      <c r="GJ156" s="4"/>
    </row>
    <row r="157" spans="1:192" s="5" customFormat="1" x14ac:dyDescent="0.5">
      <c r="A157" s="4"/>
      <c r="B157" s="4"/>
      <c r="C157" s="4"/>
      <c r="D157" s="4"/>
      <c r="E157" s="4"/>
      <c r="F157" s="4"/>
      <c r="G157" s="4"/>
      <c r="H157" s="4"/>
      <c r="I157" s="4"/>
      <c r="J157" s="4"/>
      <c r="K157" s="4"/>
      <c r="L157" s="4"/>
      <c r="M157" s="4"/>
      <c r="N157" s="4"/>
      <c r="O157" s="4"/>
      <c r="P157" s="4"/>
      <c r="Q157" s="4"/>
      <c r="R157" s="4"/>
      <c r="S157" s="4"/>
      <c r="T157" s="4"/>
      <c r="U157" s="4"/>
      <c r="V157" s="4"/>
      <c r="W157" s="4"/>
      <c r="X157" s="4"/>
      <c r="Y157" s="4"/>
      <c r="Z157" s="4"/>
      <c r="AA157" s="4"/>
      <c r="AB157" s="4"/>
      <c r="AC157" s="4"/>
      <c r="AD157" s="4"/>
      <c r="AE157" s="4"/>
      <c r="AF157" s="4"/>
      <c r="AG157" s="4"/>
      <c r="AH157" s="4"/>
      <c r="AI157" s="4"/>
      <c r="AJ157" s="4"/>
      <c r="AK157" s="4"/>
      <c r="AL157" s="4"/>
      <c r="AM157" s="4"/>
      <c r="AN157" s="4"/>
      <c r="AO157" s="4"/>
      <c r="AP157" s="4"/>
      <c r="AQ157" s="4"/>
      <c r="AR157" s="4"/>
      <c r="AS157" s="4"/>
      <c r="AT157" s="4"/>
      <c r="AU157" s="4"/>
      <c r="AV157" s="4"/>
      <c r="AW157" s="4"/>
      <c r="AX157" s="4"/>
      <c r="AY157" s="4"/>
      <c r="AZ157" s="4"/>
      <c r="BA157" s="4"/>
      <c r="BB157" s="4"/>
      <c r="BC157" s="4"/>
      <c r="BD157" s="4"/>
      <c r="BE157" s="4"/>
      <c r="BF157" s="4"/>
      <c r="BG157" s="4"/>
      <c r="BH157" s="4"/>
      <c r="BI157" s="4"/>
      <c r="BJ157" s="4"/>
      <c r="BK157" s="4"/>
      <c r="BL157" s="4"/>
      <c r="BM157" s="4"/>
      <c r="BN157" s="4"/>
      <c r="BO157" s="4"/>
      <c r="BP157" s="4"/>
      <c r="BQ157" s="4"/>
      <c r="BR157" s="4"/>
      <c r="BS157" s="4"/>
      <c r="BT157" s="4"/>
      <c r="BU157" s="4"/>
      <c r="BV157" s="4"/>
      <c r="BW157" s="4"/>
      <c r="BX157" s="4"/>
      <c r="BY157" s="4"/>
      <c r="BZ157" s="4"/>
      <c r="CA157" s="4"/>
      <c r="CB157" s="4"/>
      <c r="CC157" s="4"/>
      <c r="CD157" s="4"/>
      <c r="CE157" s="4"/>
      <c r="CF157" s="4"/>
      <c r="CG157" s="4"/>
      <c r="CH157" s="4"/>
      <c r="CI157" s="4"/>
      <c r="CJ157" s="4"/>
      <c r="CK157" s="4"/>
      <c r="CL157" s="4"/>
      <c r="CM157" s="4"/>
      <c r="CN157" s="4"/>
      <c r="CO157" s="4"/>
      <c r="CP157" s="4"/>
      <c r="CQ157" s="4"/>
      <c r="CR157" s="4"/>
      <c r="CS157" s="4"/>
      <c r="CT157" s="4"/>
      <c r="CU157" s="4"/>
      <c r="CV157" s="4"/>
      <c r="CW157" s="4"/>
      <c r="CX157" s="4"/>
      <c r="CY157" s="4"/>
      <c r="CZ157" s="4"/>
      <c r="DA157" s="4"/>
      <c r="DB157" s="4"/>
      <c r="DC157" s="4"/>
      <c r="DD157" s="4"/>
      <c r="DE157" s="4"/>
      <c r="DF157" s="4"/>
      <c r="DG157" s="4"/>
      <c r="DH157" s="4"/>
      <c r="DI157" s="4"/>
      <c r="DJ157" s="4"/>
      <c r="DK157" s="4"/>
      <c r="DL157" s="4"/>
      <c r="DM157" s="4"/>
      <c r="DN157" s="4"/>
      <c r="DO157" s="4"/>
      <c r="DP157" s="4"/>
      <c r="DQ157" s="4"/>
      <c r="DR157" s="4"/>
      <c r="DS157" s="4"/>
      <c r="DT157" s="4"/>
      <c r="DU157" s="4"/>
      <c r="DV157" s="4"/>
      <c r="DW157" s="4"/>
      <c r="DX157" s="4"/>
      <c r="DY157" s="4"/>
      <c r="DZ157" s="4"/>
      <c r="EA157" s="4"/>
      <c r="EB157" s="4"/>
      <c r="EC157" s="4"/>
      <c r="ED157" s="4"/>
      <c r="EE157" s="4"/>
      <c r="EF157" s="4"/>
      <c r="EG157" s="4"/>
      <c r="EH157" s="4"/>
      <c r="EI157" s="4"/>
      <c r="EJ157" s="4"/>
      <c r="EK157" s="4"/>
      <c r="EL157" s="4"/>
      <c r="EM157" s="4"/>
      <c r="EN157" s="4"/>
      <c r="EO157" s="4"/>
      <c r="EP157" s="4"/>
      <c r="EQ157" s="4"/>
      <c r="ER157" s="4"/>
      <c r="ES157" s="4"/>
      <c r="ET157" s="4"/>
      <c r="EU157" s="4"/>
      <c r="EV157" s="4"/>
      <c r="EW157" s="4"/>
      <c r="EX157" s="4"/>
      <c r="EY157" s="4"/>
      <c r="EZ157" s="4"/>
      <c r="FA157" s="4"/>
      <c r="FB157" s="4"/>
      <c r="FC157" s="4"/>
      <c r="FD157" s="4"/>
      <c r="FE157" s="4"/>
      <c r="FF157" s="4"/>
      <c r="FG157" s="4"/>
      <c r="FH157" s="4"/>
      <c r="FI157" s="4"/>
      <c r="FJ157" s="4"/>
      <c r="FK157" s="4"/>
      <c r="FL157" s="4"/>
      <c r="FM157" s="4"/>
      <c r="FN157" s="4"/>
      <c r="FO157" s="4"/>
      <c r="FP157" s="4"/>
      <c r="FQ157" s="4"/>
      <c r="FR157" s="4"/>
      <c r="FS157" s="4"/>
      <c r="FT157" s="4"/>
      <c r="FU157" s="4"/>
      <c r="FV157" s="4"/>
      <c r="FW157" s="4"/>
      <c r="FX157" s="4"/>
      <c r="FY157" s="4"/>
      <c r="FZ157" s="4"/>
      <c r="GA157" s="4"/>
      <c r="GB157" s="4"/>
      <c r="GC157" s="4"/>
      <c r="GD157" s="4"/>
      <c r="GE157" s="4"/>
      <c r="GF157" s="4"/>
      <c r="GG157" s="4"/>
      <c r="GH157" s="4"/>
      <c r="GI157" s="4"/>
      <c r="GJ157" s="4"/>
    </row>
    <row r="158" spans="1:192" s="5" customFormat="1" x14ac:dyDescent="0.5">
      <c r="A158" s="4"/>
      <c r="B158" s="4"/>
      <c r="C158" s="4"/>
      <c r="D158" s="4"/>
      <c r="E158" s="4"/>
      <c r="F158" s="4"/>
      <c r="G158" s="4"/>
      <c r="H158" s="4"/>
      <c r="I158" s="4"/>
      <c r="J158" s="4"/>
      <c r="K158" s="4"/>
      <c r="L158" s="4"/>
      <c r="M158" s="4"/>
      <c r="N158" s="4"/>
      <c r="O158" s="4"/>
      <c r="P158" s="4"/>
      <c r="Q158" s="4"/>
      <c r="R158" s="4"/>
      <c r="S158" s="4"/>
      <c r="T158" s="4"/>
      <c r="U158" s="4"/>
      <c r="V158" s="4"/>
      <c r="W158" s="4"/>
      <c r="X158" s="4"/>
      <c r="Y158" s="4"/>
      <c r="Z158" s="4"/>
      <c r="AA158" s="4"/>
      <c r="AB158" s="4"/>
      <c r="AC158" s="4"/>
      <c r="AD158" s="4"/>
      <c r="AE158" s="4"/>
      <c r="AF158" s="4"/>
      <c r="AG158" s="4"/>
      <c r="AH158" s="4"/>
      <c r="AI158" s="4"/>
      <c r="AJ158" s="4"/>
      <c r="AK158" s="4"/>
      <c r="AL158" s="4"/>
      <c r="AM158" s="4"/>
      <c r="AN158" s="4"/>
      <c r="AO158" s="4"/>
      <c r="AP158" s="4"/>
      <c r="AQ158" s="4"/>
      <c r="AR158" s="4"/>
      <c r="AS158" s="4"/>
      <c r="AT158" s="4"/>
      <c r="AU158" s="4"/>
      <c r="AV158" s="4"/>
      <c r="AW158" s="4"/>
      <c r="AX158" s="4"/>
      <c r="AY158" s="4"/>
      <c r="AZ158" s="4"/>
      <c r="BA158" s="4"/>
      <c r="BB158" s="4"/>
      <c r="BC158" s="4"/>
      <c r="BD158" s="4"/>
      <c r="BE158" s="4"/>
      <c r="BF158" s="4"/>
      <c r="BG158" s="4"/>
      <c r="BH158" s="4"/>
      <c r="BI158" s="4"/>
      <c r="BJ158" s="4"/>
      <c r="BK158" s="4"/>
      <c r="BL158" s="4"/>
      <c r="BM158" s="4"/>
      <c r="BN158" s="4"/>
      <c r="BO158" s="4"/>
      <c r="BP158" s="4"/>
      <c r="BQ158" s="4"/>
      <c r="BR158" s="4"/>
      <c r="BS158" s="4"/>
      <c r="BT158" s="4"/>
      <c r="BU158" s="4"/>
      <c r="BV158" s="4"/>
      <c r="BW158" s="4"/>
      <c r="BX158" s="4"/>
      <c r="BY158" s="4"/>
      <c r="BZ158" s="4"/>
      <c r="CA158" s="4"/>
      <c r="CB158" s="4"/>
      <c r="CC158" s="4"/>
      <c r="CD158" s="4"/>
      <c r="CE158" s="4"/>
      <c r="CF158" s="4"/>
      <c r="CG158" s="4"/>
      <c r="CH158" s="4"/>
      <c r="CI158" s="4"/>
      <c r="CJ158" s="4"/>
      <c r="CK158" s="4"/>
      <c r="CL158" s="4"/>
      <c r="CM158" s="4"/>
      <c r="CN158" s="4"/>
      <c r="CO158" s="4"/>
      <c r="CP158" s="4"/>
      <c r="CQ158" s="4"/>
      <c r="CR158" s="4"/>
      <c r="CS158" s="4"/>
      <c r="CT158" s="4"/>
      <c r="CU158" s="4"/>
      <c r="CV158" s="4"/>
      <c r="CW158" s="4"/>
      <c r="CX158" s="4"/>
      <c r="CY158" s="4"/>
      <c r="CZ158" s="4"/>
      <c r="DA158" s="4"/>
      <c r="DB158" s="4"/>
      <c r="DC158" s="4"/>
      <c r="DD158" s="4"/>
      <c r="DE158" s="4"/>
      <c r="DF158" s="4"/>
      <c r="DG158" s="4"/>
      <c r="DH158" s="4"/>
      <c r="DI158" s="4"/>
      <c r="DJ158" s="4"/>
      <c r="DK158" s="4"/>
      <c r="DL158" s="4"/>
      <c r="DM158" s="4"/>
      <c r="DN158" s="4"/>
      <c r="DO158" s="4"/>
      <c r="DP158" s="4"/>
      <c r="DQ158" s="4"/>
      <c r="DR158" s="4"/>
      <c r="DS158" s="4"/>
      <c r="DT158" s="4"/>
      <c r="DU158" s="4"/>
      <c r="DV158" s="4"/>
      <c r="DW158" s="4"/>
      <c r="DX158" s="4"/>
      <c r="DY158" s="4"/>
      <c r="DZ158" s="4"/>
      <c r="EA158" s="4"/>
      <c r="EB158" s="4"/>
      <c r="EC158" s="4"/>
      <c r="ED158" s="4"/>
      <c r="EE158" s="4"/>
      <c r="EF158" s="4"/>
      <c r="EG158" s="4"/>
      <c r="EH158" s="4"/>
      <c r="EI158" s="4"/>
      <c r="EJ158" s="4"/>
      <c r="EK158" s="4"/>
      <c r="EL158" s="4"/>
      <c r="EM158" s="4"/>
      <c r="EN158" s="4"/>
      <c r="EO158" s="4"/>
      <c r="EP158" s="4"/>
      <c r="EQ158" s="4"/>
      <c r="ER158" s="4"/>
      <c r="ES158" s="4"/>
      <c r="ET158" s="4"/>
      <c r="EU158" s="4"/>
      <c r="EV158" s="4"/>
      <c r="EW158" s="4"/>
      <c r="EX158" s="4"/>
      <c r="EY158" s="4"/>
      <c r="EZ158" s="4"/>
      <c r="FA158" s="4"/>
      <c r="FB158" s="4"/>
      <c r="FC158" s="4"/>
      <c r="FD158" s="4"/>
      <c r="FE158" s="4"/>
      <c r="FF158" s="4"/>
      <c r="FG158" s="4"/>
      <c r="FH158" s="4"/>
      <c r="FI158" s="4"/>
      <c r="FJ158" s="4"/>
      <c r="FK158" s="4"/>
      <c r="FL158" s="4"/>
      <c r="FM158" s="4"/>
      <c r="FN158" s="4"/>
      <c r="FO158" s="4"/>
      <c r="FP158" s="4"/>
      <c r="FQ158" s="4"/>
      <c r="FR158" s="4"/>
      <c r="FS158" s="4"/>
      <c r="FT158" s="4"/>
      <c r="FU158" s="4"/>
      <c r="FV158" s="4"/>
      <c r="FW158" s="4"/>
      <c r="FX158" s="4"/>
      <c r="FY158" s="4"/>
      <c r="FZ158" s="4"/>
      <c r="GA158" s="4"/>
      <c r="GB158" s="4"/>
      <c r="GC158" s="4"/>
      <c r="GD158" s="4"/>
      <c r="GE158" s="4"/>
      <c r="GF158" s="4"/>
      <c r="GG158" s="4"/>
      <c r="GH158" s="4"/>
      <c r="GI158" s="4"/>
      <c r="GJ158" s="4"/>
    </row>
    <row r="159" spans="1:192" s="5" customFormat="1" x14ac:dyDescent="0.5">
      <c r="A159" s="4"/>
      <c r="B159" s="4"/>
      <c r="C159" s="4"/>
      <c r="D159" s="4"/>
      <c r="E159" s="4"/>
      <c r="F159" s="4"/>
      <c r="G159" s="4"/>
      <c r="H159" s="4"/>
      <c r="I159" s="4"/>
      <c r="J159" s="4"/>
      <c r="K159" s="4"/>
      <c r="L159" s="4"/>
      <c r="M159" s="4"/>
      <c r="N159" s="4"/>
      <c r="O159" s="4"/>
      <c r="P159" s="4"/>
      <c r="Q159" s="4"/>
      <c r="R159" s="4"/>
      <c r="S159" s="4"/>
      <c r="T159" s="4"/>
      <c r="U159" s="4"/>
      <c r="V159" s="4"/>
      <c r="W159" s="4"/>
      <c r="X159" s="4"/>
      <c r="Y159" s="4"/>
      <c r="Z159" s="4"/>
      <c r="AA159" s="4"/>
      <c r="AB159" s="4"/>
      <c r="AC159" s="4"/>
      <c r="AD159" s="4"/>
      <c r="AE159" s="4"/>
      <c r="AF159" s="4"/>
      <c r="AG159" s="4"/>
      <c r="AH159" s="4"/>
      <c r="AI159" s="4"/>
      <c r="AJ159" s="4"/>
      <c r="AK159" s="4"/>
      <c r="AL159" s="4"/>
      <c r="AM159" s="4"/>
      <c r="AN159" s="4"/>
      <c r="AO159" s="4"/>
      <c r="AP159" s="4"/>
      <c r="AQ159" s="4"/>
      <c r="AR159" s="4"/>
      <c r="AS159" s="4"/>
      <c r="AT159" s="4"/>
      <c r="AU159" s="4"/>
      <c r="AV159" s="4"/>
      <c r="AW159" s="4"/>
      <c r="AX159" s="4"/>
      <c r="AY159" s="4"/>
      <c r="AZ159" s="4"/>
      <c r="BA159" s="4"/>
      <c r="BB159" s="4"/>
      <c r="BC159" s="4"/>
      <c r="BD159" s="4"/>
      <c r="BE159" s="4"/>
      <c r="BF159" s="4"/>
      <c r="BG159" s="4"/>
      <c r="BH159" s="4"/>
      <c r="BI159" s="4"/>
      <c r="BJ159" s="4"/>
      <c r="BK159" s="4"/>
      <c r="BL159" s="4"/>
      <c r="BM159" s="4"/>
      <c r="BN159" s="4"/>
      <c r="BO159" s="4"/>
      <c r="BP159" s="4"/>
      <c r="BQ159" s="4"/>
      <c r="BR159" s="4"/>
      <c r="BS159" s="4"/>
      <c r="BT159" s="4"/>
      <c r="BU159" s="4"/>
      <c r="BV159" s="4"/>
      <c r="BW159" s="4"/>
      <c r="BX159" s="4"/>
      <c r="BY159" s="4"/>
      <c r="BZ159" s="4"/>
      <c r="CA159" s="4"/>
      <c r="CB159" s="4"/>
      <c r="CC159" s="4"/>
      <c r="CD159" s="4"/>
      <c r="CE159" s="4"/>
      <c r="CF159" s="4"/>
      <c r="CG159" s="4"/>
      <c r="CH159" s="4"/>
      <c r="CI159" s="4"/>
      <c r="CJ159" s="4"/>
      <c r="CK159" s="4"/>
      <c r="CL159" s="4"/>
      <c r="CM159" s="4"/>
      <c r="CN159" s="4"/>
      <c r="CO159" s="4"/>
      <c r="CP159" s="4"/>
      <c r="CQ159" s="4"/>
      <c r="CR159" s="4"/>
      <c r="CS159" s="4"/>
      <c r="CT159" s="4"/>
      <c r="CU159" s="4"/>
      <c r="CV159" s="4"/>
      <c r="CW159" s="4"/>
      <c r="CX159" s="4"/>
      <c r="CY159" s="4"/>
      <c r="CZ159" s="4"/>
      <c r="DA159" s="4"/>
      <c r="DB159" s="4"/>
      <c r="DC159" s="4"/>
      <c r="DD159" s="4"/>
      <c r="DE159" s="4"/>
      <c r="DF159" s="4"/>
      <c r="DG159" s="4"/>
      <c r="DH159" s="4"/>
      <c r="DI159" s="4"/>
      <c r="DJ159" s="4"/>
      <c r="DK159" s="4"/>
      <c r="DL159" s="4"/>
      <c r="DM159" s="4"/>
      <c r="DN159" s="4"/>
      <c r="DO159" s="4"/>
      <c r="DP159" s="4"/>
      <c r="DQ159" s="4"/>
      <c r="DR159" s="4"/>
      <c r="DS159" s="4"/>
      <c r="DT159" s="4"/>
      <c r="DU159" s="4"/>
      <c r="DV159" s="4"/>
      <c r="DW159" s="4"/>
      <c r="DX159" s="4"/>
      <c r="DY159" s="4"/>
      <c r="DZ159" s="4"/>
      <c r="EA159" s="4"/>
      <c r="EB159" s="4"/>
      <c r="EC159" s="4"/>
      <c r="ED159" s="4"/>
      <c r="EE159" s="4"/>
      <c r="EF159" s="4"/>
      <c r="EG159" s="4"/>
      <c r="EH159" s="4"/>
      <c r="EI159" s="4"/>
      <c r="EJ159" s="4"/>
      <c r="EK159" s="4"/>
      <c r="EL159" s="4"/>
      <c r="EM159" s="4"/>
      <c r="EN159" s="4"/>
      <c r="EO159" s="4"/>
      <c r="EP159" s="4"/>
      <c r="EQ159" s="4"/>
      <c r="ER159" s="4"/>
      <c r="ES159" s="4"/>
      <c r="ET159" s="4"/>
      <c r="EU159" s="4"/>
      <c r="EV159" s="4"/>
      <c r="EW159" s="4"/>
      <c r="EX159" s="4"/>
      <c r="EY159" s="4"/>
      <c r="EZ159" s="4"/>
      <c r="FA159" s="4"/>
      <c r="FB159" s="4"/>
      <c r="FC159" s="4"/>
      <c r="FD159" s="4"/>
      <c r="FE159" s="4"/>
      <c r="FF159" s="4"/>
      <c r="FG159" s="4"/>
      <c r="FH159" s="4"/>
      <c r="FI159" s="4"/>
      <c r="FJ159" s="4"/>
      <c r="FK159" s="4"/>
      <c r="FL159" s="4"/>
      <c r="FM159" s="4"/>
      <c r="FN159" s="4"/>
      <c r="FO159" s="4"/>
      <c r="FP159" s="4"/>
      <c r="FQ159" s="4"/>
      <c r="FR159" s="4"/>
      <c r="FS159" s="4"/>
      <c r="FT159" s="4"/>
      <c r="FU159" s="4"/>
      <c r="FV159" s="4"/>
      <c r="FW159" s="4"/>
      <c r="FX159" s="4"/>
      <c r="FY159" s="4"/>
      <c r="FZ159" s="4"/>
      <c r="GA159" s="4"/>
      <c r="GB159" s="4"/>
      <c r="GC159" s="4"/>
      <c r="GD159" s="4"/>
      <c r="GE159" s="4"/>
      <c r="GF159" s="4"/>
      <c r="GG159" s="4"/>
      <c r="GH159" s="4"/>
      <c r="GI159" s="4"/>
      <c r="GJ159" s="4"/>
    </row>
    <row r="160" spans="1:192" s="5" customFormat="1" x14ac:dyDescent="0.5">
      <c r="A160" s="4"/>
      <c r="B160" s="4"/>
      <c r="C160" s="4"/>
      <c r="D160" s="4"/>
      <c r="E160" s="4"/>
      <c r="F160" s="4"/>
      <c r="G160" s="4"/>
      <c r="H160" s="4"/>
      <c r="I160" s="4"/>
      <c r="J160" s="4"/>
      <c r="K160" s="4"/>
      <c r="L160" s="4"/>
      <c r="M160" s="4"/>
      <c r="N160" s="4"/>
      <c r="O160" s="4"/>
      <c r="P160" s="4"/>
      <c r="Q160" s="4"/>
      <c r="R160" s="4"/>
      <c r="S160" s="4"/>
      <c r="T160" s="4"/>
      <c r="U160" s="4"/>
      <c r="V160" s="4"/>
      <c r="W160" s="4"/>
      <c r="X160" s="4"/>
      <c r="Y160" s="4"/>
      <c r="Z160" s="4"/>
      <c r="AA160" s="4"/>
      <c r="AB160" s="4"/>
      <c r="AC160" s="4"/>
      <c r="AD160" s="4"/>
      <c r="AE160" s="4"/>
      <c r="AF160" s="4"/>
      <c r="AG160" s="4"/>
      <c r="AH160" s="4"/>
      <c r="AI160" s="4"/>
      <c r="AJ160" s="4"/>
      <c r="AK160" s="4"/>
      <c r="AL160" s="4"/>
      <c r="AM160" s="4"/>
      <c r="AN160" s="4"/>
      <c r="AO160" s="4"/>
      <c r="AP160" s="4"/>
      <c r="AQ160" s="4"/>
      <c r="AR160" s="4"/>
      <c r="AS160" s="4"/>
      <c r="AT160" s="4"/>
      <c r="AU160" s="4"/>
      <c r="AV160" s="4"/>
      <c r="AW160" s="4"/>
      <c r="AX160" s="4"/>
      <c r="AY160" s="4"/>
      <c r="AZ160" s="4"/>
      <c r="BA160" s="4"/>
      <c r="BB160" s="4"/>
      <c r="BC160" s="4"/>
      <c r="BD160" s="4"/>
      <c r="BE160" s="4"/>
      <c r="BF160" s="4"/>
      <c r="BG160" s="4"/>
      <c r="BH160" s="4"/>
      <c r="BI160" s="4"/>
      <c r="BJ160" s="4"/>
      <c r="BK160" s="4"/>
      <c r="BL160" s="4"/>
      <c r="BM160" s="4"/>
      <c r="BN160" s="4"/>
      <c r="BO160" s="4"/>
      <c r="BP160" s="4"/>
      <c r="BQ160" s="4"/>
      <c r="BR160" s="4"/>
      <c r="BS160" s="4"/>
      <c r="BT160" s="4"/>
      <c r="BU160" s="4"/>
      <c r="BV160" s="4"/>
      <c r="BW160" s="4"/>
      <c r="BX160" s="4"/>
      <c r="BY160" s="4"/>
      <c r="BZ160" s="4"/>
      <c r="CA160" s="4"/>
      <c r="CB160" s="4"/>
      <c r="CC160" s="4"/>
      <c r="CD160" s="4"/>
      <c r="CE160" s="4"/>
      <c r="CF160" s="4"/>
      <c r="CG160" s="4"/>
      <c r="CH160" s="4"/>
      <c r="CI160" s="4"/>
      <c r="CJ160" s="4"/>
      <c r="CK160" s="4"/>
      <c r="CL160" s="4"/>
      <c r="CM160" s="4"/>
      <c r="CN160" s="4"/>
      <c r="CO160" s="4"/>
      <c r="CP160" s="4"/>
      <c r="CQ160" s="4"/>
      <c r="CR160" s="4"/>
      <c r="CS160" s="4"/>
      <c r="CT160" s="4"/>
      <c r="CU160" s="4"/>
      <c r="CV160" s="4"/>
      <c r="CW160" s="4"/>
      <c r="CX160" s="4"/>
      <c r="CY160" s="4"/>
      <c r="CZ160" s="4"/>
      <c r="DA160" s="4"/>
      <c r="DB160" s="4"/>
      <c r="DC160" s="4"/>
      <c r="DD160" s="4"/>
      <c r="DE160" s="4"/>
      <c r="DF160" s="4"/>
      <c r="DG160" s="4"/>
      <c r="DH160" s="4"/>
      <c r="DI160" s="4"/>
      <c r="DJ160" s="4"/>
      <c r="DK160" s="4"/>
      <c r="DL160" s="4"/>
      <c r="DM160" s="4"/>
      <c r="DN160" s="4"/>
      <c r="DO160" s="4"/>
      <c r="DP160" s="4"/>
      <c r="DQ160" s="4"/>
      <c r="DR160" s="4"/>
      <c r="DS160" s="4"/>
      <c r="DT160" s="4"/>
      <c r="DU160" s="4"/>
      <c r="DV160" s="4"/>
      <c r="DW160" s="4"/>
      <c r="DX160" s="4"/>
      <c r="DY160" s="4"/>
      <c r="DZ160" s="4"/>
      <c r="EA160" s="4"/>
      <c r="EB160" s="4"/>
      <c r="EC160" s="4"/>
      <c r="ED160" s="4"/>
      <c r="EE160" s="4"/>
      <c r="EF160" s="4"/>
      <c r="EG160" s="4"/>
      <c r="EH160" s="4"/>
      <c r="EI160" s="4"/>
      <c r="EJ160" s="4"/>
      <c r="EK160" s="4"/>
      <c r="EL160" s="4"/>
      <c r="EM160" s="4"/>
      <c r="EN160" s="4"/>
      <c r="EO160" s="4"/>
      <c r="EP160" s="4"/>
      <c r="EQ160" s="4"/>
      <c r="ER160" s="4"/>
      <c r="ES160" s="4"/>
      <c r="ET160" s="4"/>
      <c r="EU160" s="4"/>
      <c r="EV160" s="4"/>
      <c r="EW160" s="4"/>
      <c r="EX160" s="4"/>
      <c r="EY160" s="4"/>
      <c r="EZ160" s="4"/>
      <c r="FA160" s="4"/>
      <c r="FB160" s="4"/>
      <c r="FC160" s="4"/>
      <c r="FD160" s="4"/>
      <c r="FE160" s="4"/>
      <c r="FF160" s="4"/>
      <c r="FG160" s="4"/>
      <c r="FH160" s="4"/>
      <c r="FI160" s="4"/>
      <c r="FJ160" s="4"/>
      <c r="FK160" s="4"/>
      <c r="FL160" s="4"/>
      <c r="FM160" s="4"/>
      <c r="FN160" s="4"/>
      <c r="FO160" s="4"/>
      <c r="FP160" s="4"/>
      <c r="FQ160" s="4"/>
      <c r="FR160" s="4"/>
      <c r="FS160" s="4"/>
      <c r="FT160" s="4"/>
      <c r="FU160" s="4"/>
      <c r="FV160" s="4"/>
      <c r="FW160" s="4"/>
      <c r="FX160" s="4"/>
      <c r="FY160" s="4"/>
      <c r="FZ160" s="4"/>
      <c r="GA160" s="4"/>
      <c r="GB160" s="4"/>
      <c r="GC160" s="4"/>
      <c r="GD160" s="4"/>
      <c r="GE160" s="4"/>
      <c r="GF160" s="4"/>
      <c r="GG160" s="4"/>
      <c r="GH160" s="4"/>
      <c r="GI160" s="4"/>
      <c r="GJ160" s="4"/>
    </row>
    <row r="161" spans="1:192" s="5" customFormat="1" x14ac:dyDescent="0.5">
      <c r="A161" s="4"/>
      <c r="B161" s="4"/>
      <c r="C161" s="4"/>
      <c r="D161" s="4"/>
      <c r="E161" s="4"/>
      <c r="F161" s="4"/>
      <c r="G161" s="4"/>
      <c r="H161" s="4"/>
      <c r="I161" s="4"/>
      <c r="J161" s="4"/>
      <c r="K161" s="4"/>
      <c r="L161" s="4"/>
      <c r="M161" s="4"/>
      <c r="N161" s="4"/>
      <c r="O161" s="4"/>
      <c r="P161" s="4"/>
      <c r="Q161" s="4"/>
      <c r="R161" s="4"/>
      <c r="S161" s="4"/>
      <c r="T161" s="4"/>
      <c r="U161" s="4"/>
      <c r="V161" s="4"/>
      <c r="W161" s="4"/>
      <c r="X161" s="4"/>
      <c r="Y161" s="4"/>
      <c r="Z161" s="4"/>
      <c r="AA161" s="4"/>
      <c r="AB161" s="4"/>
      <c r="AC161" s="4"/>
      <c r="AD161" s="4"/>
      <c r="AE161" s="4"/>
      <c r="AF161" s="4"/>
      <c r="AG161" s="4"/>
      <c r="AH161" s="4"/>
      <c r="AI161" s="4"/>
      <c r="AJ161" s="4"/>
      <c r="AK161" s="4"/>
      <c r="AL161" s="4"/>
      <c r="AM161" s="4"/>
      <c r="AN161" s="4"/>
      <c r="AO161" s="4"/>
      <c r="AP161" s="4"/>
      <c r="AQ161" s="4"/>
      <c r="AR161" s="4"/>
      <c r="AS161" s="4"/>
      <c r="AT161" s="4"/>
      <c r="AU161" s="4"/>
      <c r="AV161" s="4"/>
      <c r="AW161" s="4"/>
      <c r="AX161" s="4"/>
      <c r="AY161" s="4"/>
      <c r="AZ161" s="4"/>
      <c r="BA161" s="4"/>
      <c r="BB161" s="4"/>
      <c r="BC161" s="4"/>
      <c r="BD161" s="4"/>
      <c r="BE161" s="4"/>
      <c r="BF161" s="4"/>
      <c r="BG161" s="4"/>
      <c r="BH161" s="4"/>
      <c r="BI161" s="4"/>
      <c r="BJ161" s="4"/>
      <c r="BK161" s="4"/>
      <c r="BL161" s="4"/>
      <c r="BM161" s="4"/>
      <c r="BN161" s="4"/>
      <c r="BO161" s="4"/>
      <c r="BP161" s="4"/>
      <c r="BQ161" s="4"/>
      <c r="BR161" s="4"/>
      <c r="BS161" s="4"/>
      <c r="BT161" s="4"/>
      <c r="BU161" s="4"/>
      <c r="BV161" s="4"/>
      <c r="BW161" s="4"/>
      <c r="BX161" s="4"/>
      <c r="BY161" s="4"/>
      <c r="BZ161" s="4"/>
      <c r="CA161" s="4"/>
      <c r="CB161" s="4"/>
      <c r="CC161" s="4"/>
      <c r="CD161" s="4"/>
      <c r="CE161" s="4"/>
      <c r="CF161" s="4"/>
      <c r="CG161" s="4"/>
      <c r="CH161" s="4"/>
      <c r="CI161" s="4"/>
      <c r="CJ161" s="4"/>
      <c r="CK161" s="4"/>
      <c r="CL161" s="4"/>
      <c r="CM161" s="4"/>
      <c r="CN161" s="4"/>
      <c r="CO161" s="4"/>
      <c r="CP161" s="4"/>
      <c r="CQ161" s="4"/>
      <c r="CR161" s="4"/>
      <c r="CS161" s="4"/>
      <c r="CT161" s="4"/>
      <c r="CU161" s="4"/>
      <c r="CV161" s="4"/>
      <c r="CW161" s="4"/>
      <c r="CX161" s="4"/>
      <c r="CY161" s="4"/>
      <c r="CZ161" s="4"/>
      <c r="DA161" s="4"/>
      <c r="DB161" s="4"/>
      <c r="DC161" s="4"/>
      <c r="DD161" s="4"/>
      <c r="DE161" s="4"/>
      <c r="DF161" s="4"/>
      <c r="DG161" s="4"/>
      <c r="DH161" s="4"/>
      <c r="DI161" s="4"/>
      <c r="DJ161" s="4"/>
      <c r="DK161" s="4"/>
      <c r="DL161" s="4"/>
      <c r="DM161" s="4"/>
      <c r="DN161" s="4"/>
      <c r="DO161" s="4"/>
      <c r="DP161" s="4"/>
      <c r="DQ161" s="4"/>
      <c r="DR161" s="4"/>
      <c r="DS161" s="4"/>
      <c r="DT161" s="4"/>
      <c r="DU161" s="4"/>
      <c r="DV161" s="4"/>
      <c r="DW161" s="4"/>
      <c r="DX161" s="4"/>
      <c r="DY161" s="4"/>
      <c r="DZ161" s="4"/>
      <c r="EA161" s="4"/>
      <c r="EB161" s="4"/>
      <c r="EC161" s="4"/>
      <c r="ED161" s="4"/>
      <c r="EE161" s="4"/>
      <c r="EF161" s="4"/>
      <c r="EG161" s="4"/>
      <c r="EH161" s="4"/>
      <c r="EI161" s="4"/>
      <c r="EJ161" s="4"/>
      <c r="EK161" s="4"/>
      <c r="EL161" s="4"/>
      <c r="EM161" s="4"/>
      <c r="EN161" s="4"/>
      <c r="EO161" s="4"/>
      <c r="EP161" s="4"/>
      <c r="EQ161" s="4"/>
      <c r="ER161" s="4"/>
      <c r="ES161" s="4"/>
      <c r="ET161" s="4"/>
      <c r="EU161" s="4"/>
      <c r="EV161" s="4"/>
      <c r="EW161" s="4"/>
      <c r="EX161" s="4"/>
      <c r="EY161" s="4"/>
      <c r="EZ161" s="4"/>
      <c r="FA161" s="4"/>
      <c r="FB161" s="4"/>
      <c r="FC161" s="4"/>
      <c r="FD161" s="4"/>
      <c r="FE161" s="4"/>
      <c r="FF161" s="4"/>
      <c r="FG161" s="4"/>
      <c r="FH161" s="4"/>
      <c r="FI161" s="4"/>
      <c r="FJ161" s="4"/>
      <c r="FK161" s="4"/>
      <c r="FL161" s="4"/>
      <c r="FM161" s="4"/>
      <c r="FN161" s="4"/>
      <c r="FO161" s="4"/>
      <c r="FP161" s="4"/>
      <c r="FQ161" s="4"/>
      <c r="FR161" s="4"/>
      <c r="FS161" s="4"/>
      <c r="FT161" s="4"/>
      <c r="FU161" s="4"/>
      <c r="FV161" s="4"/>
      <c r="FW161" s="4"/>
      <c r="FX161" s="4"/>
      <c r="FY161" s="4"/>
      <c r="FZ161" s="4"/>
      <c r="GA161" s="4"/>
      <c r="GB161" s="4"/>
      <c r="GC161" s="4"/>
      <c r="GD161" s="4"/>
      <c r="GE161" s="4"/>
      <c r="GF161" s="4"/>
      <c r="GG161" s="4"/>
      <c r="GH161" s="4"/>
      <c r="GI161" s="4"/>
      <c r="GJ161" s="4"/>
    </row>
    <row r="162" spans="1:192" s="5" customFormat="1" x14ac:dyDescent="0.5">
      <c r="A162" s="4"/>
      <c r="B162" s="4"/>
      <c r="C162" s="4"/>
      <c r="D162" s="4"/>
      <c r="E162" s="4"/>
      <c r="F162" s="4"/>
      <c r="G162" s="4"/>
      <c r="H162" s="4"/>
      <c r="I162" s="4"/>
      <c r="J162" s="4"/>
      <c r="K162" s="4"/>
      <c r="L162" s="4"/>
      <c r="M162" s="4"/>
      <c r="N162" s="4"/>
      <c r="O162" s="4"/>
      <c r="P162" s="4"/>
      <c r="Q162" s="4"/>
      <c r="R162" s="4"/>
      <c r="S162" s="4"/>
      <c r="T162" s="4"/>
      <c r="U162" s="4"/>
      <c r="V162" s="4"/>
      <c r="W162" s="4"/>
      <c r="X162" s="4"/>
      <c r="Y162" s="4"/>
      <c r="Z162" s="4"/>
      <c r="AA162" s="4"/>
      <c r="AB162" s="4"/>
      <c r="AC162" s="4"/>
      <c r="AD162" s="4"/>
      <c r="AE162" s="4"/>
      <c r="AF162" s="4"/>
      <c r="AG162" s="4"/>
      <c r="AH162" s="4"/>
      <c r="AI162" s="4"/>
      <c r="AJ162" s="4"/>
      <c r="AK162" s="4"/>
      <c r="AL162" s="4"/>
      <c r="AM162" s="4"/>
      <c r="AN162" s="4"/>
      <c r="AO162" s="4"/>
      <c r="AP162" s="4"/>
      <c r="AQ162" s="4"/>
      <c r="AR162" s="4"/>
      <c r="AS162" s="4"/>
      <c r="AT162" s="4"/>
      <c r="AU162" s="4"/>
      <c r="AV162" s="4"/>
      <c r="AW162" s="4"/>
      <c r="AX162" s="4"/>
      <c r="AY162" s="4"/>
      <c r="AZ162" s="4"/>
      <c r="BA162" s="4"/>
      <c r="BB162" s="4"/>
      <c r="BC162" s="4"/>
      <c r="BD162" s="4"/>
      <c r="BE162" s="4"/>
      <c r="BF162" s="4"/>
      <c r="BG162" s="4"/>
      <c r="BH162" s="4"/>
      <c r="BI162" s="4"/>
      <c r="BJ162" s="4"/>
      <c r="BK162" s="4"/>
      <c r="BL162" s="4"/>
      <c r="BM162" s="4"/>
      <c r="BN162" s="4"/>
      <c r="BO162" s="4"/>
      <c r="BP162" s="4"/>
      <c r="BQ162" s="4"/>
      <c r="BR162" s="4"/>
      <c r="BS162" s="4"/>
      <c r="BT162" s="4"/>
      <c r="BU162" s="4"/>
      <c r="BV162" s="4"/>
      <c r="BW162" s="4"/>
      <c r="BX162" s="4"/>
      <c r="BY162" s="4"/>
      <c r="BZ162" s="4"/>
      <c r="CA162" s="4"/>
      <c r="CB162" s="4"/>
      <c r="CC162" s="4"/>
      <c r="CD162" s="4"/>
      <c r="CE162" s="4"/>
      <c r="CF162" s="4"/>
      <c r="CG162" s="4"/>
      <c r="CH162" s="4"/>
      <c r="CI162" s="4"/>
      <c r="CJ162" s="4"/>
      <c r="CK162" s="4"/>
      <c r="CL162" s="4"/>
      <c r="CM162" s="4"/>
      <c r="CN162" s="4"/>
      <c r="CO162" s="4"/>
      <c r="CP162" s="4"/>
      <c r="CQ162" s="4"/>
      <c r="CR162" s="4"/>
      <c r="CS162" s="4"/>
      <c r="CT162" s="4"/>
      <c r="CU162" s="4"/>
      <c r="CV162" s="4"/>
      <c r="CW162" s="4"/>
      <c r="CX162" s="4"/>
      <c r="CY162" s="4"/>
      <c r="CZ162" s="4"/>
      <c r="DA162" s="4"/>
      <c r="DB162" s="4"/>
      <c r="DC162" s="4"/>
      <c r="DD162" s="4"/>
      <c r="DE162" s="4"/>
      <c r="DF162" s="4"/>
      <c r="DG162" s="4"/>
      <c r="DH162" s="4"/>
      <c r="DI162" s="4"/>
      <c r="DJ162" s="4"/>
      <c r="DK162" s="4"/>
      <c r="DL162" s="4"/>
      <c r="DM162" s="4"/>
      <c r="DN162" s="4"/>
      <c r="DO162" s="4"/>
      <c r="DP162" s="4"/>
      <c r="DQ162" s="4"/>
      <c r="DR162" s="4"/>
      <c r="DS162" s="4"/>
      <c r="DT162" s="4"/>
      <c r="DU162" s="4"/>
      <c r="DV162" s="4"/>
      <c r="DW162" s="4"/>
      <c r="DX162" s="4"/>
      <c r="DY162" s="4"/>
      <c r="DZ162" s="4"/>
      <c r="EA162" s="4"/>
      <c r="EB162" s="4"/>
      <c r="EC162" s="4"/>
      <c r="ED162" s="4"/>
      <c r="EE162" s="4"/>
      <c r="EF162" s="4"/>
      <c r="EG162" s="4"/>
      <c r="EH162" s="4"/>
      <c r="EI162" s="4"/>
      <c r="EJ162" s="4"/>
      <c r="EK162" s="4"/>
      <c r="EL162" s="4"/>
      <c r="EM162" s="4"/>
      <c r="EN162" s="4"/>
      <c r="EO162" s="4"/>
      <c r="EP162" s="4"/>
      <c r="EQ162" s="4"/>
      <c r="ER162" s="4"/>
      <c r="ES162" s="4"/>
      <c r="ET162" s="4"/>
      <c r="EU162" s="4"/>
      <c r="EV162" s="4"/>
      <c r="EW162" s="4"/>
      <c r="EX162" s="4"/>
      <c r="EY162" s="4"/>
      <c r="EZ162" s="4"/>
      <c r="FA162" s="4"/>
      <c r="FB162" s="4"/>
      <c r="FC162" s="4"/>
      <c r="FD162" s="4"/>
      <c r="FE162" s="4"/>
      <c r="FF162" s="4"/>
      <c r="FG162" s="4"/>
      <c r="FH162" s="4"/>
      <c r="FI162" s="4"/>
      <c r="FJ162" s="4"/>
      <c r="FK162" s="4"/>
      <c r="FL162" s="4"/>
      <c r="FM162" s="4"/>
      <c r="FN162" s="4"/>
      <c r="FO162" s="4"/>
      <c r="FP162" s="4"/>
      <c r="FQ162" s="4"/>
      <c r="FR162" s="4"/>
      <c r="FS162" s="4"/>
      <c r="FT162" s="4"/>
      <c r="FU162" s="4"/>
      <c r="FV162" s="4"/>
      <c r="FW162" s="4"/>
      <c r="FX162" s="4"/>
      <c r="FY162" s="4"/>
      <c r="FZ162" s="4"/>
      <c r="GA162" s="4"/>
      <c r="GB162" s="4"/>
      <c r="GC162" s="4"/>
      <c r="GD162" s="4"/>
      <c r="GE162" s="4"/>
      <c r="GF162" s="4"/>
      <c r="GG162" s="4"/>
      <c r="GH162" s="4"/>
      <c r="GI162" s="4"/>
      <c r="GJ162" s="4"/>
    </row>
    <row r="163" spans="1:192" s="5" customFormat="1" x14ac:dyDescent="0.5">
      <c r="A163" s="4"/>
      <c r="B163" s="4"/>
      <c r="C163" s="4"/>
      <c r="D163" s="4"/>
      <c r="E163" s="4"/>
      <c r="F163" s="4"/>
      <c r="G163" s="4"/>
      <c r="H163" s="4"/>
      <c r="I163" s="4"/>
      <c r="J163" s="4"/>
      <c r="K163" s="4"/>
      <c r="L163" s="4"/>
      <c r="M163" s="4"/>
      <c r="N163" s="4"/>
      <c r="O163" s="4"/>
      <c r="P163" s="4"/>
      <c r="Q163" s="4"/>
      <c r="R163" s="4"/>
      <c r="S163" s="4"/>
      <c r="T163" s="4"/>
      <c r="U163" s="4"/>
      <c r="V163" s="4"/>
      <c r="W163" s="4"/>
      <c r="X163" s="4"/>
      <c r="Y163" s="4"/>
      <c r="Z163" s="4"/>
      <c r="AA163" s="4"/>
      <c r="AB163" s="4"/>
      <c r="AC163" s="4"/>
      <c r="AD163" s="4"/>
      <c r="AE163" s="4"/>
      <c r="AF163" s="4"/>
      <c r="AG163" s="4"/>
      <c r="AH163" s="4"/>
      <c r="AI163" s="4"/>
      <c r="AJ163" s="4"/>
      <c r="AK163" s="4"/>
      <c r="AL163" s="4"/>
      <c r="AM163" s="4"/>
      <c r="AN163" s="4"/>
      <c r="AO163" s="4"/>
      <c r="AP163" s="4"/>
      <c r="AQ163" s="4"/>
      <c r="AR163" s="4"/>
      <c r="AS163" s="4"/>
      <c r="AT163" s="4"/>
      <c r="AU163" s="4"/>
      <c r="AV163" s="4"/>
      <c r="AW163" s="4"/>
      <c r="AX163" s="4"/>
      <c r="AY163" s="4"/>
      <c r="AZ163" s="4"/>
      <c r="BA163" s="4"/>
      <c r="BB163" s="4"/>
      <c r="BC163" s="4"/>
      <c r="BD163" s="4"/>
      <c r="BE163" s="4"/>
      <c r="BF163" s="4"/>
      <c r="BG163" s="4"/>
      <c r="BH163" s="4"/>
      <c r="BI163" s="4"/>
      <c r="BJ163" s="4"/>
      <c r="BK163" s="4"/>
      <c r="BL163" s="4"/>
      <c r="BM163" s="4"/>
      <c r="BN163" s="4"/>
      <c r="BO163" s="4"/>
      <c r="BP163" s="4"/>
      <c r="BQ163" s="4"/>
      <c r="BR163" s="4"/>
      <c r="BS163" s="4"/>
      <c r="BT163" s="4"/>
      <c r="BU163" s="4"/>
      <c r="BV163" s="4"/>
      <c r="BW163" s="4"/>
      <c r="BX163" s="4"/>
      <c r="BY163" s="4"/>
      <c r="BZ163" s="4"/>
      <c r="CA163" s="4"/>
      <c r="CB163" s="4"/>
      <c r="CC163" s="4"/>
      <c r="CD163" s="4"/>
      <c r="CE163" s="4"/>
      <c r="CF163" s="4"/>
      <c r="CG163" s="4"/>
      <c r="CH163" s="4"/>
      <c r="CI163" s="4"/>
      <c r="CJ163" s="4"/>
      <c r="CK163" s="4"/>
      <c r="CL163" s="4"/>
      <c r="CM163" s="4"/>
      <c r="CN163" s="4"/>
      <c r="CO163" s="4"/>
      <c r="CP163" s="4"/>
      <c r="CQ163" s="4"/>
      <c r="CR163" s="4"/>
      <c r="CS163" s="4"/>
      <c r="CT163" s="4"/>
      <c r="CU163" s="4"/>
      <c r="CV163" s="4"/>
      <c r="CW163" s="4"/>
      <c r="CX163" s="4"/>
      <c r="CY163" s="4"/>
      <c r="CZ163" s="4"/>
      <c r="DA163" s="4"/>
      <c r="DB163" s="4"/>
      <c r="DC163" s="4"/>
      <c r="DD163" s="4"/>
      <c r="DE163" s="4"/>
      <c r="DF163" s="4"/>
      <c r="DG163" s="4"/>
      <c r="DH163" s="4"/>
      <c r="DI163" s="4"/>
      <c r="DJ163" s="4"/>
      <c r="DK163" s="4"/>
      <c r="DL163" s="4"/>
      <c r="DM163" s="4"/>
      <c r="DN163" s="4"/>
      <c r="DO163" s="4"/>
      <c r="DP163" s="4"/>
      <c r="DQ163" s="4"/>
      <c r="DR163" s="4"/>
      <c r="DS163" s="4"/>
      <c r="DT163" s="4"/>
      <c r="DU163" s="4"/>
      <c r="DV163" s="4"/>
      <c r="DW163" s="4"/>
      <c r="DX163" s="4"/>
      <c r="DY163" s="4"/>
      <c r="DZ163" s="4"/>
      <c r="EA163" s="4"/>
      <c r="EB163" s="4"/>
      <c r="EC163" s="4"/>
      <c r="ED163" s="4"/>
      <c r="EE163" s="4"/>
      <c r="EF163" s="4"/>
      <c r="EG163" s="4"/>
      <c r="EH163" s="4"/>
      <c r="EI163" s="4"/>
      <c r="EJ163" s="4"/>
      <c r="EK163" s="4"/>
      <c r="EL163" s="4"/>
      <c r="EM163" s="4"/>
      <c r="EN163" s="4"/>
      <c r="EO163" s="4"/>
      <c r="EP163" s="4"/>
      <c r="EQ163" s="4"/>
      <c r="ER163" s="4"/>
      <c r="ES163" s="4"/>
      <c r="ET163" s="4"/>
      <c r="EU163" s="4"/>
      <c r="EV163" s="4"/>
      <c r="EW163" s="4"/>
      <c r="EX163" s="4"/>
      <c r="EY163" s="4"/>
      <c r="EZ163" s="4"/>
      <c r="FA163" s="4"/>
      <c r="FB163" s="4"/>
      <c r="FC163" s="4"/>
      <c r="FD163" s="4"/>
      <c r="FE163" s="4"/>
      <c r="FF163" s="4"/>
      <c r="FG163" s="4"/>
      <c r="FH163" s="4"/>
      <c r="FI163" s="4"/>
      <c r="FJ163" s="4"/>
      <c r="FK163" s="4"/>
      <c r="FL163" s="4"/>
      <c r="FM163" s="4"/>
      <c r="FN163" s="4"/>
      <c r="FO163" s="4"/>
      <c r="FP163" s="4"/>
      <c r="FQ163" s="4"/>
      <c r="FR163" s="4"/>
      <c r="FS163" s="4"/>
      <c r="FT163" s="4"/>
      <c r="FU163" s="4"/>
      <c r="FV163" s="4"/>
      <c r="FW163" s="4"/>
      <c r="FX163" s="4"/>
      <c r="FY163" s="4"/>
      <c r="FZ163" s="4"/>
      <c r="GA163" s="4"/>
      <c r="GB163" s="4"/>
      <c r="GC163" s="4"/>
      <c r="GD163" s="4"/>
      <c r="GE163" s="4"/>
      <c r="GF163" s="4"/>
      <c r="GG163" s="4"/>
      <c r="GH163" s="4"/>
      <c r="GI163" s="4"/>
      <c r="GJ163" s="4"/>
    </row>
    <row r="164" spans="1:192" s="5" customFormat="1" x14ac:dyDescent="0.5">
      <c r="A164" s="4"/>
      <c r="B164" s="4"/>
      <c r="C164" s="4"/>
      <c r="D164" s="4"/>
      <c r="E164" s="4"/>
      <c r="F164" s="4"/>
      <c r="G164" s="4"/>
      <c r="H164" s="4"/>
      <c r="I164" s="4"/>
      <c r="J164" s="4"/>
      <c r="K164" s="4"/>
      <c r="L164" s="4"/>
      <c r="M164" s="4"/>
      <c r="N164" s="4"/>
      <c r="O164" s="4"/>
      <c r="P164" s="4"/>
      <c r="Q164" s="4"/>
      <c r="R164" s="4"/>
      <c r="S164" s="4"/>
      <c r="T164" s="4"/>
      <c r="U164" s="4"/>
      <c r="V164" s="4"/>
      <c r="W164" s="4"/>
      <c r="X164" s="4"/>
      <c r="Y164" s="4"/>
      <c r="Z164" s="4"/>
      <c r="AA164" s="4"/>
      <c r="AB164" s="4"/>
      <c r="AC164" s="4"/>
      <c r="AD164" s="4"/>
      <c r="AE164" s="4"/>
      <c r="AF164" s="4"/>
      <c r="AG164" s="4"/>
      <c r="AH164" s="4"/>
      <c r="AI164" s="4"/>
      <c r="AJ164" s="4"/>
      <c r="AK164" s="4"/>
      <c r="AL164" s="4"/>
      <c r="AM164" s="4"/>
      <c r="AN164" s="4"/>
      <c r="AO164" s="4"/>
      <c r="AP164" s="4"/>
      <c r="AQ164" s="4"/>
      <c r="AR164" s="4"/>
      <c r="AS164" s="4"/>
      <c r="AT164" s="4"/>
      <c r="AU164" s="4"/>
      <c r="AV164" s="4"/>
      <c r="AW164" s="4"/>
      <c r="AX164" s="4"/>
      <c r="AY164" s="4"/>
      <c r="AZ164" s="4"/>
      <c r="BA164" s="4"/>
      <c r="BB164" s="4"/>
      <c r="BC164" s="4"/>
      <c r="BD164" s="4"/>
      <c r="BE164" s="4"/>
      <c r="BF164" s="4"/>
      <c r="BG164" s="4"/>
      <c r="BH164" s="4"/>
      <c r="BI164" s="4"/>
      <c r="BJ164" s="4"/>
      <c r="BK164" s="4"/>
      <c r="BL164" s="4"/>
      <c r="BM164" s="4"/>
      <c r="BN164" s="4"/>
      <c r="BO164" s="4"/>
      <c r="BP164" s="4"/>
      <c r="BQ164" s="4"/>
      <c r="BR164" s="4"/>
      <c r="BS164" s="4"/>
      <c r="BT164" s="4"/>
      <c r="BU164" s="4"/>
      <c r="BV164" s="4"/>
      <c r="BW164" s="4"/>
      <c r="BX164" s="4"/>
      <c r="BY164" s="4"/>
      <c r="BZ164" s="4"/>
      <c r="CA164" s="4"/>
      <c r="CB164" s="4"/>
      <c r="CC164" s="4"/>
      <c r="CD164" s="4"/>
      <c r="CE164" s="4"/>
      <c r="CF164" s="4"/>
      <c r="CG164" s="4"/>
      <c r="CH164" s="4"/>
      <c r="CI164" s="4"/>
      <c r="CJ164" s="4"/>
      <c r="CK164" s="4"/>
      <c r="CL164" s="4"/>
      <c r="CM164" s="4"/>
      <c r="CN164" s="4"/>
      <c r="CO164" s="4"/>
      <c r="CP164" s="4"/>
      <c r="CQ164" s="4"/>
      <c r="CR164" s="4"/>
      <c r="CS164" s="4"/>
      <c r="CT164" s="4"/>
      <c r="CU164" s="4"/>
      <c r="CV164" s="4"/>
      <c r="CW164" s="4"/>
      <c r="CX164" s="4"/>
      <c r="CY164" s="4"/>
      <c r="CZ164" s="4"/>
      <c r="DA164" s="4"/>
      <c r="DB164" s="4"/>
      <c r="DC164" s="4"/>
      <c r="DD164" s="4"/>
      <c r="DE164" s="4"/>
      <c r="DF164" s="4"/>
      <c r="DG164" s="4"/>
      <c r="DH164" s="4"/>
      <c r="DI164" s="4"/>
      <c r="DJ164" s="4"/>
      <c r="DK164" s="4"/>
      <c r="DL164" s="4"/>
      <c r="DM164" s="4"/>
      <c r="DN164" s="4"/>
      <c r="DO164" s="4"/>
      <c r="DP164" s="4"/>
      <c r="DQ164" s="4"/>
      <c r="DR164" s="4"/>
      <c r="DS164" s="4"/>
      <c r="DT164" s="4"/>
      <c r="DU164" s="4"/>
      <c r="DV164" s="4"/>
      <c r="DW164" s="4"/>
      <c r="DX164" s="4"/>
      <c r="DY164" s="4"/>
      <c r="DZ164" s="4"/>
      <c r="EA164" s="4"/>
      <c r="EB164" s="4"/>
      <c r="EC164" s="4"/>
      <c r="ED164" s="4"/>
      <c r="EE164" s="4"/>
      <c r="EF164" s="4"/>
      <c r="EG164" s="4"/>
      <c r="EH164" s="4"/>
      <c r="EI164" s="4"/>
      <c r="EJ164" s="4"/>
      <c r="EK164" s="4"/>
      <c r="EL164" s="4"/>
      <c r="EM164" s="4"/>
      <c r="EN164" s="4"/>
      <c r="EO164" s="4"/>
      <c r="EP164" s="4"/>
      <c r="EQ164" s="4"/>
      <c r="ER164" s="4"/>
      <c r="ES164" s="4"/>
      <c r="ET164" s="4"/>
      <c r="EU164" s="4"/>
      <c r="EV164" s="4"/>
      <c r="EW164" s="4"/>
      <c r="EX164" s="4"/>
      <c r="EY164" s="4"/>
      <c r="EZ164" s="4"/>
      <c r="FA164" s="4"/>
      <c r="FB164" s="4"/>
      <c r="FC164" s="4"/>
      <c r="FD164" s="4"/>
      <c r="FE164" s="4"/>
      <c r="FF164" s="4"/>
      <c r="FG164" s="4"/>
      <c r="FH164" s="4"/>
      <c r="FI164" s="4"/>
      <c r="FJ164" s="4"/>
      <c r="FK164" s="4"/>
      <c r="FL164" s="4"/>
      <c r="FM164" s="4"/>
      <c r="FN164" s="4"/>
      <c r="FO164" s="4"/>
      <c r="FP164" s="4"/>
      <c r="FQ164" s="4"/>
      <c r="FR164" s="4"/>
      <c r="FS164" s="4"/>
      <c r="FT164" s="4"/>
      <c r="FU164" s="4"/>
      <c r="FV164" s="4"/>
      <c r="FW164" s="4"/>
      <c r="FX164" s="4"/>
      <c r="FY164" s="4"/>
      <c r="FZ164" s="4"/>
      <c r="GA164" s="4"/>
      <c r="GB164" s="4"/>
      <c r="GC164" s="4"/>
      <c r="GD164" s="4"/>
      <c r="GE164" s="4"/>
      <c r="GF164" s="4"/>
      <c r="GG164" s="4"/>
      <c r="GH164" s="4"/>
      <c r="GI164" s="4"/>
      <c r="GJ164" s="4"/>
    </row>
    <row r="165" spans="1:192" s="5" customFormat="1" x14ac:dyDescent="0.5">
      <c r="A165" s="4"/>
      <c r="B165" s="4"/>
      <c r="C165" s="4"/>
      <c r="D165" s="4"/>
      <c r="E165" s="4"/>
      <c r="F165" s="4"/>
      <c r="G165" s="4"/>
      <c r="H165" s="4"/>
      <c r="I165" s="4"/>
      <c r="J165" s="4"/>
      <c r="K165" s="4"/>
      <c r="L165" s="4"/>
      <c r="M165" s="4"/>
      <c r="N165" s="4"/>
      <c r="O165" s="4"/>
      <c r="P165" s="4"/>
      <c r="Q165" s="4"/>
      <c r="R165" s="4"/>
      <c r="S165" s="4"/>
      <c r="T165" s="4"/>
      <c r="U165" s="4"/>
      <c r="V165" s="4"/>
      <c r="W165" s="4"/>
      <c r="X165" s="4"/>
      <c r="Y165" s="4"/>
      <c r="Z165" s="4"/>
      <c r="AA165" s="4"/>
      <c r="AB165" s="4"/>
      <c r="AC165" s="4"/>
      <c r="AD165" s="4"/>
      <c r="AE165" s="4"/>
      <c r="AF165" s="4"/>
      <c r="AG165" s="4"/>
      <c r="AH165" s="4"/>
      <c r="AI165" s="4"/>
      <c r="AJ165" s="4"/>
      <c r="AK165" s="4"/>
      <c r="AL165" s="4"/>
      <c r="AM165" s="4"/>
      <c r="AN165" s="4"/>
      <c r="AO165" s="4"/>
      <c r="AP165" s="4"/>
      <c r="AQ165" s="4"/>
      <c r="AR165" s="4"/>
      <c r="AS165" s="4"/>
      <c r="AT165" s="4"/>
      <c r="AU165" s="4"/>
      <c r="AV165" s="4"/>
      <c r="AW165" s="4"/>
      <c r="AX165" s="4"/>
      <c r="AY165" s="4"/>
      <c r="AZ165" s="4"/>
      <c r="BA165" s="4"/>
      <c r="BB165" s="4"/>
      <c r="BC165" s="4"/>
      <c r="BD165" s="4"/>
      <c r="BE165" s="4"/>
      <c r="BF165" s="4"/>
      <c r="BG165" s="4"/>
      <c r="BH165" s="4"/>
      <c r="BI165" s="4"/>
      <c r="BJ165" s="4"/>
      <c r="BK165" s="4"/>
      <c r="BL165" s="4"/>
      <c r="BM165" s="4"/>
      <c r="BN165" s="4"/>
      <c r="BO165" s="4"/>
      <c r="BP165" s="4"/>
      <c r="BQ165" s="4"/>
      <c r="BR165" s="4"/>
      <c r="BS165" s="4"/>
      <c r="BT165" s="4"/>
      <c r="BU165" s="4"/>
      <c r="BV165" s="4"/>
      <c r="BW165" s="4"/>
      <c r="BX165" s="4"/>
      <c r="BY165" s="4"/>
      <c r="BZ165" s="4"/>
      <c r="CA165" s="4"/>
      <c r="CB165" s="4"/>
      <c r="CC165" s="4"/>
      <c r="CD165" s="4"/>
      <c r="CE165" s="4"/>
      <c r="CF165" s="4"/>
      <c r="CG165" s="4"/>
      <c r="CH165" s="4"/>
      <c r="CI165" s="4"/>
      <c r="CJ165" s="4"/>
      <c r="CK165" s="4"/>
      <c r="CL165" s="4"/>
      <c r="CM165" s="4"/>
      <c r="CN165" s="4"/>
      <c r="CO165" s="4"/>
      <c r="CP165" s="4"/>
      <c r="CQ165" s="4"/>
      <c r="CR165" s="4"/>
      <c r="CS165" s="4"/>
      <c r="CT165" s="4"/>
      <c r="CU165" s="4"/>
      <c r="CV165" s="4"/>
      <c r="CW165" s="4"/>
      <c r="CX165" s="4"/>
      <c r="CY165" s="4"/>
      <c r="CZ165" s="4"/>
      <c r="DA165" s="4"/>
      <c r="DB165" s="4"/>
      <c r="DC165" s="4"/>
      <c r="DD165" s="4"/>
      <c r="DE165" s="4"/>
      <c r="DF165" s="4"/>
      <c r="DG165" s="4"/>
      <c r="DH165" s="4"/>
      <c r="DI165" s="4"/>
      <c r="DJ165" s="4"/>
      <c r="DK165" s="4"/>
      <c r="DL165" s="4"/>
      <c r="DM165" s="4"/>
      <c r="DN165" s="4"/>
      <c r="DO165" s="4"/>
      <c r="DP165" s="4"/>
      <c r="DQ165" s="4"/>
      <c r="DR165" s="4"/>
      <c r="DS165" s="4"/>
      <c r="DT165" s="4"/>
      <c r="DU165" s="4"/>
      <c r="DV165" s="4"/>
      <c r="DW165" s="4"/>
      <c r="DX165" s="4"/>
      <c r="DY165" s="4"/>
      <c r="DZ165" s="4"/>
      <c r="EA165" s="4"/>
      <c r="EB165" s="4"/>
      <c r="EC165" s="4"/>
      <c r="ED165" s="4"/>
      <c r="EE165" s="4"/>
      <c r="EF165" s="4"/>
      <c r="EG165" s="4"/>
      <c r="EH165" s="4"/>
      <c r="EI165" s="4"/>
      <c r="EJ165" s="4"/>
      <c r="EK165" s="4"/>
      <c r="EL165" s="4"/>
      <c r="EM165" s="4"/>
      <c r="EN165" s="4"/>
      <c r="EO165" s="4"/>
      <c r="EP165" s="4"/>
      <c r="EQ165" s="4"/>
      <c r="ER165" s="4"/>
      <c r="ES165" s="4"/>
      <c r="ET165" s="4"/>
      <c r="EU165" s="4"/>
      <c r="EV165" s="4"/>
      <c r="EW165" s="4"/>
      <c r="EX165" s="4"/>
      <c r="EY165" s="4"/>
      <c r="EZ165" s="4"/>
      <c r="FA165" s="4"/>
      <c r="FB165" s="4"/>
      <c r="FC165" s="4"/>
      <c r="FD165" s="4"/>
      <c r="FE165" s="4"/>
      <c r="FF165" s="4"/>
      <c r="FG165" s="4"/>
      <c r="FH165" s="4"/>
      <c r="FI165" s="4"/>
      <c r="FJ165" s="4"/>
      <c r="FK165" s="4"/>
      <c r="FL165" s="4"/>
      <c r="FM165" s="4"/>
      <c r="FN165" s="4"/>
      <c r="FO165" s="4"/>
      <c r="FP165" s="4"/>
      <c r="FQ165" s="4"/>
      <c r="FR165" s="4"/>
      <c r="FS165" s="4"/>
      <c r="FT165" s="4"/>
      <c r="FU165" s="4"/>
      <c r="FV165" s="4"/>
      <c r="FW165" s="4"/>
      <c r="FX165" s="4"/>
      <c r="FY165" s="4"/>
      <c r="FZ165" s="4"/>
      <c r="GA165" s="4"/>
      <c r="GB165" s="4"/>
      <c r="GC165" s="4"/>
      <c r="GD165" s="4"/>
      <c r="GE165" s="4"/>
      <c r="GF165" s="4"/>
      <c r="GG165" s="4"/>
      <c r="GH165" s="4"/>
      <c r="GI165" s="4"/>
      <c r="GJ165" s="4"/>
    </row>
    <row r="166" spans="1:192" s="5" customFormat="1" x14ac:dyDescent="0.5">
      <c r="A166" s="4"/>
      <c r="B166" s="4"/>
      <c r="C166" s="4"/>
      <c r="D166" s="4"/>
      <c r="E166" s="4"/>
      <c r="F166" s="4"/>
      <c r="G166" s="4"/>
      <c r="H166" s="4"/>
      <c r="I166" s="4"/>
      <c r="J166" s="4"/>
      <c r="K166" s="4"/>
      <c r="L166" s="4"/>
      <c r="M166" s="4"/>
      <c r="N166" s="4"/>
      <c r="O166" s="4"/>
      <c r="P166" s="4"/>
      <c r="Q166" s="4"/>
      <c r="R166" s="4"/>
      <c r="S166" s="4"/>
      <c r="T166" s="4"/>
      <c r="U166" s="4"/>
      <c r="V166" s="4"/>
      <c r="W166" s="4"/>
      <c r="X166" s="4"/>
      <c r="Y166" s="4"/>
      <c r="Z166" s="4"/>
      <c r="AA166" s="4"/>
      <c r="AB166" s="4"/>
      <c r="AC166" s="4"/>
      <c r="AD166" s="4"/>
      <c r="AE166" s="4"/>
      <c r="AF166" s="4"/>
      <c r="AG166" s="4"/>
      <c r="AH166" s="4"/>
      <c r="AI166" s="4"/>
      <c r="AJ166" s="4"/>
      <c r="AK166" s="4"/>
      <c r="AL166" s="4"/>
      <c r="AM166" s="4"/>
      <c r="AN166" s="4"/>
      <c r="AO166" s="4"/>
      <c r="AP166" s="4"/>
      <c r="AQ166" s="4"/>
      <c r="AR166" s="4"/>
      <c r="AS166" s="4"/>
      <c r="AT166" s="4"/>
      <c r="AU166" s="4"/>
      <c r="AV166" s="4"/>
      <c r="AW166" s="4"/>
      <c r="AX166" s="4"/>
      <c r="AY166" s="4"/>
      <c r="AZ166" s="4"/>
      <c r="BA166" s="4"/>
      <c r="BB166" s="4"/>
      <c r="BC166" s="4"/>
      <c r="BD166" s="4"/>
      <c r="BE166" s="4"/>
      <c r="BF166" s="4"/>
      <c r="BG166" s="4"/>
      <c r="BH166" s="4"/>
      <c r="BI166" s="4"/>
      <c r="BJ166" s="4"/>
      <c r="BK166" s="4"/>
      <c r="BL166" s="4"/>
      <c r="BM166" s="4"/>
      <c r="BN166" s="4"/>
      <c r="BO166" s="4"/>
      <c r="BP166" s="4"/>
      <c r="BQ166" s="4"/>
      <c r="BR166" s="4"/>
      <c r="BS166" s="4"/>
      <c r="BT166" s="4"/>
      <c r="BU166" s="4"/>
      <c r="BV166" s="4"/>
      <c r="BW166" s="4"/>
      <c r="BX166" s="4"/>
      <c r="BY166" s="4"/>
      <c r="BZ166" s="4"/>
      <c r="CA166" s="4"/>
      <c r="CB166" s="4"/>
      <c r="CC166" s="4"/>
      <c r="CD166" s="4"/>
      <c r="CE166" s="4"/>
      <c r="CF166" s="4"/>
      <c r="CG166" s="4"/>
      <c r="CH166" s="4"/>
      <c r="CI166" s="4"/>
      <c r="CJ166" s="4"/>
      <c r="CK166" s="4"/>
      <c r="CL166" s="4"/>
      <c r="CM166" s="4"/>
      <c r="CN166" s="4"/>
      <c r="CO166" s="4"/>
      <c r="CP166" s="4"/>
      <c r="CQ166" s="4"/>
      <c r="CR166" s="4"/>
      <c r="CS166" s="4"/>
      <c r="CT166" s="4"/>
      <c r="CU166" s="4"/>
      <c r="CV166" s="4"/>
      <c r="CW166" s="4"/>
      <c r="CX166" s="4"/>
      <c r="CY166" s="4"/>
      <c r="CZ166" s="4"/>
      <c r="DA166" s="4"/>
      <c r="DB166" s="4"/>
      <c r="DC166" s="4"/>
      <c r="DD166" s="4"/>
      <c r="DE166" s="4"/>
      <c r="DF166" s="4"/>
      <c r="DG166" s="4"/>
      <c r="DH166" s="4"/>
      <c r="DI166" s="4"/>
      <c r="DJ166" s="4"/>
      <c r="DK166" s="4"/>
      <c r="DL166" s="4"/>
      <c r="DM166" s="4"/>
      <c r="DN166" s="4"/>
      <c r="DO166" s="4"/>
      <c r="DP166" s="4"/>
      <c r="DQ166" s="4"/>
      <c r="DR166" s="4"/>
      <c r="DS166" s="4"/>
      <c r="DT166" s="4"/>
      <c r="DU166" s="4"/>
      <c r="DV166" s="4"/>
      <c r="DW166" s="4"/>
      <c r="DX166" s="4"/>
      <c r="DY166" s="4"/>
      <c r="DZ166" s="4"/>
      <c r="EA166" s="4"/>
      <c r="EB166" s="4"/>
      <c r="EC166" s="4"/>
      <c r="ED166" s="4"/>
      <c r="EE166" s="4"/>
      <c r="EF166" s="4"/>
      <c r="EG166" s="4"/>
      <c r="EH166" s="4"/>
      <c r="EI166" s="4"/>
      <c r="EJ166" s="4"/>
      <c r="EK166" s="4"/>
      <c r="EL166" s="4"/>
      <c r="EM166" s="4"/>
      <c r="EN166" s="4"/>
      <c r="EO166" s="4"/>
      <c r="EP166" s="4"/>
      <c r="EQ166" s="4"/>
      <c r="ER166" s="4"/>
      <c r="ES166" s="4"/>
      <c r="ET166" s="4"/>
      <c r="EU166" s="4"/>
      <c r="EV166" s="4"/>
      <c r="EW166" s="4"/>
      <c r="EX166" s="4"/>
      <c r="EY166" s="4"/>
      <c r="EZ166" s="4"/>
      <c r="FA166" s="4"/>
      <c r="FB166" s="4"/>
      <c r="FC166" s="4"/>
      <c r="FD166" s="4"/>
      <c r="FE166" s="4"/>
      <c r="FF166" s="4"/>
      <c r="FG166" s="4"/>
      <c r="FH166" s="4"/>
      <c r="FI166" s="4"/>
      <c r="FJ166" s="4"/>
      <c r="FK166" s="4"/>
      <c r="FL166" s="4"/>
      <c r="FM166" s="4"/>
      <c r="FN166" s="4"/>
      <c r="FO166" s="4"/>
      <c r="FP166" s="4"/>
      <c r="FQ166" s="4"/>
      <c r="FR166" s="4"/>
      <c r="FS166" s="4"/>
      <c r="FT166" s="4"/>
      <c r="FU166" s="4"/>
      <c r="FV166" s="4"/>
      <c r="FW166" s="4"/>
      <c r="FX166" s="4"/>
      <c r="FY166" s="4"/>
      <c r="FZ166" s="4"/>
      <c r="GA166" s="4"/>
      <c r="GB166" s="4"/>
      <c r="GC166" s="4"/>
      <c r="GD166" s="4"/>
      <c r="GE166" s="4"/>
      <c r="GF166" s="4"/>
      <c r="GG166" s="4"/>
      <c r="GH166" s="4"/>
      <c r="GI166" s="4"/>
      <c r="GJ166" s="4"/>
    </row>
    <row r="167" spans="1:192" s="5" customFormat="1" x14ac:dyDescent="0.5">
      <c r="A167" s="4"/>
      <c r="B167" s="4"/>
      <c r="C167" s="4"/>
      <c r="D167" s="4"/>
      <c r="E167" s="4"/>
      <c r="F167" s="4"/>
      <c r="G167" s="4"/>
      <c r="H167" s="4"/>
      <c r="I167" s="4"/>
      <c r="J167" s="4"/>
      <c r="K167" s="4"/>
      <c r="L167" s="4"/>
      <c r="M167" s="4"/>
      <c r="N167" s="4"/>
      <c r="O167" s="4"/>
      <c r="P167" s="4"/>
      <c r="Q167" s="4"/>
      <c r="R167" s="4"/>
      <c r="S167" s="4"/>
      <c r="T167" s="4"/>
      <c r="U167" s="4"/>
      <c r="V167" s="4"/>
      <c r="W167" s="4"/>
      <c r="X167" s="4"/>
      <c r="Y167" s="4"/>
      <c r="Z167" s="4"/>
      <c r="AA167" s="4"/>
      <c r="AB167" s="4"/>
      <c r="AC167" s="4"/>
      <c r="AD167" s="4"/>
      <c r="AE167" s="4"/>
      <c r="AF167" s="4"/>
      <c r="AG167" s="4"/>
      <c r="AH167" s="4"/>
      <c r="AI167" s="4"/>
      <c r="AJ167" s="4"/>
      <c r="AK167" s="4"/>
      <c r="AL167" s="4"/>
      <c r="AM167" s="4"/>
      <c r="AN167" s="4"/>
      <c r="AO167" s="4"/>
      <c r="AP167" s="4"/>
      <c r="AQ167" s="4"/>
      <c r="AR167" s="4"/>
      <c r="AS167" s="4"/>
      <c r="AT167" s="4"/>
      <c r="AU167" s="4"/>
      <c r="AV167" s="4"/>
      <c r="AW167" s="4"/>
      <c r="AX167" s="4"/>
      <c r="AY167" s="4"/>
      <c r="AZ167" s="4"/>
      <c r="BA167" s="4"/>
      <c r="BB167" s="4"/>
      <c r="BC167" s="4"/>
      <c r="BD167" s="4"/>
      <c r="BE167" s="4"/>
      <c r="BF167" s="4"/>
      <c r="BG167" s="4"/>
      <c r="BH167" s="4"/>
      <c r="BI167" s="4"/>
      <c r="BJ167" s="4"/>
      <c r="BK167" s="4"/>
      <c r="BL167" s="4"/>
      <c r="BM167" s="4"/>
      <c r="BN167" s="4"/>
      <c r="BO167" s="4"/>
      <c r="BP167" s="4"/>
      <c r="BQ167" s="4"/>
      <c r="BR167" s="4"/>
      <c r="BS167" s="4"/>
      <c r="BT167" s="4"/>
      <c r="BU167" s="4"/>
      <c r="BV167" s="4"/>
      <c r="BW167" s="4"/>
      <c r="BX167" s="4"/>
      <c r="BY167" s="4"/>
      <c r="BZ167" s="4"/>
      <c r="CA167" s="4"/>
      <c r="CB167" s="4"/>
      <c r="CC167" s="4"/>
      <c r="CD167" s="4"/>
      <c r="CE167" s="4"/>
      <c r="CF167" s="4"/>
      <c r="CG167" s="4"/>
      <c r="CH167" s="4"/>
      <c r="CI167" s="4"/>
      <c r="CJ167" s="4"/>
      <c r="CK167" s="4"/>
      <c r="CL167" s="4"/>
      <c r="CM167" s="4"/>
      <c r="CN167" s="4"/>
      <c r="CO167" s="4"/>
      <c r="CP167" s="4"/>
      <c r="CQ167" s="4"/>
      <c r="CR167" s="4"/>
      <c r="CS167" s="4"/>
      <c r="CT167" s="4"/>
      <c r="CU167" s="4"/>
      <c r="CV167" s="4"/>
      <c r="CW167" s="4"/>
      <c r="CX167" s="4"/>
      <c r="CY167" s="4"/>
      <c r="CZ167" s="4"/>
      <c r="DA167" s="4"/>
      <c r="DB167" s="4"/>
      <c r="DC167" s="4"/>
      <c r="DD167" s="4"/>
      <c r="DE167" s="4"/>
      <c r="DF167" s="4"/>
      <c r="DG167" s="4"/>
      <c r="DH167" s="4"/>
      <c r="DI167" s="4"/>
      <c r="DJ167" s="4"/>
      <c r="DK167" s="4"/>
      <c r="DL167" s="4"/>
      <c r="DM167" s="4"/>
      <c r="DN167" s="4"/>
      <c r="DO167" s="4"/>
      <c r="DP167" s="4"/>
      <c r="DQ167" s="4"/>
      <c r="DR167" s="4"/>
      <c r="DS167" s="4"/>
      <c r="DT167" s="4"/>
      <c r="DU167" s="4"/>
      <c r="DV167" s="4"/>
      <c r="DW167" s="4"/>
      <c r="DX167" s="4"/>
      <c r="DY167" s="4"/>
      <c r="DZ167" s="4"/>
      <c r="EA167" s="4"/>
      <c r="EB167" s="4"/>
      <c r="EC167" s="4"/>
      <c r="ED167" s="4"/>
      <c r="EE167" s="4"/>
      <c r="EF167" s="4"/>
      <c r="EG167" s="4"/>
      <c r="EH167" s="4"/>
      <c r="EI167" s="4"/>
      <c r="EJ167" s="4"/>
      <c r="EK167" s="4"/>
      <c r="EL167" s="4"/>
      <c r="EM167" s="4"/>
      <c r="EN167" s="4"/>
      <c r="EO167" s="4"/>
      <c r="EP167" s="4"/>
      <c r="EQ167" s="4"/>
      <c r="ER167" s="4"/>
      <c r="ES167" s="4"/>
      <c r="ET167" s="4"/>
      <c r="EU167" s="4"/>
      <c r="EV167" s="4"/>
      <c r="EW167" s="4"/>
      <c r="EX167" s="4"/>
      <c r="EY167" s="4"/>
      <c r="EZ167" s="4"/>
      <c r="FA167" s="4"/>
      <c r="FB167" s="4"/>
      <c r="FC167" s="4"/>
      <c r="FD167" s="4"/>
      <c r="FE167" s="4"/>
      <c r="FF167" s="4"/>
      <c r="FG167" s="4"/>
      <c r="FH167" s="4"/>
      <c r="FI167" s="4"/>
      <c r="FJ167" s="4"/>
      <c r="FK167" s="4"/>
      <c r="FL167" s="4"/>
      <c r="FM167" s="4"/>
      <c r="FN167" s="4"/>
      <c r="FO167" s="4"/>
      <c r="FP167" s="4"/>
      <c r="FQ167" s="4"/>
      <c r="FR167" s="4"/>
      <c r="FS167" s="4"/>
      <c r="FT167" s="4"/>
      <c r="FU167" s="4"/>
      <c r="FV167" s="4"/>
      <c r="FW167" s="4"/>
      <c r="FX167" s="4"/>
      <c r="FY167" s="4"/>
      <c r="FZ167" s="4"/>
      <c r="GA167" s="4"/>
      <c r="GB167" s="4"/>
      <c r="GC167" s="4"/>
      <c r="GD167" s="4"/>
      <c r="GE167" s="4"/>
      <c r="GF167" s="4"/>
      <c r="GG167" s="4"/>
      <c r="GH167" s="4"/>
      <c r="GI167" s="4"/>
      <c r="GJ167" s="4"/>
    </row>
    <row r="168" spans="1:192" s="5" customFormat="1" x14ac:dyDescent="0.5">
      <c r="A168" s="4"/>
      <c r="B168" s="4"/>
      <c r="C168" s="4"/>
      <c r="D168" s="4"/>
      <c r="E168" s="4"/>
      <c r="F168" s="4"/>
      <c r="G168" s="4"/>
      <c r="H168" s="4"/>
      <c r="I168" s="4"/>
      <c r="J168" s="4"/>
      <c r="K168" s="4"/>
      <c r="L168" s="4"/>
      <c r="M168" s="4"/>
      <c r="N168" s="4"/>
      <c r="O168" s="4"/>
      <c r="P168" s="4"/>
      <c r="Q168" s="4"/>
      <c r="R168" s="4"/>
      <c r="S168" s="4"/>
      <c r="T168" s="4"/>
      <c r="U168" s="4"/>
      <c r="V168" s="4"/>
      <c r="W168" s="4"/>
      <c r="X168" s="4"/>
      <c r="Y168" s="4"/>
      <c r="Z168" s="4"/>
      <c r="AA168" s="4"/>
      <c r="AB168" s="4"/>
      <c r="AC168" s="4"/>
      <c r="AD168" s="4"/>
      <c r="AE168" s="4"/>
      <c r="AF168" s="4"/>
      <c r="AG168" s="4"/>
      <c r="AH168" s="4"/>
      <c r="AI168" s="4"/>
      <c r="AJ168" s="4"/>
      <c r="AK168" s="4"/>
      <c r="AL168" s="4"/>
      <c r="AM168" s="4"/>
      <c r="AN168" s="4"/>
      <c r="AO168" s="4"/>
      <c r="AP168" s="4"/>
      <c r="AQ168" s="4"/>
      <c r="AR168" s="4"/>
      <c r="AS168" s="4"/>
      <c r="AT168" s="4"/>
      <c r="AU168" s="4"/>
      <c r="AV168" s="4"/>
      <c r="AW168" s="4"/>
      <c r="AX168" s="4"/>
      <c r="AY168" s="4"/>
      <c r="AZ168" s="4"/>
      <c r="BA168" s="4"/>
      <c r="BB168" s="4"/>
      <c r="BC168" s="4"/>
      <c r="BD168" s="4"/>
      <c r="BE168" s="4"/>
      <c r="BF168" s="4"/>
      <c r="BG168" s="4"/>
      <c r="BH168" s="4"/>
      <c r="BI168" s="4"/>
      <c r="BJ168" s="4"/>
      <c r="BK168" s="4"/>
      <c r="BL168" s="4"/>
      <c r="BM168" s="4"/>
      <c r="BN168" s="4"/>
      <c r="BO168" s="4"/>
      <c r="BP168" s="4"/>
      <c r="BQ168" s="4"/>
      <c r="BR168" s="4"/>
      <c r="BS168" s="4"/>
      <c r="BT168" s="4"/>
      <c r="BU168" s="4"/>
      <c r="BV168" s="4"/>
      <c r="BW168" s="4"/>
      <c r="BX168" s="4"/>
      <c r="BY168" s="4"/>
      <c r="BZ168" s="4"/>
      <c r="CA168" s="4"/>
      <c r="CB168" s="4"/>
      <c r="CC168" s="4"/>
      <c r="CD168" s="4"/>
      <c r="CE168" s="4"/>
      <c r="CF168" s="4"/>
      <c r="CG168" s="4"/>
      <c r="CH168" s="4"/>
      <c r="CI168" s="4"/>
      <c r="CJ168" s="4"/>
      <c r="CK168" s="4"/>
      <c r="CL168" s="4"/>
      <c r="CM168" s="4"/>
      <c r="CN168" s="4"/>
      <c r="CO168" s="4"/>
      <c r="CP168" s="4"/>
      <c r="CQ168" s="4"/>
      <c r="CR168" s="4"/>
      <c r="CS168" s="4"/>
      <c r="CT168" s="4"/>
      <c r="CU168" s="4"/>
      <c r="CV168" s="4"/>
      <c r="CW168" s="4"/>
      <c r="CX168" s="4"/>
      <c r="CY168" s="4"/>
      <c r="CZ168" s="4"/>
      <c r="DA168" s="4"/>
      <c r="DB168" s="4"/>
      <c r="DC168" s="4"/>
      <c r="DD168" s="4"/>
      <c r="DE168" s="4"/>
      <c r="DF168" s="4"/>
      <c r="DG168" s="4"/>
      <c r="DH168" s="4"/>
      <c r="DI168" s="4"/>
      <c r="DJ168" s="4"/>
      <c r="DK168" s="4"/>
      <c r="DL168" s="4"/>
      <c r="DM168" s="4"/>
      <c r="DN168" s="4"/>
      <c r="DO168" s="4"/>
      <c r="DP168" s="4"/>
      <c r="DQ168" s="4"/>
      <c r="DR168" s="4"/>
      <c r="DS168" s="4"/>
      <c r="DT168" s="4"/>
      <c r="DU168" s="4"/>
      <c r="DV168" s="4"/>
      <c r="DW168" s="4"/>
      <c r="DX168" s="4"/>
      <c r="DY168" s="4"/>
      <c r="DZ168" s="4"/>
      <c r="EA168" s="4"/>
      <c r="EB168" s="4"/>
      <c r="EC168" s="4"/>
      <c r="ED168" s="4"/>
      <c r="EE168" s="4"/>
      <c r="EF168" s="4"/>
      <c r="EG168" s="4"/>
      <c r="EH168" s="4"/>
      <c r="EI168" s="4"/>
      <c r="EJ168" s="4"/>
      <c r="EK168" s="4"/>
      <c r="EL168" s="4"/>
      <c r="EM168" s="4"/>
      <c r="EN168" s="4"/>
      <c r="EO168" s="4"/>
      <c r="EP168" s="4"/>
      <c r="EQ168" s="4"/>
      <c r="ER168" s="4"/>
      <c r="ES168" s="4"/>
      <c r="ET168" s="4"/>
      <c r="EU168" s="4"/>
      <c r="EV168" s="4"/>
      <c r="EW168" s="4"/>
      <c r="EX168" s="4"/>
      <c r="EY168" s="4"/>
      <c r="EZ168" s="4"/>
      <c r="FA168" s="4"/>
      <c r="FB168" s="4"/>
      <c r="FC168" s="4"/>
      <c r="FD168" s="4"/>
      <c r="FE168" s="4"/>
      <c r="FF168" s="4"/>
      <c r="FG168" s="4"/>
      <c r="FH168" s="4"/>
      <c r="FI168" s="4"/>
      <c r="FJ168" s="4"/>
      <c r="FK168" s="4"/>
      <c r="FL168" s="4"/>
      <c r="FM168" s="4"/>
      <c r="FN168" s="4"/>
      <c r="FO168" s="4"/>
      <c r="FP168" s="4"/>
      <c r="FQ168" s="4"/>
      <c r="FR168" s="4"/>
      <c r="FS168" s="4"/>
      <c r="FT168" s="4"/>
      <c r="FU168" s="4"/>
      <c r="FV168" s="4"/>
      <c r="FW168" s="4"/>
      <c r="FX168" s="4"/>
      <c r="FY168" s="4"/>
      <c r="FZ168" s="4"/>
      <c r="GA168" s="4"/>
      <c r="GB168" s="4"/>
      <c r="GC168" s="4"/>
      <c r="GD168" s="4"/>
      <c r="GE168" s="4"/>
      <c r="GF168" s="4"/>
      <c r="GG168" s="4"/>
      <c r="GH168" s="4"/>
      <c r="GI168" s="4"/>
      <c r="GJ168" s="4"/>
    </row>
    <row r="169" spans="1:192" s="5" customFormat="1" x14ac:dyDescent="0.5">
      <c r="A169" s="4"/>
      <c r="B169" s="4"/>
      <c r="C169" s="4"/>
      <c r="D169" s="4"/>
      <c r="E169" s="4"/>
      <c r="F169" s="4"/>
      <c r="G169" s="4"/>
      <c r="H169" s="4"/>
      <c r="I169" s="4"/>
      <c r="J169" s="4"/>
      <c r="K169" s="4"/>
      <c r="L169" s="4"/>
      <c r="M169" s="4"/>
      <c r="N169" s="4"/>
      <c r="O169" s="4"/>
      <c r="P169" s="4"/>
      <c r="Q169" s="4"/>
      <c r="R169" s="4"/>
      <c r="S169" s="4"/>
      <c r="T169" s="4"/>
      <c r="U169" s="4"/>
      <c r="V169" s="4"/>
      <c r="W169" s="4"/>
      <c r="X169" s="4"/>
      <c r="Y169" s="4"/>
      <c r="Z169" s="4"/>
      <c r="AA169" s="4"/>
      <c r="AB169" s="4"/>
      <c r="AC169" s="4"/>
      <c r="AD169" s="4"/>
      <c r="AE169" s="4"/>
      <c r="AF169" s="4"/>
      <c r="AG169" s="4"/>
      <c r="AH169" s="4"/>
      <c r="AI169" s="4"/>
      <c r="AJ169" s="4"/>
      <c r="AK169" s="4"/>
      <c r="AL169" s="4"/>
      <c r="AM169" s="4"/>
      <c r="AN169" s="4"/>
      <c r="AO169" s="4"/>
      <c r="AP169" s="4"/>
      <c r="AQ169" s="4"/>
      <c r="AR169" s="4"/>
      <c r="AS169" s="4"/>
      <c r="AT169" s="4"/>
      <c r="AU169" s="4"/>
      <c r="AV169" s="4"/>
      <c r="AW169" s="4"/>
      <c r="AX169" s="4"/>
      <c r="AY169" s="4"/>
      <c r="AZ169" s="4"/>
      <c r="BA169" s="4"/>
      <c r="BB169" s="4"/>
      <c r="BC169" s="4"/>
      <c r="BD169" s="4"/>
      <c r="BE169" s="4"/>
      <c r="BF169" s="4"/>
      <c r="BG169" s="4"/>
      <c r="BH169" s="4"/>
      <c r="BI169" s="4"/>
      <c r="BJ169" s="4"/>
      <c r="BK169" s="4"/>
      <c r="BL169" s="4"/>
      <c r="BM169" s="4"/>
      <c r="BN169" s="4"/>
      <c r="BO169" s="4"/>
      <c r="BP169" s="4"/>
      <c r="BQ169" s="4"/>
      <c r="BR169" s="4"/>
      <c r="BS169" s="4"/>
      <c r="BT169" s="4"/>
      <c r="BU169" s="4"/>
      <c r="BV169" s="4"/>
      <c r="BW169" s="4"/>
      <c r="BX169" s="4"/>
      <c r="BY169" s="4"/>
      <c r="BZ169" s="4"/>
      <c r="CA169" s="4"/>
      <c r="CB169" s="4"/>
      <c r="CC169" s="4"/>
      <c r="CD169" s="4"/>
      <c r="CE169" s="4"/>
      <c r="CF169" s="4"/>
      <c r="CG169" s="4"/>
      <c r="CH169" s="4"/>
      <c r="CI169" s="4"/>
      <c r="CJ169" s="4"/>
      <c r="CK169" s="4"/>
      <c r="CL169" s="4"/>
      <c r="CM169" s="4"/>
      <c r="CN169" s="4"/>
      <c r="CO169" s="4"/>
      <c r="CP169" s="4"/>
      <c r="CQ169" s="4"/>
      <c r="CR169" s="4"/>
      <c r="CS169" s="4"/>
      <c r="CT169" s="4"/>
      <c r="CU169" s="4"/>
      <c r="CV169" s="4"/>
      <c r="CW169" s="4"/>
      <c r="CX169" s="4"/>
      <c r="CY169" s="4"/>
      <c r="CZ169" s="4"/>
      <c r="DA169" s="4"/>
      <c r="DB169" s="4"/>
      <c r="DC169" s="4"/>
      <c r="DD169" s="4"/>
      <c r="DE169" s="4"/>
      <c r="DF169" s="4"/>
      <c r="DG169" s="4"/>
      <c r="DH169" s="4"/>
      <c r="DI169" s="4"/>
      <c r="DJ169" s="4"/>
      <c r="DK169" s="4"/>
      <c r="DL169" s="4"/>
      <c r="DM169" s="4"/>
      <c r="DN169" s="4"/>
      <c r="DO169" s="4"/>
      <c r="DP169" s="4"/>
      <c r="DQ169" s="4"/>
      <c r="DR169" s="4"/>
      <c r="DS169" s="4"/>
      <c r="DT169" s="4"/>
      <c r="DU169" s="4"/>
      <c r="DV169" s="4"/>
      <c r="DW169" s="4"/>
      <c r="DX169" s="4"/>
      <c r="DY169" s="4"/>
      <c r="DZ169" s="4"/>
      <c r="EA169" s="4"/>
      <c r="EB169" s="4"/>
      <c r="EC169" s="4"/>
      <c r="ED169" s="4"/>
      <c r="EE169" s="4"/>
      <c r="EF169" s="4"/>
      <c r="EG169" s="4"/>
      <c r="EH169" s="4"/>
      <c r="EI169" s="4"/>
      <c r="EJ169" s="4"/>
      <c r="EK169" s="4"/>
      <c r="EL169" s="4"/>
      <c r="EM169" s="4"/>
      <c r="EN169" s="4"/>
      <c r="EO169" s="4"/>
      <c r="EP169" s="4"/>
      <c r="EQ169" s="4"/>
      <c r="ER169" s="4"/>
      <c r="ES169" s="4"/>
      <c r="ET169" s="4"/>
      <c r="EU169" s="4"/>
      <c r="EV169" s="4"/>
      <c r="EW169" s="4"/>
      <c r="EX169" s="4"/>
      <c r="EY169" s="4"/>
      <c r="EZ169" s="4"/>
      <c r="FA169" s="4"/>
      <c r="FB169" s="4"/>
      <c r="FC169" s="4"/>
      <c r="FD169" s="4"/>
      <c r="FE169" s="4"/>
      <c r="FF169" s="4"/>
      <c r="FG169" s="4"/>
      <c r="FH169" s="4"/>
      <c r="FI169" s="4"/>
      <c r="FJ169" s="4"/>
      <c r="FK169" s="4"/>
      <c r="FL169" s="4"/>
      <c r="FM169" s="4"/>
      <c r="FN169" s="4"/>
      <c r="FO169" s="4"/>
      <c r="FP169" s="4"/>
      <c r="FQ169" s="4"/>
      <c r="FR169" s="4"/>
      <c r="FS169" s="4"/>
      <c r="FT169" s="4"/>
      <c r="FU169" s="4"/>
      <c r="FV169" s="4"/>
      <c r="FW169" s="4"/>
      <c r="FX169" s="4"/>
      <c r="FY169" s="4"/>
      <c r="FZ169" s="4"/>
      <c r="GA169" s="4"/>
      <c r="GB169" s="4"/>
      <c r="GC169" s="4"/>
      <c r="GD169" s="4"/>
      <c r="GE169" s="4"/>
      <c r="GF169" s="4"/>
      <c r="GG169" s="4"/>
      <c r="GH169" s="4"/>
      <c r="GI169" s="4"/>
      <c r="GJ169" s="4"/>
    </row>
    <row r="170" spans="1:192" s="5" customFormat="1" x14ac:dyDescent="0.5">
      <c r="A170" s="4"/>
      <c r="B170" s="4"/>
      <c r="C170" s="4"/>
      <c r="D170" s="4"/>
      <c r="E170" s="4"/>
      <c r="F170" s="4"/>
      <c r="G170" s="4"/>
      <c r="H170" s="4"/>
      <c r="I170" s="4"/>
      <c r="J170" s="4"/>
      <c r="K170" s="4"/>
      <c r="L170" s="4"/>
      <c r="M170" s="4"/>
      <c r="N170" s="4"/>
      <c r="O170" s="4"/>
      <c r="P170" s="4"/>
      <c r="Q170" s="4"/>
      <c r="R170" s="4"/>
      <c r="S170" s="4"/>
      <c r="T170" s="4"/>
      <c r="U170" s="4"/>
      <c r="V170" s="4"/>
      <c r="W170" s="4"/>
      <c r="X170" s="4"/>
      <c r="Y170" s="4"/>
      <c r="Z170" s="4"/>
      <c r="AA170" s="4"/>
      <c r="AB170" s="4"/>
      <c r="AC170" s="4"/>
      <c r="AD170" s="4"/>
      <c r="AE170" s="4"/>
      <c r="AF170" s="4"/>
      <c r="AG170" s="4"/>
      <c r="AH170" s="4"/>
      <c r="AI170" s="4"/>
      <c r="AJ170" s="4"/>
      <c r="AK170" s="4"/>
      <c r="AL170" s="4"/>
      <c r="AM170" s="4"/>
      <c r="AN170" s="4"/>
      <c r="AO170" s="4"/>
      <c r="AP170" s="4"/>
      <c r="AQ170" s="4"/>
      <c r="AR170" s="4"/>
      <c r="AS170" s="4"/>
      <c r="AT170" s="4"/>
      <c r="AU170" s="4"/>
      <c r="AV170" s="4"/>
      <c r="AW170" s="4"/>
      <c r="AX170" s="4"/>
      <c r="AY170" s="4"/>
      <c r="AZ170" s="4"/>
      <c r="BA170" s="4"/>
      <c r="BB170" s="4"/>
      <c r="BC170" s="4"/>
      <c r="BD170" s="4"/>
      <c r="BE170" s="4"/>
      <c r="BF170" s="4"/>
      <c r="BG170" s="4"/>
      <c r="BH170" s="4"/>
      <c r="BI170" s="4"/>
      <c r="BJ170" s="4"/>
      <c r="BK170" s="4"/>
      <c r="BL170" s="4"/>
      <c r="BM170" s="4"/>
      <c r="BN170" s="4"/>
      <c r="BO170" s="4"/>
      <c r="BP170" s="4"/>
      <c r="BQ170" s="4"/>
      <c r="BR170" s="4"/>
      <c r="BS170" s="4"/>
      <c r="BT170" s="4"/>
      <c r="BU170" s="4"/>
      <c r="BV170" s="4"/>
      <c r="BW170" s="4"/>
      <c r="BX170" s="4"/>
      <c r="BY170" s="4"/>
      <c r="BZ170" s="4"/>
      <c r="CA170" s="4"/>
      <c r="CB170" s="4"/>
      <c r="CC170" s="4"/>
      <c r="CD170" s="4"/>
      <c r="CE170" s="4"/>
      <c r="CF170" s="4"/>
      <c r="CG170" s="4"/>
      <c r="CH170" s="4"/>
      <c r="CI170" s="4"/>
      <c r="CJ170" s="4"/>
      <c r="CK170" s="4"/>
      <c r="CL170" s="4"/>
      <c r="CM170" s="4"/>
      <c r="CN170" s="4"/>
      <c r="CO170" s="4"/>
      <c r="CP170" s="4"/>
      <c r="CQ170" s="4"/>
      <c r="CR170" s="4"/>
      <c r="CS170" s="4"/>
      <c r="CT170" s="4"/>
      <c r="CU170" s="4"/>
      <c r="CV170" s="4"/>
      <c r="CW170" s="4"/>
      <c r="CX170" s="4"/>
      <c r="CY170" s="4"/>
      <c r="CZ170" s="4"/>
      <c r="DA170" s="4"/>
      <c r="DB170" s="4"/>
      <c r="DC170" s="4"/>
      <c r="DD170" s="4"/>
      <c r="DE170" s="4"/>
      <c r="DF170" s="4"/>
      <c r="DG170" s="4"/>
      <c r="DH170" s="4"/>
      <c r="DI170" s="4"/>
      <c r="DJ170" s="4"/>
      <c r="DK170" s="4"/>
      <c r="DL170" s="4"/>
      <c r="DM170" s="4"/>
      <c r="DN170" s="4"/>
      <c r="DO170" s="4"/>
      <c r="DP170" s="4"/>
      <c r="DQ170" s="4"/>
      <c r="DR170" s="4"/>
      <c r="DS170" s="4"/>
      <c r="DT170" s="4"/>
      <c r="DU170" s="4"/>
      <c r="DV170" s="4"/>
      <c r="DW170" s="4"/>
      <c r="DX170" s="4"/>
      <c r="DY170" s="4"/>
      <c r="DZ170" s="4"/>
      <c r="EA170" s="4"/>
      <c r="EB170" s="4"/>
      <c r="EC170" s="4"/>
      <c r="ED170" s="4"/>
      <c r="EE170" s="4"/>
      <c r="EF170" s="4"/>
      <c r="EG170" s="4"/>
      <c r="EH170" s="4"/>
      <c r="EI170" s="4"/>
      <c r="EJ170" s="4"/>
      <c r="EK170" s="4"/>
      <c r="EL170" s="4"/>
      <c r="EM170" s="4"/>
      <c r="EN170" s="4"/>
      <c r="EO170" s="4"/>
      <c r="EP170" s="4"/>
      <c r="EQ170" s="4"/>
      <c r="ER170" s="4"/>
      <c r="ES170" s="4"/>
      <c r="ET170" s="4"/>
      <c r="EU170" s="4"/>
      <c r="EV170" s="4"/>
      <c r="EW170" s="4"/>
      <c r="EX170" s="4"/>
      <c r="EY170" s="4"/>
      <c r="EZ170" s="4"/>
      <c r="FA170" s="4"/>
      <c r="FB170" s="4"/>
      <c r="FC170" s="4"/>
      <c r="FD170" s="4"/>
      <c r="FE170" s="4"/>
      <c r="FF170" s="4"/>
      <c r="FG170" s="4"/>
      <c r="FH170" s="4"/>
      <c r="FI170" s="4"/>
      <c r="FJ170" s="4"/>
      <c r="FK170" s="4"/>
      <c r="FL170" s="4"/>
      <c r="FM170" s="4"/>
      <c r="FN170" s="4"/>
      <c r="FO170" s="4"/>
      <c r="FP170" s="4"/>
      <c r="FQ170" s="4"/>
      <c r="FR170" s="4"/>
      <c r="FS170" s="4"/>
      <c r="FT170" s="4"/>
      <c r="FU170" s="4"/>
      <c r="FV170" s="4"/>
      <c r="FW170" s="4"/>
      <c r="FX170" s="4"/>
      <c r="FY170" s="4"/>
      <c r="FZ170" s="4"/>
      <c r="GA170" s="4"/>
      <c r="GB170" s="4"/>
      <c r="GC170" s="4"/>
      <c r="GD170" s="4"/>
      <c r="GE170" s="4"/>
      <c r="GF170" s="4"/>
      <c r="GG170" s="4"/>
      <c r="GH170" s="4"/>
      <c r="GI170" s="4"/>
      <c r="GJ170" s="4"/>
    </row>
    <row r="171" spans="1:192" s="5" customFormat="1" x14ac:dyDescent="0.5">
      <c r="A171" s="4"/>
      <c r="B171" s="4"/>
      <c r="C171" s="4"/>
      <c r="D171" s="4"/>
      <c r="E171" s="4"/>
      <c r="F171" s="4"/>
      <c r="G171" s="4"/>
      <c r="H171" s="4"/>
      <c r="I171" s="4"/>
      <c r="J171" s="4"/>
      <c r="K171" s="4"/>
      <c r="L171" s="4"/>
      <c r="M171" s="4"/>
      <c r="N171" s="4"/>
      <c r="O171" s="4"/>
      <c r="P171" s="4"/>
      <c r="Q171" s="4"/>
      <c r="R171" s="4"/>
      <c r="S171" s="4"/>
      <c r="T171" s="4"/>
      <c r="U171" s="4"/>
      <c r="V171" s="4"/>
      <c r="W171" s="4"/>
      <c r="X171" s="4"/>
      <c r="Y171" s="4"/>
      <c r="Z171" s="4"/>
      <c r="AA171" s="4"/>
      <c r="AB171" s="4"/>
      <c r="AC171" s="4"/>
      <c r="AD171" s="4"/>
      <c r="AE171" s="4"/>
      <c r="AF171" s="4"/>
      <c r="AG171" s="4"/>
      <c r="AH171" s="4"/>
      <c r="AI171" s="4"/>
      <c r="AJ171" s="4"/>
      <c r="AK171" s="4"/>
      <c r="AL171" s="4"/>
      <c r="AM171" s="4"/>
      <c r="AN171" s="4"/>
      <c r="AO171" s="4"/>
      <c r="AP171" s="4"/>
      <c r="AQ171" s="4"/>
      <c r="AR171" s="4"/>
      <c r="AS171" s="4"/>
      <c r="AT171" s="4"/>
      <c r="AU171" s="4"/>
      <c r="AV171" s="4"/>
      <c r="AW171" s="4"/>
      <c r="AX171" s="4"/>
      <c r="AY171" s="4"/>
      <c r="AZ171" s="4"/>
      <c r="BA171" s="4"/>
      <c r="BB171" s="4"/>
      <c r="BC171" s="4"/>
      <c r="BD171" s="4"/>
      <c r="BE171" s="4"/>
      <c r="BF171" s="4"/>
      <c r="BG171" s="4"/>
      <c r="BH171" s="4"/>
      <c r="BI171" s="4"/>
      <c r="BJ171" s="4"/>
      <c r="BK171" s="4"/>
      <c r="BL171" s="4"/>
      <c r="BM171" s="4"/>
      <c r="BN171" s="4"/>
      <c r="BO171" s="4"/>
      <c r="BP171" s="4"/>
      <c r="BQ171" s="4"/>
      <c r="BR171" s="4"/>
      <c r="BS171" s="4"/>
      <c r="BT171" s="4"/>
      <c r="BU171" s="4"/>
      <c r="BV171" s="4"/>
      <c r="BW171" s="4"/>
      <c r="BX171" s="4"/>
      <c r="BY171" s="4"/>
      <c r="BZ171" s="4"/>
      <c r="CA171" s="4"/>
      <c r="CB171" s="4"/>
      <c r="CC171" s="4"/>
      <c r="CD171" s="4"/>
      <c r="CE171" s="4"/>
      <c r="CF171" s="4"/>
      <c r="CG171" s="4"/>
      <c r="CH171" s="4"/>
      <c r="CI171" s="4"/>
      <c r="CJ171" s="4"/>
      <c r="CK171" s="4"/>
      <c r="CL171" s="4"/>
      <c r="CM171" s="4"/>
      <c r="CN171" s="4"/>
      <c r="CO171" s="4"/>
      <c r="CP171" s="4"/>
      <c r="CQ171" s="4"/>
      <c r="CR171" s="4"/>
      <c r="CS171" s="4"/>
      <c r="CT171" s="4"/>
      <c r="CU171" s="4"/>
      <c r="CV171" s="4"/>
      <c r="CW171" s="4"/>
      <c r="CX171" s="4"/>
      <c r="CY171" s="4"/>
      <c r="CZ171" s="4"/>
      <c r="DA171" s="4"/>
      <c r="DB171" s="4"/>
      <c r="DC171" s="4"/>
      <c r="DD171" s="4"/>
      <c r="DE171" s="4"/>
      <c r="DF171" s="4"/>
      <c r="DG171" s="4"/>
      <c r="DH171" s="4"/>
      <c r="DI171" s="4"/>
      <c r="DJ171" s="4"/>
      <c r="DK171" s="4"/>
      <c r="DL171" s="4"/>
      <c r="DM171" s="4"/>
      <c r="DN171" s="4"/>
      <c r="DO171" s="4"/>
      <c r="DP171" s="4"/>
      <c r="DQ171" s="4"/>
      <c r="DR171" s="4"/>
      <c r="DS171" s="4"/>
      <c r="DT171" s="4"/>
      <c r="DU171" s="4"/>
      <c r="DV171" s="4"/>
      <c r="DW171" s="4"/>
      <c r="DX171" s="4"/>
      <c r="DY171" s="4"/>
      <c r="DZ171" s="4"/>
      <c r="EA171" s="4"/>
      <c r="EB171" s="4"/>
      <c r="EC171" s="4"/>
      <c r="ED171" s="4"/>
      <c r="EE171" s="4"/>
      <c r="EF171" s="4"/>
      <c r="EG171" s="4"/>
      <c r="EH171" s="4"/>
      <c r="EI171" s="4"/>
      <c r="EJ171" s="4"/>
      <c r="EK171" s="4"/>
      <c r="EL171" s="4"/>
      <c r="EM171" s="4"/>
      <c r="EN171" s="4"/>
      <c r="EO171" s="4"/>
      <c r="EP171" s="4"/>
      <c r="EQ171" s="4"/>
      <c r="ER171" s="4"/>
      <c r="ES171" s="4"/>
      <c r="ET171" s="4"/>
      <c r="EU171" s="4"/>
      <c r="EV171" s="4"/>
      <c r="EW171" s="4"/>
      <c r="EX171" s="4"/>
      <c r="EY171" s="4"/>
      <c r="EZ171" s="4"/>
      <c r="FA171" s="4"/>
      <c r="FB171" s="4"/>
      <c r="FC171" s="4"/>
      <c r="FD171" s="4"/>
      <c r="FE171" s="4"/>
      <c r="FF171" s="4"/>
      <c r="FG171" s="4"/>
      <c r="FH171" s="4"/>
      <c r="FI171" s="4"/>
      <c r="FJ171" s="4"/>
      <c r="FK171" s="4"/>
      <c r="FL171" s="4"/>
      <c r="FM171" s="4"/>
      <c r="FN171" s="4"/>
      <c r="FO171" s="4"/>
      <c r="FP171" s="4"/>
      <c r="FQ171" s="4"/>
      <c r="FR171" s="4"/>
      <c r="FS171" s="4"/>
      <c r="FT171" s="4"/>
      <c r="FU171" s="4"/>
      <c r="FV171" s="4"/>
      <c r="FW171" s="4"/>
      <c r="FX171" s="4"/>
      <c r="FY171" s="4"/>
      <c r="FZ171" s="4"/>
      <c r="GA171" s="4"/>
      <c r="GB171" s="4"/>
      <c r="GC171" s="4"/>
      <c r="GD171" s="4"/>
      <c r="GE171" s="4"/>
      <c r="GF171" s="4"/>
      <c r="GG171" s="4"/>
      <c r="GH171" s="4"/>
      <c r="GI171" s="4"/>
      <c r="GJ171" s="4"/>
    </row>
    <row r="172" spans="1:192" s="5" customFormat="1" x14ac:dyDescent="0.5">
      <c r="A172" s="4"/>
      <c r="B172" s="4"/>
      <c r="C172" s="4"/>
      <c r="D172" s="4"/>
      <c r="E172" s="4"/>
      <c r="F172" s="4"/>
      <c r="G172" s="4"/>
      <c r="H172" s="4"/>
      <c r="I172" s="4"/>
      <c r="J172" s="4"/>
      <c r="K172" s="4"/>
      <c r="L172" s="4"/>
      <c r="M172" s="4"/>
      <c r="N172" s="4"/>
      <c r="O172" s="4"/>
      <c r="P172" s="4"/>
      <c r="Q172" s="4"/>
      <c r="R172" s="4"/>
      <c r="S172" s="4"/>
      <c r="T172" s="4"/>
      <c r="U172" s="4"/>
      <c r="V172" s="4"/>
      <c r="W172" s="4"/>
      <c r="X172" s="4"/>
      <c r="Y172" s="4"/>
      <c r="Z172" s="4"/>
      <c r="AA172" s="4"/>
      <c r="AB172" s="4"/>
      <c r="AC172" s="4"/>
      <c r="AD172" s="4"/>
      <c r="AE172" s="4"/>
      <c r="AF172" s="4"/>
      <c r="AG172" s="4"/>
      <c r="AH172" s="4"/>
      <c r="AI172" s="4"/>
      <c r="AJ172" s="4"/>
      <c r="AK172" s="4"/>
      <c r="AL172" s="4"/>
      <c r="AM172" s="4"/>
      <c r="AN172" s="4"/>
      <c r="AO172" s="4"/>
      <c r="AP172" s="4"/>
      <c r="AQ172" s="4"/>
      <c r="AR172" s="4"/>
      <c r="AS172" s="4"/>
      <c r="AT172" s="4"/>
      <c r="AU172" s="4"/>
      <c r="AV172" s="4"/>
      <c r="AW172" s="4"/>
      <c r="AX172" s="4"/>
      <c r="AY172" s="4"/>
      <c r="AZ172" s="4"/>
      <c r="BA172" s="4"/>
      <c r="BB172" s="4"/>
      <c r="BC172" s="4"/>
      <c r="BD172" s="4"/>
      <c r="BE172" s="4"/>
      <c r="BF172" s="4"/>
      <c r="BG172" s="4"/>
      <c r="BH172" s="4"/>
      <c r="BI172" s="4"/>
      <c r="BJ172" s="4"/>
      <c r="BK172" s="4"/>
      <c r="BL172" s="4"/>
      <c r="BM172" s="4"/>
      <c r="BN172" s="4"/>
      <c r="BO172" s="4"/>
      <c r="BP172" s="4"/>
      <c r="BQ172" s="4"/>
      <c r="BR172" s="4"/>
      <c r="BS172" s="4"/>
      <c r="BT172" s="4"/>
      <c r="BU172" s="4"/>
      <c r="BV172" s="4"/>
      <c r="BW172" s="4"/>
      <c r="BX172" s="4"/>
      <c r="BY172" s="4"/>
      <c r="BZ172" s="4"/>
      <c r="CA172" s="4"/>
      <c r="CB172" s="4"/>
      <c r="CC172" s="4"/>
      <c r="CD172" s="4"/>
      <c r="CE172" s="4"/>
      <c r="CF172" s="4"/>
      <c r="CG172" s="4"/>
      <c r="CH172" s="4"/>
      <c r="CI172" s="4"/>
      <c r="CJ172" s="4"/>
      <c r="CK172" s="4"/>
      <c r="CL172" s="4"/>
      <c r="CM172" s="4"/>
      <c r="CN172" s="4"/>
      <c r="CO172" s="4"/>
      <c r="CP172" s="4"/>
      <c r="CQ172" s="4"/>
      <c r="CR172" s="4"/>
      <c r="CS172" s="4"/>
      <c r="CT172" s="4"/>
      <c r="CU172" s="4"/>
      <c r="CV172" s="4"/>
      <c r="CW172" s="4"/>
      <c r="CX172" s="4"/>
      <c r="CY172" s="4"/>
      <c r="CZ172" s="4"/>
      <c r="DA172" s="4"/>
      <c r="DB172" s="4"/>
      <c r="DC172" s="4"/>
      <c r="DD172" s="4"/>
      <c r="DE172" s="4"/>
      <c r="DF172" s="4"/>
      <c r="DG172" s="4"/>
      <c r="DH172" s="4"/>
      <c r="DI172" s="4"/>
      <c r="DJ172" s="4"/>
      <c r="DK172" s="4"/>
      <c r="DL172" s="4"/>
      <c r="DM172" s="4"/>
      <c r="DN172" s="4"/>
      <c r="DO172" s="4"/>
      <c r="DP172" s="4"/>
      <c r="DQ172" s="4"/>
      <c r="DR172" s="4"/>
      <c r="DS172" s="4"/>
      <c r="DT172" s="4"/>
      <c r="DU172" s="4"/>
      <c r="DV172" s="4"/>
      <c r="DW172" s="4"/>
      <c r="DX172" s="4"/>
      <c r="DY172" s="4"/>
      <c r="DZ172" s="4"/>
      <c r="EA172" s="4"/>
      <c r="EB172" s="4"/>
      <c r="EC172" s="4"/>
      <c r="ED172" s="4"/>
      <c r="EE172" s="4"/>
      <c r="EF172" s="4"/>
      <c r="EG172" s="4"/>
      <c r="EH172" s="4"/>
      <c r="EI172" s="4"/>
      <c r="EJ172" s="4"/>
      <c r="EK172" s="4"/>
      <c r="EL172" s="4"/>
      <c r="EM172" s="4"/>
      <c r="EN172" s="4"/>
      <c r="EO172" s="4"/>
      <c r="EP172" s="4"/>
      <c r="EQ172" s="4"/>
      <c r="ER172" s="4"/>
      <c r="ES172" s="4"/>
      <c r="ET172" s="4"/>
      <c r="EU172" s="4"/>
      <c r="EV172" s="4"/>
      <c r="EW172" s="4"/>
      <c r="EX172" s="4"/>
      <c r="EY172" s="4"/>
      <c r="EZ172" s="4"/>
      <c r="FA172" s="4"/>
      <c r="FB172" s="4"/>
      <c r="FC172" s="4"/>
      <c r="FD172" s="4"/>
      <c r="FE172" s="4"/>
      <c r="FF172" s="4"/>
      <c r="FG172" s="4"/>
      <c r="FH172" s="4"/>
      <c r="FI172" s="4"/>
      <c r="FJ172" s="4"/>
      <c r="FK172" s="4"/>
      <c r="FL172" s="4"/>
      <c r="FM172" s="4"/>
      <c r="FN172" s="4"/>
      <c r="FO172" s="4"/>
      <c r="FP172" s="4"/>
      <c r="FQ172" s="4"/>
      <c r="FR172" s="4"/>
      <c r="FS172" s="4"/>
      <c r="FT172" s="4"/>
      <c r="FU172" s="4"/>
      <c r="FV172" s="4"/>
      <c r="FW172" s="4"/>
      <c r="FX172" s="4"/>
      <c r="FY172" s="4"/>
      <c r="FZ172" s="4"/>
      <c r="GA172" s="4"/>
      <c r="GB172" s="4"/>
      <c r="GC172" s="4"/>
      <c r="GD172" s="4"/>
      <c r="GE172" s="4"/>
      <c r="GF172" s="4"/>
      <c r="GG172" s="4"/>
      <c r="GH172" s="4"/>
      <c r="GI172" s="4"/>
      <c r="GJ172" s="4"/>
    </row>
    <row r="173" spans="1:192" s="5" customFormat="1" x14ac:dyDescent="0.5">
      <c r="A173" s="4"/>
      <c r="B173" s="4"/>
      <c r="C173" s="4"/>
      <c r="D173" s="4"/>
      <c r="E173" s="4"/>
      <c r="F173" s="4"/>
      <c r="G173" s="4"/>
      <c r="H173" s="4"/>
      <c r="I173" s="4"/>
      <c r="J173" s="4"/>
      <c r="K173" s="4"/>
      <c r="L173" s="4"/>
      <c r="M173" s="4"/>
      <c r="N173" s="4"/>
      <c r="O173" s="4"/>
      <c r="P173" s="4"/>
      <c r="Q173" s="4"/>
      <c r="R173" s="4"/>
      <c r="S173" s="4"/>
      <c r="T173" s="4"/>
      <c r="U173" s="4"/>
      <c r="V173" s="4"/>
      <c r="W173" s="4"/>
      <c r="X173" s="4"/>
      <c r="Y173" s="4"/>
      <c r="Z173" s="4"/>
      <c r="AA173" s="4"/>
      <c r="AB173" s="4"/>
      <c r="AC173" s="4"/>
      <c r="AD173" s="4"/>
      <c r="AE173" s="4"/>
      <c r="AF173" s="4"/>
      <c r="AG173" s="4"/>
      <c r="AH173" s="4"/>
      <c r="AI173" s="4"/>
      <c r="AJ173" s="4"/>
      <c r="AK173" s="4"/>
      <c r="AL173" s="4"/>
      <c r="AM173" s="4"/>
      <c r="AN173" s="4"/>
      <c r="AO173" s="4"/>
      <c r="AP173" s="4"/>
      <c r="AQ173" s="4"/>
      <c r="AR173" s="4"/>
      <c r="AS173" s="4"/>
      <c r="AT173" s="4"/>
      <c r="AU173" s="4"/>
      <c r="AV173" s="4"/>
      <c r="AW173" s="4"/>
      <c r="AX173" s="4"/>
      <c r="AY173" s="4"/>
      <c r="AZ173" s="4"/>
      <c r="BA173" s="4"/>
      <c r="BB173" s="4"/>
      <c r="BC173" s="4"/>
      <c r="BD173" s="4"/>
      <c r="BE173" s="4"/>
      <c r="BF173" s="4"/>
      <c r="BG173" s="4"/>
      <c r="BH173" s="4"/>
      <c r="BI173" s="4"/>
      <c r="BJ173" s="4"/>
      <c r="BK173" s="4"/>
      <c r="BL173" s="4"/>
      <c r="BM173" s="4"/>
      <c r="BN173" s="4"/>
      <c r="BO173" s="4"/>
      <c r="BP173" s="4"/>
      <c r="BQ173" s="4"/>
      <c r="BR173" s="4"/>
      <c r="BS173" s="4"/>
      <c r="BT173" s="4"/>
      <c r="BU173" s="4"/>
      <c r="BV173" s="4"/>
      <c r="BW173" s="4"/>
      <c r="BX173" s="4"/>
      <c r="BY173" s="4"/>
      <c r="BZ173" s="4"/>
      <c r="CA173" s="4"/>
      <c r="CB173" s="4"/>
      <c r="CC173" s="4"/>
      <c r="CD173" s="4"/>
      <c r="CE173" s="4"/>
      <c r="CF173" s="4"/>
      <c r="CG173" s="4"/>
      <c r="CH173" s="4"/>
      <c r="CI173" s="4"/>
      <c r="CJ173" s="4"/>
      <c r="CK173" s="4"/>
      <c r="CL173" s="4"/>
      <c r="CM173" s="4"/>
      <c r="CN173" s="4"/>
      <c r="CO173" s="4"/>
      <c r="CP173" s="4"/>
      <c r="CQ173" s="4"/>
      <c r="CR173" s="4"/>
      <c r="CS173" s="4"/>
      <c r="CT173" s="4"/>
      <c r="CU173" s="4"/>
      <c r="CV173" s="4"/>
      <c r="CW173" s="4"/>
      <c r="CX173" s="4"/>
      <c r="CY173" s="4"/>
      <c r="CZ173" s="4"/>
      <c r="DA173" s="4"/>
      <c r="DB173" s="4"/>
      <c r="DC173" s="4"/>
      <c r="DD173" s="4"/>
      <c r="DE173" s="4"/>
      <c r="DF173" s="4"/>
      <c r="DG173" s="4"/>
      <c r="DH173" s="4"/>
      <c r="DI173" s="4"/>
      <c r="DJ173" s="4"/>
      <c r="DK173" s="4"/>
      <c r="DL173" s="4"/>
      <c r="DM173" s="4"/>
      <c r="DN173" s="4"/>
      <c r="DO173" s="4"/>
      <c r="DP173" s="4"/>
      <c r="DQ173" s="4"/>
      <c r="DR173" s="4"/>
      <c r="DS173" s="4"/>
      <c r="DT173" s="4"/>
      <c r="DU173" s="4"/>
      <c r="DV173" s="4"/>
      <c r="DW173" s="4"/>
      <c r="DX173" s="4"/>
      <c r="DY173" s="4"/>
      <c r="DZ173" s="4"/>
      <c r="EA173" s="4"/>
      <c r="EB173" s="4"/>
      <c r="EC173" s="4"/>
      <c r="ED173" s="4"/>
      <c r="EE173" s="4"/>
      <c r="EF173" s="4"/>
      <c r="EG173" s="4"/>
      <c r="EH173" s="4"/>
      <c r="EI173" s="4"/>
      <c r="EJ173" s="4"/>
      <c r="EK173" s="4"/>
      <c r="EL173" s="4"/>
      <c r="EM173" s="4"/>
      <c r="EN173" s="4"/>
      <c r="EO173" s="4"/>
      <c r="EP173" s="4"/>
      <c r="EQ173" s="4"/>
      <c r="ER173" s="4"/>
      <c r="ES173" s="4"/>
      <c r="ET173" s="4"/>
      <c r="EU173" s="4"/>
      <c r="EV173" s="4"/>
      <c r="EW173" s="4"/>
      <c r="EX173" s="4"/>
      <c r="EY173" s="4"/>
      <c r="EZ173" s="4"/>
      <c r="FA173" s="4"/>
      <c r="FB173" s="4"/>
      <c r="FC173" s="4"/>
      <c r="FD173" s="4"/>
      <c r="FE173" s="4"/>
      <c r="FF173" s="4"/>
      <c r="FG173" s="4"/>
      <c r="FH173" s="4"/>
      <c r="FI173" s="4"/>
      <c r="FJ173" s="4"/>
      <c r="FK173" s="4"/>
      <c r="FL173" s="4"/>
      <c r="FM173" s="4"/>
      <c r="FN173" s="4"/>
      <c r="FO173" s="4"/>
      <c r="FP173" s="4"/>
      <c r="FQ173" s="4"/>
      <c r="FR173" s="4"/>
      <c r="FS173" s="4"/>
      <c r="FT173" s="4"/>
      <c r="FU173" s="4"/>
      <c r="FV173" s="4"/>
      <c r="FW173" s="4"/>
      <c r="FX173" s="4"/>
      <c r="FY173" s="4"/>
      <c r="FZ173" s="4"/>
      <c r="GA173" s="4"/>
      <c r="GB173" s="4"/>
      <c r="GC173" s="4"/>
      <c r="GD173" s="4"/>
      <c r="GE173" s="4"/>
      <c r="GF173" s="4"/>
      <c r="GG173" s="4"/>
      <c r="GH173" s="4"/>
      <c r="GI173" s="4"/>
      <c r="GJ173" s="4"/>
    </row>
    <row r="174" spans="1:192" s="5" customFormat="1" x14ac:dyDescent="0.5">
      <c r="A174" s="4"/>
      <c r="B174" s="4"/>
      <c r="C174" s="4"/>
      <c r="D174" s="4"/>
      <c r="E174" s="4"/>
      <c r="F174" s="4"/>
      <c r="G174" s="4"/>
      <c r="H174" s="4"/>
      <c r="I174" s="4"/>
      <c r="J174" s="4"/>
      <c r="K174" s="4"/>
      <c r="L174" s="4"/>
      <c r="M174" s="4"/>
      <c r="N174" s="4"/>
      <c r="O174" s="4"/>
      <c r="P174" s="4"/>
      <c r="Q174" s="4"/>
      <c r="R174" s="4"/>
      <c r="S174" s="4"/>
      <c r="T174" s="4"/>
      <c r="U174" s="4"/>
      <c r="V174" s="4"/>
      <c r="W174" s="4"/>
      <c r="X174" s="4"/>
      <c r="Y174" s="4"/>
      <c r="Z174" s="4"/>
      <c r="AA174" s="4"/>
      <c r="AB174" s="4"/>
      <c r="AC174" s="4"/>
      <c r="AD174" s="4"/>
      <c r="AE174" s="4"/>
      <c r="AF174" s="4"/>
      <c r="AG174" s="4"/>
      <c r="AH174" s="4"/>
      <c r="AI174" s="4"/>
      <c r="AJ174" s="4"/>
      <c r="AK174" s="4"/>
      <c r="AL174" s="4"/>
      <c r="AM174" s="4"/>
      <c r="AN174" s="4"/>
      <c r="AO174" s="4"/>
      <c r="AP174" s="4"/>
      <c r="AQ174" s="4"/>
      <c r="AR174" s="4"/>
      <c r="AS174" s="4"/>
      <c r="AT174" s="4"/>
      <c r="AU174" s="4"/>
      <c r="AV174" s="4"/>
      <c r="AW174" s="4"/>
      <c r="AX174" s="4"/>
      <c r="AY174" s="4"/>
      <c r="AZ174" s="4"/>
      <c r="BA174" s="4"/>
      <c r="BB174" s="4"/>
      <c r="BC174" s="4"/>
      <c r="BD174" s="4"/>
      <c r="BE174" s="4"/>
      <c r="BF174" s="4"/>
      <c r="BG174" s="4"/>
      <c r="BH174" s="4"/>
      <c r="BI174" s="4"/>
      <c r="BJ174" s="4"/>
      <c r="BK174" s="4"/>
      <c r="BL174" s="4"/>
      <c r="BM174" s="4"/>
      <c r="BN174" s="4"/>
      <c r="BO174" s="4"/>
      <c r="BP174" s="4"/>
      <c r="BQ174" s="4"/>
      <c r="BR174" s="4"/>
      <c r="BS174" s="4"/>
      <c r="BT174" s="4"/>
      <c r="BU174" s="4"/>
      <c r="BV174" s="4"/>
      <c r="BW174" s="4"/>
      <c r="BX174" s="4"/>
      <c r="BY174" s="4"/>
      <c r="BZ174" s="4"/>
      <c r="CA174" s="4"/>
      <c r="CB174" s="4"/>
      <c r="CC174" s="4"/>
      <c r="CD174" s="4"/>
      <c r="CE174" s="4"/>
      <c r="CF174" s="4"/>
      <c r="CG174" s="4"/>
      <c r="CH174" s="4"/>
      <c r="CI174" s="4"/>
      <c r="CJ174" s="4"/>
      <c r="CK174" s="4"/>
      <c r="CL174" s="4"/>
      <c r="CM174" s="4"/>
      <c r="CN174" s="4"/>
      <c r="CO174" s="4"/>
      <c r="CP174" s="4"/>
      <c r="CQ174" s="4"/>
      <c r="CR174" s="4"/>
      <c r="CS174" s="4"/>
      <c r="CT174" s="4"/>
      <c r="CU174" s="4"/>
      <c r="CV174" s="4"/>
      <c r="CW174" s="4"/>
      <c r="CX174" s="4"/>
      <c r="CY174" s="4"/>
      <c r="CZ174" s="4"/>
      <c r="DA174" s="4"/>
      <c r="DB174" s="4"/>
      <c r="DC174" s="4"/>
      <c r="DD174" s="4"/>
      <c r="DE174" s="4"/>
      <c r="DF174" s="4"/>
      <c r="DG174" s="4"/>
      <c r="DH174" s="4"/>
      <c r="DI174" s="4"/>
      <c r="DJ174" s="4"/>
      <c r="DK174" s="4"/>
      <c r="DL174" s="4"/>
      <c r="DM174" s="4"/>
      <c r="DN174" s="4"/>
      <c r="DO174" s="4"/>
      <c r="DP174" s="4"/>
      <c r="DQ174" s="4"/>
      <c r="DR174" s="4"/>
      <c r="DS174" s="4"/>
      <c r="DT174" s="4"/>
      <c r="DU174" s="4"/>
      <c r="DV174" s="4"/>
      <c r="DW174" s="4"/>
      <c r="DX174" s="4"/>
      <c r="DY174" s="4"/>
      <c r="DZ174" s="4"/>
      <c r="EA174" s="4"/>
      <c r="EB174" s="4"/>
      <c r="EC174" s="4"/>
      <c r="ED174" s="4"/>
      <c r="EE174" s="4"/>
      <c r="EF174" s="4"/>
      <c r="EG174" s="4"/>
      <c r="EH174" s="4"/>
      <c r="EI174" s="4"/>
      <c r="EJ174" s="4"/>
      <c r="EK174" s="4"/>
      <c r="EL174" s="4"/>
      <c r="EM174" s="4"/>
      <c r="EN174" s="4"/>
      <c r="EO174" s="4"/>
      <c r="EP174" s="4"/>
      <c r="EQ174" s="4"/>
      <c r="ER174" s="4"/>
      <c r="ES174" s="4"/>
      <c r="ET174" s="4"/>
      <c r="EU174" s="4"/>
      <c r="EV174" s="4"/>
      <c r="EW174" s="4"/>
      <c r="EX174" s="4"/>
      <c r="EY174" s="4"/>
      <c r="EZ174" s="4"/>
      <c r="FA174" s="4"/>
      <c r="FB174" s="4"/>
      <c r="FC174" s="4"/>
      <c r="FD174" s="4"/>
      <c r="FE174" s="4"/>
      <c r="FF174" s="4"/>
      <c r="FG174" s="4"/>
      <c r="FH174" s="4"/>
      <c r="FI174" s="4"/>
      <c r="FJ174" s="4"/>
      <c r="FK174" s="4"/>
      <c r="FL174" s="4"/>
      <c r="FM174" s="4"/>
      <c r="FN174" s="4"/>
      <c r="FO174" s="4"/>
      <c r="FP174" s="4"/>
      <c r="FQ174" s="4"/>
      <c r="FR174" s="4"/>
      <c r="FS174" s="4"/>
      <c r="FT174" s="4"/>
      <c r="FU174" s="4"/>
      <c r="FV174" s="4"/>
      <c r="FW174" s="4"/>
      <c r="FX174" s="4"/>
      <c r="FY174" s="4"/>
      <c r="FZ174" s="4"/>
      <c r="GA174" s="4"/>
      <c r="GB174" s="4"/>
      <c r="GC174" s="4"/>
      <c r="GD174" s="4"/>
      <c r="GE174" s="4"/>
      <c r="GF174" s="4"/>
      <c r="GG174" s="4"/>
      <c r="GH174" s="4"/>
      <c r="GI174" s="4"/>
      <c r="GJ174" s="4"/>
    </row>
    <row r="175" spans="1:192" s="5" customFormat="1" x14ac:dyDescent="0.5">
      <c r="A175" s="4"/>
      <c r="B175" s="4"/>
      <c r="C175" s="4"/>
      <c r="D175" s="4"/>
      <c r="E175" s="4"/>
      <c r="F175" s="4"/>
      <c r="G175" s="4"/>
      <c r="H175" s="4"/>
      <c r="I175" s="4"/>
      <c r="J175" s="4"/>
      <c r="K175" s="4"/>
      <c r="L175" s="4"/>
      <c r="M175" s="4"/>
      <c r="N175" s="4"/>
      <c r="O175" s="4"/>
      <c r="P175" s="4"/>
      <c r="Q175" s="4"/>
      <c r="R175" s="4"/>
      <c r="S175" s="4"/>
      <c r="T175" s="4"/>
      <c r="U175" s="4"/>
      <c r="V175" s="4"/>
      <c r="W175" s="4"/>
      <c r="X175" s="4"/>
      <c r="Y175" s="4"/>
      <c r="Z175" s="4"/>
      <c r="AA175" s="4"/>
      <c r="AB175" s="4"/>
      <c r="AC175" s="4"/>
      <c r="AD175" s="4"/>
      <c r="AE175" s="4"/>
      <c r="AF175" s="4"/>
      <c r="AG175" s="4"/>
      <c r="AH175" s="4"/>
      <c r="AI175" s="4"/>
      <c r="AJ175" s="4"/>
      <c r="AK175" s="4"/>
      <c r="AL175" s="4"/>
      <c r="AM175" s="4"/>
      <c r="AN175" s="4"/>
      <c r="AO175" s="4"/>
      <c r="AP175" s="4"/>
      <c r="AQ175" s="4"/>
      <c r="AR175" s="4"/>
      <c r="AS175" s="4"/>
      <c r="AT175" s="4"/>
      <c r="AU175" s="4"/>
      <c r="AV175" s="4"/>
      <c r="AW175" s="4"/>
      <c r="AX175" s="4"/>
      <c r="AY175" s="4"/>
      <c r="AZ175" s="4"/>
      <c r="BA175" s="4"/>
      <c r="BB175" s="4"/>
      <c r="BC175" s="4"/>
      <c r="BD175" s="4"/>
      <c r="BE175" s="4"/>
      <c r="BF175" s="4"/>
      <c r="BG175" s="4"/>
      <c r="BH175" s="4"/>
      <c r="BI175" s="4"/>
      <c r="BJ175" s="4"/>
      <c r="BK175" s="4"/>
      <c r="BL175" s="4"/>
      <c r="BM175" s="4"/>
      <c r="BN175" s="4"/>
      <c r="BO175" s="4"/>
      <c r="BP175" s="4"/>
      <c r="BQ175" s="4"/>
      <c r="BR175" s="4"/>
      <c r="BS175" s="4"/>
      <c r="BT175" s="4"/>
      <c r="BU175" s="4"/>
      <c r="BV175" s="4"/>
      <c r="BW175" s="4"/>
      <c r="BX175" s="4"/>
      <c r="BY175" s="4"/>
      <c r="BZ175" s="4"/>
      <c r="CA175" s="4"/>
      <c r="CB175" s="4"/>
      <c r="CC175" s="4"/>
      <c r="CD175" s="4"/>
      <c r="CE175" s="4"/>
      <c r="CF175" s="4"/>
      <c r="CG175" s="4"/>
      <c r="CH175" s="4"/>
      <c r="CI175" s="4"/>
      <c r="CJ175" s="4"/>
      <c r="CK175" s="4"/>
      <c r="CL175" s="4"/>
      <c r="CM175" s="4"/>
      <c r="CN175" s="4"/>
      <c r="CO175" s="4"/>
      <c r="CP175" s="4"/>
      <c r="CQ175" s="4"/>
      <c r="CR175" s="4"/>
      <c r="CS175" s="4"/>
      <c r="CT175" s="4"/>
      <c r="CU175" s="4"/>
      <c r="CV175" s="4"/>
      <c r="CW175" s="4"/>
      <c r="CX175" s="4"/>
      <c r="CY175" s="4"/>
      <c r="CZ175" s="4"/>
      <c r="DA175" s="4"/>
      <c r="DB175" s="4"/>
      <c r="DC175" s="4"/>
      <c r="DD175" s="4"/>
      <c r="DE175" s="4"/>
      <c r="DF175" s="4"/>
      <c r="DG175" s="4"/>
      <c r="DH175" s="4"/>
      <c r="DI175" s="4"/>
      <c r="DJ175" s="4"/>
      <c r="DK175" s="4"/>
      <c r="DL175" s="4"/>
      <c r="DM175" s="4"/>
      <c r="DN175" s="4"/>
      <c r="DO175" s="4"/>
      <c r="DP175" s="4"/>
      <c r="DQ175" s="4"/>
      <c r="DR175" s="4"/>
      <c r="DS175" s="4"/>
      <c r="DT175" s="4"/>
      <c r="DU175" s="4"/>
      <c r="DV175" s="4"/>
      <c r="DW175" s="4"/>
      <c r="DX175" s="4"/>
      <c r="DY175" s="4"/>
      <c r="DZ175" s="4"/>
      <c r="EA175" s="4"/>
      <c r="EB175" s="4"/>
      <c r="EC175" s="4"/>
      <c r="ED175" s="4"/>
      <c r="EE175" s="4"/>
      <c r="EF175" s="4"/>
      <c r="EG175" s="4"/>
      <c r="EH175" s="4"/>
      <c r="EI175" s="4"/>
      <c r="EJ175" s="4"/>
      <c r="EK175" s="4"/>
      <c r="EL175" s="4"/>
      <c r="EM175" s="4"/>
      <c r="EN175" s="4"/>
      <c r="EO175" s="4"/>
      <c r="EP175" s="4"/>
      <c r="EQ175" s="4"/>
      <c r="ER175" s="4"/>
      <c r="ES175" s="4"/>
      <c r="ET175" s="4"/>
      <c r="EU175" s="4"/>
      <c r="EV175" s="4"/>
      <c r="EW175" s="4"/>
      <c r="EX175" s="4"/>
      <c r="EY175" s="4"/>
      <c r="EZ175" s="4"/>
      <c r="FA175" s="4"/>
      <c r="FB175" s="4"/>
      <c r="FC175" s="4"/>
      <c r="FD175" s="4"/>
      <c r="FE175" s="4"/>
      <c r="FF175" s="4"/>
      <c r="FG175" s="4"/>
      <c r="FH175" s="4"/>
      <c r="FI175" s="4"/>
      <c r="FJ175" s="4"/>
      <c r="FK175" s="4"/>
      <c r="FL175" s="4"/>
      <c r="FM175" s="4"/>
      <c r="FN175" s="4"/>
      <c r="FO175" s="4"/>
      <c r="FP175" s="4"/>
      <c r="FQ175" s="4"/>
      <c r="FR175" s="4"/>
      <c r="FS175" s="4"/>
      <c r="FT175" s="4"/>
      <c r="FU175" s="4"/>
      <c r="FV175" s="4"/>
      <c r="FW175" s="4"/>
      <c r="FX175" s="4"/>
      <c r="FY175" s="4"/>
      <c r="FZ175" s="4"/>
      <c r="GA175" s="4"/>
      <c r="GB175" s="4"/>
      <c r="GC175" s="4"/>
      <c r="GD175" s="4"/>
      <c r="GE175" s="4"/>
      <c r="GF175" s="4"/>
      <c r="GG175" s="4"/>
      <c r="GH175" s="4"/>
      <c r="GI175" s="4"/>
      <c r="GJ175" s="4"/>
    </row>
    <row r="176" spans="1:192" s="5" customFormat="1" x14ac:dyDescent="0.5">
      <c r="A176" s="4"/>
      <c r="B176" s="4"/>
      <c r="C176" s="4"/>
      <c r="D176" s="4"/>
      <c r="E176" s="4"/>
      <c r="F176" s="4"/>
      <c r="G176" s="4"/>
      <c r="H176" s="4"/>
      <c r="I176" s="4"/>
      <c r="J176" s="4"/>
      <c r="K176" s="4"/>
      <c r="L176" s="4"/>
      <c r="M176" s="4"/>
      <c r="N176" s="4"/>
      <c r="O176" s="4"/>
      <c r="P176" s="4"/>
      <c r="Q176" s="4"/>
      <c r="R176" s="4"/>
      <c r="S176" s="4"/>
      <c r="T176" s="4"/>
      <c r="U176" s="4"/>
      <c r="V176" s="4"/>
      <c r="W176" s="4"/>
      <c r="X176" s="4"/>
      <c r="Y176" s="4"/>
      <c r="Z176" s="4"/>
      <c r="AA176" s="4"/>
      <c r="AB176" s="4"/>
      <c r="AC176" s="4"/>
      <c r="AD176" s="4"/>
      <c r="AE176" s="4"/>
      <c r="AF176" s="4"/>
      <c r="AG176" s="4"/>
      <c r="AH176" s="4"/>
      <c r="AI176" s="4"/>
      <c r="AJ176" s="4"/>
      <c r="AK176" s="4"/>
      <c r="AL176" s="4"/>
      <c r="AM176" s="4"/>
      <c r="AN176" s="4"/>
      <c r="AO176" s="4"/>
      <c r="AP176" s="4"/>
      <c r="AQ176" s="4"/>
      <c r="AR176" s="4"/>
      <c r="AS176" s="4"/>
      <c r="AT176" s="4"/>
      <c r="AU176" s="4"/>
      <c r="AV176" s="4"/>
      <c r="AW176" s="4"/>
      <c r="AX176" s="4"/>
      <c r="AY176" s="4"/>
      <c r="AZ176" s="4"/>
      <c r="BA176" s="4"/>
      <c r="BB176" s="4"/>
      <c r="BC176" s="4"/>
      <c r="BD176" s="4"/>
      <c r="BE176" s="4"/>
      <c r="BF176" s="4"/>
      <c r="BG176" s="4"/>
      <c r="BH176" s="4"/>
      <c r="BI176" s="4"/>
      <c r="BJ176" s="4"/>
      <c r="BK176" s="4"/>
      <c r="BL176" s="4"/>
      <c r="BM176" s="4"/>
      <c r="BN176" s="4"/>
      <c r="BO176" s="4"/>
      <c r="BP176" s="4"/>
      <c r="BQ176" s="4"/>
      <c r="BR176" s="4"/>
      <c r="BS176" s="4"/>
      <c r="BT176" s="4"/>
      <c r="BU176" s="4"/>
      <c r="BV176" s="4"/>
      <c r="BW176" s="4"/>
      <c r="BX176" s="4"/>
      <c r="BY176" s="4"/>
      <c r="BZ176" s="4"/>
      <c r="CA176" s="4"/>
      <c r="CB176" s="4"/>
      <c r="CC176" s="4"/>
      <c r="CD176" s="4"/>
      <c r="CE176" s="4"/>
      <c r="CF176" s="4"/>
      <c r="CG176" s="4"/>
      <c r="CH176" s="4"/>
      <c r="CI176" s="4"/>
      <c r="CJ176" s="4"/>
      <c r="CK176" s="4"/>
      <c r="CL176" s="4"/>
      <c r="CM176" s="4"/>
      <c r="CN176" s="4"/>
      <c r="CO176" s="4"/>
      <c r="CP176" s="4"/>
      <c r="CQ176" s="4"/>
      <c r="CR176" s="4"/>
      <c r="CS176" s="4"/>
      <c r="CT176" s="4"/>
      <c r="CU176" s="4"/>
      <c r="CV176" s="4"/>
      <c r="CW176" s="4"/>
      <c r="CX176" s="4"/>
      <c r="CY176" s="4"/>
      <c r="CZ176" s="4"/>
      <c r="DA176" s="4"/>
      <c r="DB176" s="4"/>
      <c r="DC176" s="4"/>
      <c r="DD176" s="4"/>
      <c r="DE176" s="4"/>
      <c r="DF176" s="4"/>
      <c r="DG176" s="4"/>
      <c r="DH176" s="4"/>
      <c r="DI176" s="4"/>
      <c r="DJ176" s="4"/>
      <c r="DK176" s="4"/>
      <c r="DL176" s="4"/>
      <c r="DM176" s="4"/>
      <c r="DN176" s="4"/>
      <c r="DO176" s="4"/>
      <c r="DP176" s="4"/>
      <c r="DQ176" s="4"/>
      <c r="DR176" s="4"/>
      <c r="DS176" s="4"/>
      <c r="DT176" s="4"/>
      <c r="DU176" s="4"/>
      <c r="DV176" s="4"/>
      <c r="DW176" s="4"/>
      <c r="DX176" s="4"/>
      <c r="DY176" s="4"/>
      <c r="DZ176" s="4"/>
      <c r="EA176" s="4"/>
      <c r="EB176" s="4"/>
      <c r="EC176" s="4"/>
      <c r="ED176" s="4"/>
      <c r="EE176" s="4"/>
      <c r="EF176" s="4"/>
      <c r="EG176" s="4"/>
      <c r="EH176" s="4"/>
      <c r="EI176" s="4"/>
      <c r="EJ176" s="4"/>
      <c r="EK176" s="4"/>
      <c r="EL176" s="4"/>
      <c r="EM176" s="4"/>
      <c r="EN176" s="4"/>
      <c r="EO176" s="4"/>
      <c r="EP176" s="4"/>
      <c r="EQ176" s="4"/>
      <c r="ER176" s="4"/>
      <c r="ES176" s="4"/>
      <c r="ET176" s="4"/>
      <c r="EU176" s="4"/>
      <c r="EV176" s="4"/>
      <c r="EW176" s="4"/>
      <c r="EX176" s="4"/>
      <c r="EY176" s="4"/>
      <c r="EZ176" s="4"/>
      <c r="FA176" s="4"/>
      <c r="FB176" s="4"/>
      <c r="FC176" s="4"/>
      <c r="FD176" s="4"/>
      <c r="FE176" s="4"/>
      <c r="FF176" s="4"/>
      <c r="FG176" s="4"/>
      <c r="FH176" s="4"/>
      <c r="FI176" s="4"/>
      <c r="FJ176" s="4"/>
      <c r="FK176" s="4"/>
      <c r="FL176" s="4"/>
      <c r="FM176" s="4"/>
      <c r="FN176" s="4"/>
      <c r="FO176" s="4"/>
      <c r="FP176" s="4"/>
      <c r="FQ176" s="4"/>
      <c r="FR176" s="4"/>
      <c r="FS176" s="4"/>
      <c r="FT176" s="4"/>
      <c r="FU176" s="4"/>
      <c r="FV176" s="4"/>
      <c r="FW176" s="4"/>
      <c r="FX176" s="4"/>
      <c r="FY176" s="4"/>
      <c r="FZ176" s="4"/>
      <c r="GA176" s="4"/>
      <c r="GB176" s="4"/>
      <c r="GC176" s="4"/>
      <c r="GD176" s="4"/>
      <c r="GE176" s="4"/>
      <c r="GF176" s="4"/>
      <c r="GG176" s="4"/>
      <c r="GH176" s="4"/>
      <c r="GI176" s="4"/>
      <c r="GJ176" s="4"/>
    </row>
    <row r="177" spans="1:192" s="5" customFormat="1" x14ac:dyDescent="0.5">
      <c r="A177" s="4"/>
      <c r="B177" s="4"/>
      <c r="C177" s="4"/>
      <c r="D177" s="4"/>
      <c r="E177" s="4"/>
      <c r="F177" s="4"/>
      <c r="G177" s="4"/>
      <c r="H177" s="4"/>
      <c r="I177" s="4"/>
      <c r="J177" s="4"/>
      <c r="K177" s="4"/>
      <c r="L177" s="4"/>
      <c r="M177" s="4"/>
      <c r="N177" s="4"/>
      <c r="O177" s="4"/>
      <c r="P177" s="4"/>
      <c r="Q177" s="4"/>
      <c r="R177" s="4"/>
      <c r="S177" s="4"/>
      <c r="T177" s="4"/>
      <c r="U177" s="4"/>
      <c r="V177" s="4"/>
      <c r="W177" s="4"/>
      <c r="X177" s="4"/>
      <c r="Y177" s="4"/>
      <c r="Z177" s="4"/>
      <c r="AA177" s="4"/>
      <c r="AB177" s="4"/>
      <c r="AC177" s="4"/>
      <c r="AD177" s="4"/>
      <c r="AE177" s="4"/>
      <c r="AF177" s="4"/>
      <c r="AG177" s="4"/>
      <c r="AH177" s="4"/>
      <c r="AI177" s="4"/>
      <c r="AJ177" s="4"/>
      <c r="AK177" s="4"/>
      <c r="AL177" s="4"/>
      <c r="AM177" s="4"/>
      <c r="AN177" s="4"/>
      <c r="AO177" s="4"/>
      <c r="AP177" s="4"/>
      <c r="AQ177" s="4"/>
      <c r="AR177" s="4"/>
      <c r="AS177" s="4"/>
      <c r="AT177" s="4"/>
      <c r="AU177" s="4"/>
      <c r="AV177" s="4"/>
      <c r="AW177" s="4"/>
      <c r="AX177" s="4"/>
      <c r="AY177" s="4"/>
      <c r="AZ177" s="4"/>
      <c r="BA177" s="4"/>
      <c r="BB177" s="4"/>
      <c r="BC177" s="4"/>
      <c r="BD177" s="4"/>
      <c r="BE177" s="4"/>
      <c r="BF177" s="4"/>
      <c r="BG177" s="4"/>
      <c r="BH177" s="4"/>
      <c r="BI177" s="4"/>
      <c r="BJ177" s="4"/>
      <c r="BK177" s="4"/>
      <c r="BL177" s="4"/>
      <c r="BM177" s="4"/>
      <c r="BN177" s="4"/>
      <c r="BO177" s="4"/>
      <c r="BP177" s="4"/>
      <c r="BQ177" s="4"/>
      <c r="BR177" s="4"/>
      <c r="BS177" s="4"/>
      <c r="BT177" s="4"/>
      <c r="BU177" s="4"/>
      <c r="BV177" s="4"/>
      <c r="BW177" s="4"/>
      <c r="BX177" s="4"/>
      <c r="BY177" s="4"/>
      <c r="BZ177" s="4"/>
      <c r="CA177" s="4"/>
      <c r="CB177" s="4"/>
      <c r="CC177" s="4"/>
      <c r="CD177" s="4"/>
      <c r="CE177" s="4"/>
      <c r="CF177" s="4"/>
      <c r="CG177" s="4"/>
      <c r="CH177" s="4"/>
      <c r="CI177" s="4"/>
      <c r="CJ177" s="4"/>
      <c r="CK177" s="4"/>
      <c r="CL177" s="4"/>
      <c r="CM177" s="4"/>
      <c r="CN177" s="4"/>
      <c r="CO177" s="4"/>
      <c r="CP177" s="4"/>
      <c r="CQ177" s="4"/>
      <c r="CR177" s="4"/>
      <c r="CS177" s="4"/>
      <c r="CT177" s="4"/>
      <c r="CU177" s="4"/>
      <c r="CV177" s="4"/>
      <c r="CW177" s="4"/>
      <c r="CX177" s="4"/>
      <c r="CY177" s="4"/>
      <c r="CZ177" s="4"/>
      <c r="DA177" s="4"/>
      <c r="DB177" s="4"/>
      <c r="DC177" s="4"/>
      <c r="DD177" s="4"/>
      <c r="DE177" s="4"/>
      <c r="DF177" s="4"/>
      <c r="DG177" s="4"/>
      <c r="DH177" s="4"/>
      <c r="DI177" s="4"/>
      <c r="DJ177" s="4"/>
      <c r="DK177" s="4"/>
      <c r="DL177" s="4"/>
      <c r="DM177" s="4"/>
      <c r="DN177" s="4"/>
      <c r="DO177" s="4"/>
      <c r="DP177" s="4"/>
      <c r="DQ177" s="4"/>
      <c r="DR177" s="4"/>
      <c r="DS177" s="4"/>
      <c r="DT177" s="4"/>
      <c r="DU177" s="4"/>
      <c r="DV177" s="4"/>
      <c r="DW177" s="4"/>
      <c r="DX177" s="4"/>
      <c r="DY177" s="4"/>
      <c r="DZ177" s="4"/>
      <c r="EA177" s="4"/>
      <c r="EB177" s="4"/>
      <c r="EC177" s="4"/>
      <c r="ED177" s="4"/>
      <c r="EE177" s="4"/>
      <c r="EF177" s="4"/>
      <c r="EG177" s="4"/>
      <c r="EH177" s="4"/>
      <c r="EI177" s="4"/>
      <c r="EJ177" s="4"/>
      <c r="EK177" s="4"/>
      <c r="EL177" s="4"/>
      <c r="EM177" s="4"/>
      <c r="EN177" s="4"/>
      <c r="EO177" s="4"/>
      <c r="EP177" s="4"/>
      <c r="EQ177" s="4"/>
      <c r="ER177" s="4"/>
      <c r="ES177" s="4"/>
      <c r="ET177" s="4"/>
      <c r="EU177" s="4"/>
      <c r="EV177" s="4"/>
      <c r="EW177" s="4"/>
      <c r="EX177" s="4"/>
      <c r="EY177" s="4"/>
      <c r="EZ177" s="4"/>
      <c r="FA177" s="4"/>
      <c r="FB177" s="4"/>
      <c r="FC177" s="4"/>
      <c r="FD177" s="4"/>
      <c r="FE177" s="4"/>
      <c r="FF177" s="4"/>
      <c r="FG177" s="4"/>
      <c r="FH177" s="4"/>
      <c r="FI177" s="4"/>
      <c r="FJ177" s="4"/>
      <c r="FK177" s="4"/>
      <c r="FL177" s="4"/>
      <c r="FM177" s="4"/>
      <c r="FN177" s="4"/>
      <c r="FO177" s="4"/>
      <c r="FP177" s="4"/>
      <c r="FQ177" s="4"/>
      <c r="FR177" s="4"/>
      <c r="FS177" s="4"/>
      <c r="FT177" s="4"/>
      <c r="FU177" s="4"/>
      <c r="FV177" s="4"/>
      <c r="FW177" s="4"/>
      <c r="FX177" s="4"/>
      <c r="FY177" s="4"/>
      <c r="FZ177" s="4"/>
      <c r="GA177" s="4"/>
      <c r="GB177" s="4"/>
      <c r="GC177" s="4"/>
      <c r="GD177" s="4"/>
      <c r="GE177" s="4"/>
      <c r="GF177" s="4"/>
      <c r="GG177" s="4"/>
      <c r="GH177" s="4"/>
      <c r="GI177" s="4"/>
      <c r="GJ177" s="4"/>
    </row>
    <row r="178" spans="1:192" s="5" customFormat="1" x14ac:dyDescent="0.5">
      <c r="A178" s="4"/>
      <c r="B178" s="4"/>
      <c r="C178" s="4"/>
      <c r="D178" s="4"/>
      <c r="E178" s="4"/>
      <c r="F178" s="4"/>
      <c r="G178" s="4"/>
      <c r="H178" s="4"/>
      <c r="I178" s="4"/>
      <c r="J178" s="4"/>
      <c r="K178" s="4"/>
      <c r="L178" s="4"/>
      <c r="M178" s="4"/>
      <c r="N178" s="4"/>
      <c r="O178" s="4"/>
      <c r="P178" s="4"/>
      <c r="Q178" s="4"/>
      <c r="R178" s="4"/>
      <c r="S178" s="4"/>
      <c r="T178" s="4"/>
      <c r="U178" s="4"/>
      <c r="V178" s="4"/>
      <c r="W178" s="4"/>
      <c r="X178" s="4"/>
      <c r="Y178" s="4"/>
      <c r="Z178" s="4"/>
      <c r="AA178" s="4"/>
      <c r="AB178" s="4"/>
      <c r="AC178" s="4"/>
      <c r="AD178" s="4"/>
      <c r="AE178" s="4"/>
      <c r="AF178" s="4"/>
      <c r="AG178" s="4"/>
      <c r="AH178" s="4"/>
      <c r="AI178" s="4"/>
      <c r="AJ178" s="4"/>
      <c r="AK178" s="4"/>
      <c r="AL178" s="4"/>
      <c r="AM178" s="4"/>
      <c r="AN178" s="4"/>
      <c r="AO178" s="4"/>
      <c r="AP178" s="4"/>
      <c r="AQ178" s="4"/>
      <c r="AR178" s="4"/>
      <c r="AS178" s="4"/>
      <c r="AT178" s="4"/>
      <c r="AU178" s="4"/>
      <c r="AV178" s="4"/>
      <c r="AW178" s="4"/>
      <c r="AX178" s="4"/>
      <c r="AY178" s="4"/>
      <c r="AZ178" s="4"/>
      <c r="BA178" s="4"/>
      <c r="BB178" s="4"/>
      <c r="BC178" s="4"/>
      <c r="BD178" s="4"/>
      <c r="BE178" s="4"/>
      <c r="BF178" s="4"/>
      <c r="BG178" s="4"/>
      <c r="BH178" s="4"/>
      <c r="BI178" s="4"/>
      <c r="BJ178" s="4"/>
      <c r="BK178" s="4"/>
      <c r="BL178" s="4"/>
      <c r="BM178" s="4"/>
      <c r="BN178" s="4"/>
      <c r="BO178" s="4"/>
      <c r="BP178" s="4"/>
      <c r="BQ178" s="4"/>
      <c r="BR178" s="4"/>
      <c r="BS178" s="4"/>
      <c r="BT178" s="4"/>
      <c r="BU178" s="4"/>
      <c r="BV178" s="4"/>
      <c r="BW178" s="4"/>
      <c r="BX178" s="4"/>
      <c r="BY178" s="4"/>
      <c r="BZ178" s="4"/>
      <c r="CA178" s="4"/>
      <c r="CB178" s="4"/>
      <c r="CC178" s="4"/>
      <c r="CD178" s="4"/>
      <c r="CE178" s="4"/>
      <c r="CF178" s="4"/>
      <c r="CG178" s="4"/>
      <c r="CH178" s="4"/>
      <c r="CI178" s="4"/>
      <c r="CJ178" s="4"/>
      <c r="CK178" s="4"/>
      <c r="CL178" s="4"/>
      <c r="CM178" s="4"/>
      <c r="CN178" s="4"/>
      <c r="CO178" s="4"/>
      <c r="CP178" s="4"/>
      <c r="CQ178" s="4"/>
      <c r="CR178" s="4"/>
      <c r="CS178" s="4"/>
      <c r="CT178" s="4"/>
      <c r="CU178" s="4"/>
      <c r="CV178" s="4"/>
      <c r="CW178" s="4"/>
      <c r="CX178" s="4"/>
      <c r="CY178" s="4"/>
      <c r="CZ178" s="4"/>
      <c r="DA178" s="4"/>
      <c r="DB178" s="4"/>
      <c r="DC178" s="4"/>
      <c r="DD178" s="4"/>
      <c r="DE178" s="4"/>
      <c r="DF178" s="4"/>
      <c r="DG178" s="4"/>
      <c r="DH178" s="4"/>
      <c r="DI178" s="4"/>
      <c r="DJ178" s="4"/>
      <c r="DK178" s="4"/>
      <c r="DL178" s="4"/>
      <c r="DM178" s="4"/>
      <c r="DN178" s="4"/>
      <c r="DO178" s="4"/>
      <c r="DP178" s="4"/>
      <c r="DQ178" s="4"/>
      <c r="DR178" s="4"/>
      <c r="DS178" s="4"/>
      <c r="DT178" s="4"/>
      <c r="DU178" s="4"/>
      <c r="DV178" s="4"/>
      <c r="DW178" s="4"/>
      <c r="DX178" s="4"/>
      <c r="DY178" s="4"/>
      <c r="DZ178" s="4"/>
      <c r="EA178" s="4"/>
      <c r="EB178" s="4"/>
      <c r="EC178" s="4"/>
      <c r="ED178" s="4"/>
      <c r="EE178" s="4"/>
      <c r="EF178" s="4"/>
      <c r="EG178" s="4"/>
      <c r="EH178" s="4"/>
      <c r="EI178" s="4"/>
      <c r="EJ178" s="4"/>
      <c r="EK178" s="4"/>
      <c r="EL178" s="4"/>
      <c r="EM178" s="4"/>
      <c r="EN178" s="4"/>
      <c r="EO178" s="4"/>
      <c r="EP178" s="4"/>
      <c r="EQ178" s="4"/>
      <c r="ER178" s="4"/>
      <c r="ES178" s="4"/>
      <c r="ET178" s="4"/>
      <c r="EU178" s="4"/>
      <c r="EV178" s="4"/>
      <c r="EW178" s="4"/>
      <c r="EX178" s="4"/>
      <c r="EY178" s="4"/>
      <c r="EZ178" s="4"/>
      <c r="FA178" s="4"/>
      <c r="FB178" s="4"/>
      <c r="FC178" s="4"/>
      <c r="FD178" s="4"/>
      <c r="FE178" s="4"/>
      <c r="FF178" s="4"/>
      <c r="FG178" s="4"/>
      <c r="FH178" s="4"/>
      <c r="FI178" s="4"/>
      <c r="FJ178" s="4"/>
      <c r="FK178" s="4"/>
      <c r="FL178" s="4"/>
      <c r="FM178" s="4"/>
      <c r="FN178" s="4"/>
      <c r="FO178" s="4"/>
      <c r="FP178" s="4"/>
      <c r="FQ178" s="4"/>
      <c r="FR178" s="4"/>
      <c r="FS178" s="4"/>
      <c r="FT178" s="4"/>
      <c r="FU178" s="4"/>
      <c r="FV178" s="4"/>
      <c r="FW178" s="4"/>
      <c r="FX178" s="4"/>
      <c r="FY178" s="4"/>
      <c r="FZ178" s="4"/>
      <c r="GA178" s="4"/>
      <c r="GB178" s="4"/>
      <c r="GC178" s="4"/>
      <c r="GD178" s="4"/>
      <c r="GE178" s="4"/>
      <c r="GF178" s="4"/>
      <c r="GG178" s="4"/>
      <c r="GH178" s="4"/>
      <c r="GI178" s="4"/>
      <c r="GJ178" s="4"/>
    </row>
    <row r="179" spans="1:192" s="5" customFormat="1" x14ac:dyDescent="0.5">
      <c r="A179" s="4"/>
      <c r="B179" s="4"/>
      <c r="C179" s="4"/>
      <c r="D179" s="4"/>
      <c r="E179" s="4"/>
      <c r="F179" s="4"/>
      <c r="G179" s="4"/>
      <c r="H179" s="4"/>
      <c r="I179" s="4"/>
      <c r="J179" s="4"/>
      <c r="K179" s="4"/>
      <c r="L179" s="4"/>
      <c r="M179" s="4"/>
      <c r="N179" s="4"/>
      <c r="O179" s="4"/>
      <c r="P179" s="4"/>
      <c r="Q179" s="4"/>
      <c r="R179" s="4"/>
      <c r="S179" s="4"/>
      <c r="T179" s="4"/>
      <c r="U179" s="4"/>
      <c r="V179" s="4"/>
      <c r="W179" s="4"/>
      <c r="X179" s="4"/>
      <c r="Y179" s="4"/>
      <c r="Z179" s="4"/>
      <c r="AA179" s="4"/>
      <c r="AB179" s="4"/>
      <c r="AC179" s="4"/>
      <c r="AD179" s="4"/>
      <c r="AE179" s="4"/>
      <c r="AF179" s="4"/>
      <c r="AG179" s="4"/>
      <c r="AH179" s="4"/>
      <c r="AI179" s="4"/>
      <c r="AJ179" s="4"/>
      <c r="AK179" s="4"/>
      <c r="AL179" s="4"/>
      <c r="AM179" s="4"/>
      <c r="AN179" s="4"/>
      <c r="AO179" s="4"/>
      <c r="AP179" s="4"/>
      <c r="AQ179" s="4"/>
      <c r="AR179" s="4"/>
      <c r="AS179" s="4"/>
      <c r="AT179" s="4"/>
      <c r="AU179" s="4"/>
      <c r="AV179" s="4"/>
      <c r="AW179" s="4"/>
      <c r="AX179" s="4"/>
      <c r="AY179" s="4"/>
      <c r="AZ179" s="4"/>
      <c r="BA179" s="4"/>
      <c r="BB179" s="4"/>
      <c r="BC179" s="4"/>
      <c r="BD179" s="4"/>
      <c r="BE179" s="4"/>
      <c r="BF179" s="4"/>
      <c r="BG179" s="4"/>
      <c r="BH179" s="4"/>
      <c r="BI179" s="4"/>
      <c r="BJ179" s="4"/>
      <c r="BK179" s="4"/>
      <c r="BL179" s="4"/>
      <c r="BM179" s="4"/>
      <c r="BN179" s="4"/>
      <c r="BO179" s="4"/>
      <c r="BP179" s="4"/>
      <c r="BQ179" s="4"/>
      <c r="BR179" s="4"/>
      <c r="BS179" s="4"/>
      <c r="BT179" s="4"/>
      <c r="BU179" s="4"/>
      <c r="BV179" s="4"/>
      <c r="BW179" s="4"/>
      <c r="BX179" s="4"/>
      <c r="BY179" s="4"/>
      <c r="BZ179" s="4"/>
      <c r="CA179" s="4"/>
      <c r="CB179" s="4"/>
      <c r="CC179" s="4"/>
      <c r="CD179" s="4"/>
      <c r="CE179" s="4"/>
      <c r="CF179" s="4"/>
      <c r="CG179" s="4"/>
      <c r="CH179" s="4"/>
      <c r="CI179" s="4"/>
      <c r="CJ179" s="4"/>
      <c r="CK179" s="4"/>
      <c r="CL179" s="4"/>
      <c r="CM179" s="4"/>
      <c r="CN179" s="4"/>
      <c r="CO179" s="4"/>
      <c r="CP179" s="4"/>
      <c r="CQ179" s="4"/>
      <c r="CR179" s="4"/>
      <c r="CS179" s="4"/>
      <c r="CT179" s="4"/>
      <c r="CU179" s="4"/>
      <c r="CV179" s="4"/>
      <c r="CW179" s="4"/>
      <c r="CX179" s="4"/>
      <c r="CY179" s="4"/>
      <c r="CZ179" s="4"/>
      <c r="DA179" s="4"/>
      <c r="DB179" s="4"/>
      <c r="DC179" s="4"/>
      <c r="DD179" s="4"/>
      <c r="DE179" s="4"/>
      <c r="DF179" s="4"/>
      <c r="DG179" s="4"/>
      <c r="DH179" s="4"/>
      <c r="DI179" s="4"/>
      <c r="DJ179" s="4"/>
      <c r="DK179" s="4"/>
      <c r="DL179" s="4"/>
      <c r="DM179" s="4"/>
      <c r="DN179" s="4"/>
      <c r="DO179" s="4"/>
      <c r="DP179" s="4"/>
      <c r="DQ179" s="4"/>
      <c r="DR179" s="4"/>
      <c r="DS179" s="4"/>
      <c r="DT179" s="4"/>
      <c r="DU179" s="4"/>
      <c r="DV179" s="4"/>
      <c r="DW179" s="4"/>
      <c r="DX179" s="4"/>
      <c r="DY179" s="4"/>
      <c r="DZ179" s="4"/>
      <c r="EA179" s="4"/>
      <c r="EB179" s="4"/>
      <c r="EC179" s="4"/>
      <c r="ED179" s="4"/>
      <c r="EE179" s="4"/>
      <c r="EF179" s="4"/>
      <c r="EG179" s="4"/>
      <c r="EH179" s="4"/>
      <c r="EI179" s="4"/>
      <c r="EJ179" s="4"/>
      <c r="EK179" s="4"/>
      <c r="EL179" s="4"/>
      <c r="EM179" s="4"/>
      <c r="EN179" s="4"/>
      <c r="EO179" s="4"/>
      <c r="EP179" s="4"/>
      <c r="EQ179" s="4"/>
      <c r="ER179" s="4"/>
      <c r="ES179" s="4"/>
      <c r="ET179" s="4"/>
      <c r="EU179" s="4"/>
      <c r="EV179" s="4"/>
      <c r="EW179" s="4"/>
      <c r="EX179" s="4"/>
      <c r="EY179" s="4"/>
      <c r="EZ179" s="4"/>
      <c r="FA179" s="4"/>
      <c r="FB179" s="4"/>
      <c r="FC179" s="4"/>
      <c r="FD179" s="4"/>
      <c r="FE179" s="4"/>
      <c r="FF179" s="4"/>
      <c r="FG179" s="4"/>
      <c r="FH179" s="4"/>
      <c r="FI179" s="4"/>
      <c r="FJ179" s="4"/>
      <c r="FK179" s="4"/>
      <c r="FL179" s="4"/>
      <c r="FM179" s="4"/>
      <c r="FN179" s="4"/>
      <c r="FO179" s="4"/>
      <c r="FP179" s="4"/>
      <c r="FQ179" s="4"/>
      <c r="FR179" s="4"/>
      <c r="FS179" s="4"/>
      <c r="FT179" s="4"/>
      <c r="FU179" s="4"/>
      <c r="FV179" s="4"/>
      <c r="FW179" s="4"/>
      <c r="FX179" s="4"/>
      <c r="FY179" s="4"/>
      <c r="FZ179" s="4"/>
      <c r="GA179" s="4"/>
      <c r="GB179" s="4"/>
      <c r="GC179" s="4"/>
      <c r="GD179" s="4"/>
      <c r="GE179" s="4"/>
      <c r="GF179" s="4"/>
      <c r="GG179" s="4"/>
      <c r="GH179" s="4"/>
      <c r="GI179" s="4"/>
      <c r="GJ179" s="4"/>
    </row>
    <row r="180" spans="1:192" s="5" customFormat="1" x14ac:dyDescent="0.5">
      <c r="A180" s="4"/>
      <c r="B180" s="4"/>
      <c r="C180" s="4"/>
      <c r="D180" s="4"/>
      <c r="E180" s="4"/>
      <c r="F180" s="4"/>
      <c r="G180" s="4"/>
      <c r="H180" s="4"/>
      <c r="I180" s="4"/>
      <c r="J180" s="4"/>
      <c r="K180" s="4"/>
      <c r="L180" s="4"/>
      <c r="M180" s="4"/>
      <c r="N180" s="4"/>
      <c r="O180" s="4"/>
      <c r="P180" s="4"/>
      <c r="Q180" s="4"/>
      <c r="R180" s="4"/>
      <c r="S180" s="4"/>
      <c r="T180" s="4"/>
      <c r="U180" s="4"/>
      <c r="V180" s="4"/>
      <c r="W180" s="4"/>
      <c r="X180" s="4"/>
      <c r="Y180" s="4"/>
      <c r="Z180" s="4"/>
      <c r="AA180" s="4"/>
      <c r="AB180" s="4"/>
      <c r="AC180" s="4"/>
      <c r="AD180" s="4"/>
      <c r="AE180" s="4"/>
      <c r="AF180" s="4"/>
      <c r="AG180" s="4"/>
      <c r="AH180" s="4"/>
      <c r="AI180" s="4"/>
      <c r="AJ180" s="4"/>
      <c r="AK180" s="4"/>
      <c r="AL180" s="4"/>
      <c r="AM180" s="4"/>
      <c r="AN180" s="4"/>
      <c r="AO180" s="4"/>
      <c r="AP180" s="4"/>
      <c r="AQ180" s="4"/>
      <c r="AR180" s="4"/>
      <c r="AS180" s="4"/>
      <c r="AT180" s="4"/>
      <c r="AU180" s="4"/>
      <c r="AV180" s="4"/>
      <c r="AW180" s="4"/>
      <c r="AX180" s="4"/>
      <c r="AY180" s="4"/>
      <c r="AZ180" s="4"/>
      <c r="BA180" s="4"/>
      <c r="BB180" s="4"/>
      <c r="BC180" s="4"/>
      <c r="BD180" s="4"/>
      <c r="BE180" s="4"/>
      <c r="BF180" s="4"/>
      <c r="BG180" s="4"/>
      <c r="BH180" s="4"/>
      <c r="BI180" s="4"/>
      <c r="BJ180" s="4"/>
      <c r="BK180" s="4"/>
      <c r="BL180" s="4"/>
      <c r="BM180" s="4"/>
      <c r="BN180" s="4"/>
      <c r="BO180" s="4"/>
      <c r="BP180" s="4"/>
      <c r="BQ180" s="4"/>
      <c r="BR180" s="4"/>
      <c r="BS180" s="4"/>
      <c r="BT180" s="4"/>
      <c r="BU180" s="4"/>
      <c r="BV180" s="4"/>
      <c r="BW180" s="4"/>
      <c r="BX180" s="4"/>
      <c r="BY180" s="4"/>
      <c r="BZ180" s="4"/>
      <c r="CA180" s="4"/>
      <c r="CB180" s="4"/>
      <c r="CC180" s="4"/>
      <c r="CD180" s="4"/>
      <c r="CE180" s="4"/>
      <c r="CF180" s="4"/>
      <c r="CG180" s="4"/>
      <c r="CH180" s="4"/>
      <c r="CI180" s="4"/>
      <c r="CJ180" s="4"/>
      <c r="CK180" s="4"/>
      <c r="CL180" s="4"/>
      <c r="CM180" s="4"/>
      <c r="CN180" s="4"/>
      <c r="CO180" s="4"/>
      <c r="CP180" s="4"/>
      <c r="CQ180" s="4"/>
      <c r="CR180" s="4"/>
      <c r="CS180" s="4"/>
      <c r="CT180" s="4"/>
      <c r="CU180" s="4"/>
      <c r="CV180" s="4"/>
      <c r="CW180" s="4"/>
      <c r="CX180" s="4"/>
      <c r="CY180" s="4"/>
      <c r="CZ180" s="4"/>
      <c r="DA180" s="4"/>
      <c r="DB180" s="4"/>
      <c r="DC180" s="4"/>
      <c r="DD180" s="4"/>
      <c r="DE180" s="4"/>
      <c r="DF180" s="4"/>
      <c r="DG180" s="4"/>
      <c r="DH180" s="4"/>
      <c r="DI180" s="4"/>
      <c r="DJ180" s="4"/>
      <c r="DK180" s="4"/>
      <c r="DL180" s="4"/>
      <c r="DM180" s="4"/>
      <c r="DN180" s="4"/>
      <c r="DO180" s="4"/>
      <c r="DP180" s="4"/>
      <c r="DQ180" s="4"/>
      <c r="DR180" s="4"/>
      <c r="DS180" s="4"/>
      <c r="DT180" s="4"/>
      <c r="DU180" s="4"/>
      <c r="DV180" s="4"/>
      <c r="DW180" s="4"/>
      <c r="DX180" s="4"/>
      <c r="DY180" s="4"/>
      <c r="DZ180" s="4"/>
      <c r="EA180" s="4"/>
      <c r="EB180" s="4"/>
      <c r="EC180" s="4"/>
      <c r="ED180" s="4"/>
      <c r="EE180" s="4"/>
      <c r="EF180" s="4"/>
      <c r="EG180" s="4"/>
      <c r="EH180" s="4"/>
      <c r="EI180" s="4"/>
      <c r="EJ180" s="4"/>
      <c r="EK180" s="4"/>
      <c r="EL180" s="4"/>
      <c r="EM180" s="4"/>
      <c r="EN180" s="4"/>
      <c r="EO180" s="4"/>
      <c r="EP180" s="4"/>
      <c r="EQ180" s="4"/>
      <c r="ER180" s="4"/>
      <c r="ES180" s="4"/>
      <c r="ET180" s="4"/>
      <c r="EU180" s="4"/>
      <c r="EV180" s="4"/>
      <c r="EW180" s="4"/>
      <c r="EX180" s="4"/>
      <c r="EY180" s="4"/>
      <c r="EZ180" s="4"/>
      <c r="FA180" s="4"/>
      <c r="FB180" s="4"/>
      <c r="FC180" s="4"/>
      <c r="FD180" s="4"/>
      <c r="FE180" s="4"/>
      <c r="FF180" s="4"/>
      <c r="FG180" s="4"/>
      <c r="FH180" s="4"/>
      <c r="FI180" s="4"/>
      <c r="FJ180" s="4"/>
      <c r="FK180" s="4"/>
      <c r="FL180" s="4"/>
      <c r="FM180" s="4"/>
      <c r="FN180" s="4"/>
      <c r="FO180" s="4"/>
      <c r="FP180" s="4"/>
      <c r="FQ180" s="4"/>
      <c r="FR180" s="4"/>
      <c r="FS180" s="4"/>
      <c r="FT180" s="4"/>
      <c r="FU180" s="4"/>
      <c r="FV180" s="4"/>
      <c r="FW180" s="4"/>
      <c r="FX180" s="4"/>
      <c r="FY180" s="4"/>
      <c r="FZ180" s="4"/>
      <c r="GA180" s="4"/>
      <c r="GB180" s="4"/>
      <c r="GC180" s="4"/>
      <c r="GD180" s="4"/>
      <c r="GE180" s="4"/>
      <c r="GF180" s="4"/>
      <c r="GG180" s="4"/>
      <c r="GH180" s="4"/>
      <c r="GI180" s="4"/>
      <c r="GJ180" s="4"/>
    </row>
    <row r="181" spans="1:192" s="5" customFormat="1" x14ac:dyDescent="0.5">
      <c r="A181" s="4"/>
      <c r="B181" s="4"/>
      <c r="C181" s="4"/>
      <c r="D181" s="4"/>
      <c r="E181" s="4"/>
      <c r="F181" s="4"/>
      <c r="G181" s="4"/>
      <c r="H181" s="4"/>
      <c r="I181" s="4"/>
      <c r="J181" s="4"/>
      <c r="K181" s="4"/>
      <c r="L181" s="4"/>
      <c r="M181" s="4"/>
      <c r="N181" s="4"/>
      <c r="O181" s="4"/>
      <c r="P181" s="4"/>
      <c r="Q181" s="4"/>
      <c r="R181" s="4"/>
      <c r="S181" s="4"/>
      <c r="T181" s="4"/>
      <c r="U181" s="4"/>
      <c r="V181" s="4"/>
      <c r="W181" s="4"/>
      <c r="X181" s="4"/>
      <c r="Y181" s="4"/>
      <c r="Z181" s="4"/>
      <c r="AA181" s="4"/>
      <c r="AB181" s="4"/>
      <c r="AC181" s="4"/>
      <c r="AD181" s="4"/>
      <c r="AE181" s="4"/>
      <c r="AF181" s="4"/>
      <c r="AG181" s="4"/>
      <c r="AH181" s="4"/>
      <c r="AI181" s="4"/>
      <c r="AJ181" s="4"/>
      <c r="AK181" s="4"/>
      <c r="AL181" s="4"/>
      <c r="AM181" s="4"/>
      <c r="AN181" s="4"/>
      <c r="AO181" s="4"/>
      <c r="AP181" s="4"/>
      <c r="AQ181" s="4"/>
      <c r="AR181" s="4"/>
      <c r="AS181" s="4"/>
      <c r="AT181" s="4"/>
      <c r="AU181" s="4"/>
      <c r="AV181" s="4"/>
      <c r="AW181" s="4"/>
      <c r="AX181" s="4"/>
      <c r="AY181" s="4"/>
      <c r="AZ181" s="4"/>
      <c r="BA181" s="4"/>
      <c r="BB181" s="4"/>
      <c r="BC181" s="4"/>
      <c r="BD181" s="4"/>
      <c r="BE181" s="4"/>
      <c r="BF181" s="4"/>
      <c r="BG181" s="4"/>
      <c r="BH181" s="4"/>
      <c r="BI181" s="4"/>
      <c r="BJ181" s="4"/>
      <c r="BK181" s="4"/>
      <c r="BL181" s="4"/>
      <c r="BM181" s="4"/>
      <c r="BN181" s="4"/>
      <c r="BO181" s="4"/>
      <c r="BP181" s="4"/>
      <c r="BQ181" s="4"/>
      <c r="BR181" s="4"/>
      <c r="BS181" s="4"/>
      <c r="BT181" s="4"/>
      <c r="BU181" s="4"/>
      <c r="BV181" s="4"/>
      <c r="BW181" s="4"/>
      <c r="BX181" s="4"/>
      <c r="BY181" s="4"/>
      <c r="BZ181" s="4"/>
      <c r="CA181" s="4"/>
      <c r="CB181" s="4"/>
      <c r="CC181" s="4"/>
      <c r="CD181" s="4"/>
      <c r="CE181" s="4"/>
      <c r="CF181" s="4"/>
      <c r="CG181" s="4"/>
      <c r="CH181" s="4"/>
      <c r="CI181" s="4"/>
      <c r="CJ181" s="4"/>
      <c r="CK181" s="4"/>
      <c r="CL181" s="4"/>
      <c r="CM181" s="4"/>
      <c r="CN181" s="4"/>
      <c r="CO181" s="4"/>
      <c r="CP181" s="4"/>
      <c r="CQ181" s="4"/>
      <c r="CR181" s="4"/>
      <c r="CS181" s="4"/>
      <c r="CT181" s="4"/>
      <c r="CU181" s="4"/>
      <c r="CV181" s="4"/>
      <c r="CW181" s="4"/>
      <c r="CX181" s="4"/>
      <c r="CY181" s="4"/>
      <c r="CZ181" s="4"/>
      <c r="DA181" s="4"/>
      <c r="DB181" s="4"/>
      <c r="DC181" s="4"/>
      <c r="DD181" s="4"/>
      <c r="DE181" s="4"/>
      <c r="DF181" s="4"/>
      <c r="DG181" s="4"/>
      <c r="DH181" s="4"/>
      <c r="DI181" s="4"/>
      <c r="DJ181" s="4"/>
      <c r="DK181" s="4"/>
      <c r="DL181" s="4"/>
      <c r="DM181" s="4"/>
      <c r="DN181" s="4"/>
      <c r="DO181" s="4"/>
      <c r="DP181" s="4"/>
      <c r="DQ181" s="4"/>
      <c r="DR181" s="4"/>
      <c r="DS181" s="4"/>
      <c r="DT181" s="4"/>
      <c r="DU181" s="4"/>
      <c r="DV181" s="4"/>
      <c r="DW181" s="4"/>
      <c r="DX181" s="4"/>
      <c r="DY181" s="4"/>
      <c r="DZ181" s="4"/>
      <c r="EA181" s="4"/>
      <c r="EB181" s="4"/>
      <c r="EC181" s="4"/>
      <c r="ED181" s="4"/>
      <c r="EE181" s="4"/>
      <c r="EF181" s="4"/>
      <c r="EG181" s="4"/>
      <c r="EH181" s="4"/>
      <c r="EI181" s="4"/>
      <c r="EJ181" s="4"/>
      <c r="EK181" s="4"/>
      <c r="EL181" s="4"/>
      <c r="EM181" s="4"/>
      <c r="EN181" s="4"/>
      <c r="EO181" s="4"/>
      <c r="EP181" s="4"/>
      <c r="EQ181" s="4"/>
      <c r="ER181" s="4"/>
      <c r="ES181" s="4"/>
      <c r="ET181" s="4"/>
      <c r="EU181" s="4"/>
      <c r="EV181" s="4"/>
      <c r="EW181" s="4"/>
      <c r="EX181" s="4"/>
      <c r="EY181" s="4"/>
      <c r="EZ181" s="4"/>
      <c r="FA181" s="4"/>
      <c r="FB181" s="4"/>
      <c r="FC181" s="4"/>
      <c r="FD181" s="4"/>
      <c r="FE181" s="4"/>
      <c r="FF181" s="4"/>
      <c r="FG181" s="4"/>
      <c r="FH181" s="4"/>
      <c r="FI181" s="4"/>
      <c r="FJ181" s="4"/>
      <c r="FK181" s="4"/>
      <c r="FL181" s="4"/>
      <c r="FM181" s="4"/>
      <c r="FN181" s="4"/>
      <c r="FO181" s="4"/>
      <c r="FP181" s="4"/>
      <c r="FQ181" s="4"/>
      <c r="FR181" s="4"/>
      <c r="FS181" s="4"/>
      <c r="FT181" s="4"/>
      <c r="FU181" s="4"/>
      <c r="FV181" s="4"/>
      <c r="FW181" s="4"/>
      <c r="FX181" s="4"/>
      <c r="FY181" s="4"/>
      <c r="FZ181" s="4"/>
      <c r="GA181" s="4"/>
      <c r="GB181" s="4"/>
      <c r="GC181" s="4"/>
      <c r="GD181" s="4"/>
      <c r="GE181" s="4"/>
      <c r="GF181" s="4"/>
      <c r="GG181" s="4"/>
      <c r="GH181" s="4"/>
      <c r="GI181" s="4"/>
      <c r="GJ181" s="4"/>
    </row>
    <row r="182" spans="1:192" s="5" customFormat="1" x14ac:dyDescent="0.5">
      <c r="A182" s="4"/>
      <c r="B182" s="4"/>
      <c r="C182" s="4"/>
      <c r="D182" s="4"/>
      <c r="E182" s="4"/>
      <c r="F182" s="4"/>
      <c r="G182" s="4"/>
      <c r="H182" s="4"/>
      <c r="I182" s="4"/>
      <c r="J182" s="4"/>
      <c r="K182" s="4"/>
      <c r="L182" s="4"/>
      <c r="M182" s="4"/>
      <c r="N182" s="4"/>
      <c r="O182" s="4"/>
      <c r="P182" s="4"/>
      <c r="Q182" s="4"/>
      <c r="R182" s="4"/>
      <c r="S182" s="4"/>
      <c r="T182" s="4"/>
      <c r="U182" s="4"/>
      <c r="V182" s="4"/>
      <c r="W182" s="4"/>
      <c r="X182" s="4"/>
      <c r="Y182" s="4"/>
      <c r="Z182" s="4"/>
      <c r="AA182" s="4"/>
      <c r="AB182" s="4"/>
      <c r="AC182" s="4"/>
      <c r="AD182" s="4"/>
      <c r="AE182" s="4"/>
      <c r="AF182" s="4"/>
      <c r="AG182" s="4"/>
      <c r="AH182" s="4"/>
      <c r="AI182" s="4"/>
      <c r="AJ182" s="4"/>
      <c r="AK182" s="4"/>
      <c r="AL182" s="4"/>
      <c r="AM182" s="4"/>
      <c r="AN182" s="4"/>
      <c r="AO182" s="4"/>
      <c r="AP182" s="4"/>
      <c r="AQ182" s="4"/>
      <c r="AR182" s="4"/>
      <c r="AS182" s="4"/>
      <c r="AT182" s="4"/>
      <c r="AU182" s="4"/>
      <c r="AV182" s="4"/>
      <c r="AW182" s="4"/>
      <c r="AX182" s="4"/>
      <c r="AY182" s="4"/>
      <c r="AZ182" s="4"/>
      <c r="BA182" s="4"/>
      <c r="BB182" s="4"/>
      <c r="BC182" s="4"/>
      <c r="BD182" s="4"/>
      <c r="BE182" s="4"/>
      <c r="BF182" s="4"/>
      <c r="BG182" s="4"/>
      <c r="BH182" s="4"/>
      <c r="BI182" s="4"/>
      <c r="BJ182" s="4"/>
      <c r="BK182" s="4"/>
      <c r="BL182" s="4"/>
      <c r="BM182" s="4"/>
      <c r="BN182" s="4"/>
      <c r="BO182" s="4"/>
      <c r="BP182" s="4"/>
      <c r="BQ182" s="4"/>
      <c r="BR182" s="4"/>
      <c r="BS182" s="4"/>
      <c r="BT182" s="4"/>
      <c r="BU182" s="4"/>
      <c r="BV182" s="4"/>
      <c r="BW182" s="4"/>
      <c r="BX182" s="4"/>
      <c r="BY182" s="4"/>
      <c r="BZ182" s="4"/>
      <c r="CA182" s="4"/>
      <c r="CB182" s="4"/>
      <c r="CC182" s="4"/>
      <c r="CD182" s="4"/>
      <c r="CE182" s="4"/>
      <c r="CF182" s="4"/>
      <c r="CG182" s="4"/>
      <c r="CH182" s="4"/>
      <c r="CI182" s="4"/>
      <c r="CJ182" s="4"/>
      <c r="CK182" s="4"/>
      <c r="CL182" s="4"/>
      <c r="CM182" s="4"/>
      <c r="CN182" s="4"/>
      <c r="CO182" s="4"/>
      <c r="CP182" s="4"/>
      <c r="CQ182" s="4"/>
      <c r="CR182" s="4"/>
      <c r="CS182" s="4"/>
      <c r="CT182" s="4"/>
      <c r="CU182" s="4"/>
      <c r="CV182" s="4"/>
      <c r="CW182" s="4"/>
      <c r="CX182" s="4"/>
      <c r="CY182" s="4"/>
      <c r="CZ182" s="4"/>
      <c r="DA182" s="4"/>
      <c r="DB182" s="4"/>
      <c r="DC182" s="4"/>
      <c r="DD182" s="4"/>
      <c r="DE182" s="4"/>
      <c r="DF182" s="4"/>
      <c r="DG182" s="4"/>
      <c r="DH182" s="4"/>
      <c r="DI182" s="4"/>
      <c r="DJ182" s="4"/>
      <c r="DK182" s="4"/>
      <c r="DL182" s="4"/>
      <c r="DM182" s="4"/>
      <c r="DN182" s="4"/>
      <c r="DO182" s="4"/>
      <c r="DP182" s="4"/>
      <c r="DQ182" s="4"/>
      <c r="DR182" s="4"/>
      <c r="DS182" s="4"/>
      <c r="DT182" s="4"/>
      <c r="DU182" s="4"/>
      <c r="DV182" s="4"/>
      <c r="DW182" s="4"/>
      <c r="DX182" s="4"/>
      <c r="DY182" s="4"/>
      <c r="DZ182" s="4"/>
      <c r="EA182" s="4"/>
      <c r="EB182" s="4"/>
      <c r="EC182" s="4"/>
      <c r="ED182" s="4"/>
      <c r="EE182" s="4"/>
      <c r="EF182" s="4"/>
      <c r="EG182" s="4"/>
      <c r="EH182" s="4"/>
      <c r="EI182" s="4"/>
      <c r="EJ182" s="4"/>
      <c r="EK182" s="4"/>
      <c r="EL182" s="4"/>
      <c r="EM182" s="4"/>
      <c r="EN182" s="4"/>
      <c r="EO182" s="4"/>
      <c r="EP182" s="4"/>
      <c r="EQ182" s="4"/>
      <c r="ER182" s="4"/>
      <c r="ES182" s="4"/>
      <c r="ET182" s="4"/>
      <c r="EU182" s="4"/>
      <c r="EV182" s="4"/>
      <c r="EW182" s="4"/>
      <c r="EX182" s="4"/>
      <c r="EY182" s="4"/>
      <c r="EZ182" s="4"/>
      <c r="FA182" s="4"/>
      <c r="FB182" s="4"/>
      <c r="FC182" s="4"/>
      <c r="FD182" s="4"/>
      <c r="FE182" s="4"/>
      <c r="FF182" s="4"/>
      <c r="FG182" s="4"/>
      <c r="FH182" s="4"/>
      <c r="FI182" s="4"/>
      <c r="FJ182" s="4"/>
      <c r="FK182" s="4"/>
      <c r="FL182" s="4"/>
      <c r="FM182" s="4"/>
      <c r="FN182" s="4"/>
      <c r="FO182" s="4"/>
      <c r="FP182" s="4"/>
      <c r="FQ182" s="4"/>
      <c r="FR182" s="4"/>
      <c r="FS182" s="4"/>
      <c r="FT182" s="4"/>
      <c r="FU182" s="4"/>
      <c r="FV182" s="4"/>
      <c r="FW182" s="4"/>
      <c r="FX182" s="4"/>
      <c r="FY182" s="4"/>
      <c r="FZ182" s="4"/>
      <c r="GA182" s="4"/>
      <c r="GB182" s="4"/>
      <c r="GC182" s="4"/>
      <c r="GD182" s="4"/>
      <c r="GE182" s="4"/>
      <c r="GF182" s="4"/>
      <c r="GG182" s="4"/>
      <c r="GH182" s="4"/>
      <c r="GI182" s="4"/>
      <c r="GJ182" s="4"/>
    </row>
    <row r="183" spans="1:192" s="5" customFormat="1" x14ac:dyDescent="0.5">
      <c r="A183" s="4"/>
      <c r="B183" s="4"/>
      <c r="C183" s="4"/>
      <c r="D183" s="4"/>
      <c r="E183" s="4"/>
      <c r="F183" s="4"/>
      <c r="G183" s="4"/>
      <c r="H183" s="4"/>
      <c r="I183" s="4"/>
      <c r="J183" s="4"/>
      <c r="K183" s="4"/>
      <c r="L183" s="4"/>
      <c r="M183" s="4"/>
      <c r="N183" s="4"/>
      <c r="O183" s="4"/>
      <c r="P183" s="4"/>
      <c r="Q183" s="4"/>
      <c r="R183" s="4"/>
      <c r="S183" s="4"/>
      <c r="T183" s="4"/>
      <c r="U183" s="4"/>
      <c r="V183" s="4"/>
      <c r="W183" s="4"/>
      <c r="X183" s="4"/>
      <c r="Y183" s="4"/>
      <c r="Z183" s="4"/>
      <c r="AA183" s="4"/>
      <c r="AB183" s="4"/>
      <c r="AC183" s="4"/>
      <c r="AD183" s="4"/>
      <c r="AE183" s="4"/>
      <c r="AF183" s="4"/>
      <c r="AG183" s="4"/>
      <c r="AH183" s="4"/>
      <c r="AI183" s="4"/>
      <c r="AJ183" s="4"/>
      <c r="AK183" s="4"/>
      <c r="AL183" s="4"/>
      <c r="AM183" s="4"/>
      <c r="AN183" s="4"/>
      <c r="AO183" s="4"/>
      <c r="AP183" s="4"/>
      <c r="AQ183" s="4"/>
      <c r="AR183" s="4"/>
      <c r="AS183" s="4"/>
      <c r="AT183" s="4"/>
      <c r="AU183" s="4"/>
      <c r="AV183" s="4"/>
      <c r="AW183" s="4"/>
      <c r="AX183" s="4"/>
      <c r="AY183" s="4"/>
      <c r="AZ183" s="4"/>
      <c r="BA183" s="4"/>
      <c r="BB183" s="4"/>
      <c r="BC183" s="4"/>
      <c r="BD183" s="4"/>
      <c r="BE183" s="4"/>
      <c r="BF183" s="4"/>
      <c r="BG183" s="4"/>
      <c r="BH183" s="4"/>
      <c r="BI183" s="4"/>
      <c r="BJ183" s="4"/>
      <c r="BK183" s="4"/>
      <c r="BL183" s="4"/>
      <c r="BM183" s="4"/>
      <c r="BN183" s="4"/>
      <c r="BO183" s="4"/>
      <c r="BP183" s="4"/>
      <c r="BQ183" s="4"/>
      <c r="BR183" s="4"/>
      <c r="BS183" s="4"/>
      <c r="BT183" s="4"/>
      <c r="BU183" s="4"/>
      <c r="BV183" s="4"/>
      <c r="BW183" s="4"/>
      <c r="BX183" s="4"/>
      <c r="BY183" s="4"/>
      <c r="BZ183" s="4"/>
      <c r="CA183" s="4"/>
      <c r="CB183" s="4"/>
      <c r="CC183" s="4"/>
      <c r="CD183" s="4"/>
      <c r="CE183" s="4"/>
      <c r="CF183" s="4"/>
      <c r="CG183" s="4"/>
      <c r="CH183" s="4"/>
      <c r="CI183" s="4"/>
      <c r="CJ183" s="4"/>
      <c r="CK183" s="4"/>
      <c r="CL183" s="4"/>
      <c r="CM183" s="4"/>
      <c r="CN183" s="4"/>
      <c r="CO183" s="4"/>
      <c r="CP183" s="4"/>
      <c r="CQ183" s="4"/>
      <c r="CR183" s="4"/>
      <c r="CS183" s="4"/>
      <c r="CT183" s="4"/>
      <c r="CU183" s="4"/>
      <c r="CV183" s="4"/>
      <c r="CW183" s="4"/>
      <c r="CX183" s="4"/>
      <c r="CY183" s="4"/>
      <c r="CZ183" s="4"/>
      <c r="DA183" s="4"/>
      <c r="DB183" s="4"/>
      <c r="DC183" s="4"/>
      <c r="DD183" s="4"/>
      <c r="DE183" s="4"/>
      <c r="DF183" s="4"/>
      <c r="DG183" s="4"/>
      <c r="DH183" s="4"/>
      <c r="DI183" s="4"/>
      <c r="DJ183" s="4"/>
      <c r="DK183" s="4"/>
      <c r="DL183" s="4"/>
      <c r="DM183" s="4"/>
      <c r="DN183" s="4"/>
      <c r="DO183" s="4"/>
      <c r="DP183" s="4"/>
      <c r="DQ183" s="4"/>
      <c r="DR183" s="4"/>
      <c r="DS183" s="4"/>
      <c r="DT183" s="4"/>
      <c r="DU183" s="4"/>
      <c r="DV183" s="4"/>
      <c r="DW183" s="4"/>
      <c r="DX183" s="4"/>
      <c r="DY183" s="4"/>
      <c r="DZ183" s="4"/>
      <c r="EA183" s="4"/>
      <c r="EB183" s="4"/>
      <c r="EC183" s="4"/>
      <c r="ED183" s="4"/>
      <c r="EE183" s="4"/>
      <c r="EF183" s="4"/>
      <c r="EG183" s="4"/>
      <c r="EH183" s="4"/>
      <c r="EI183" s="4"/>
      <c r="EJ183" s="4"/>
      <c r="EK183" s="4"/>
      <c r="EL183" s="4"/>
      <c r="EM183" s="4"/>
      <c r="EN183" s="4"/>
      <c r="EO183" s="4"/>
      <c r="EP183" s="4"/>
      <c r="EQ183" s="4"/>
      <c r="ER183" s="4"/>
      <c r="ES183" s="4"/>
      <c r="ET183" s="4"/>
      <c r="EU183" s="4"/>
      <c r="EV183" s="4"/>
      <c r="EW183" s="4"/>
      <c r="EX183" s="4"/>
      <c r="EY183" s="4"/>
      <c r="EZ183" s="4"/>
      <c r="FA183" s="4"/>
      <c r="FB183" s="4"/>
      <c r="FC183" s="4"/>
      <c r="FD183" s="4"/>
      <c r="FE183" s="4"/>
      <c r="FF183" s="4"/>
      <c r="FG183" s="4"/>
      <c r="FH183" s="4"/>
      <c r="FI183" s="4"/>
      <c r="FJ183" s="4"/>
      <c r="FK183" s="4"/>
      <c r="FL183" s="4"/>
      <c r="FM183" s="4"/>
      <c r="FN183" s="4"/>
      <c r="FO183" s="4"/>
      <c r="FP183" s="4"/>
      <c r="FQ183" s="4"/>
      <c r="FR183" s="4"/>
      <c r="FS183" s="4"/>
      <c r="FT183" s="4"/>
      <c r="FU183" s="4"/>
      <c r="FV183" s="4"/>
      <c r="FW183" s="4"/>
      <c r="FX183" s="4"/>
      <c r="FY183" s="4"/>
      <c r="FZ183" s="4"/>
      <c r="GA183" s="4"/>
      <c r="GB183" s="4"/>
      <c r="GC183" s="4"/>
      <c r="GD183" s="4"/>
      <c r="GE183" s="4"/>
      <c r="GF183" s="4"/>
      <c r="GG183" s="4"/>
      <c r="GH183" s="4"/>
      <c r="GI183" s="4"/>
      <c r="GJ183" s="4"/>
    </row>
    <row r="184" spans="1:192" s="5" customFormat="1" x14ac:dyDescent="0.5">
      <c r="A184" s="4"/>
      <c r="B184" s="4"/>
      <c r="C184" s="4"/>
      <c r="D184" s="4"/>
      <c r="E184" s="4"/>
      <c r="F184" s="4"/>
      <c r="G184" s="4"/>
      <c r="H184" s="4"/>
      <c r="I184" s="4"/>
      <c r="J184" s="4"/>
      <c r="K184" s="4"/>
      <c r="L184" s="4"/>
      <c r="M184" s="4"/>
      <c r="N184" s="4"/>
      <c r="O184" s="4"/>
      <c r="P184" s="4"/>
      <c r="Q184" s="4"/>
      <c r="R184" s="4"/>
      <c r="S184" s="4"/>
      <c r="T184" s="4"/>
      <c r="U184" s="4"/>
      <c r="V184" s="4"/>
      <c r="W184" s="4"/>
      <c r="X184" s="4"/>
      <c r="Y184" s="4"/>
      <c r="Z184" s="4"/>
      <c r="AA184" s="4"/>
      <c r="AB184" s="4"/>
      <c r="AC184" s="4"/>
      <c r="AD184" s="4"/>
      <c r="AE184" s="4"/>
      <c r="AF184" s="4"/>
      <c r="AG184" s="4"/>
      <c r="AH184" s="4"/>
      <c r="AI184" s="4"/>
      <c r="AJ184" s="4"/>
      <c r="AK184" s="4"/>
      <c r="AL184" s="4"/>
      <c r="AM184" s="4"/>
      <c r="AN184" s="4"/>
      <c r="AO184" s="4"/>
      <c r="AP184" s="4"/>
      <c r="AQ184" s="4"/>
      <c r="AR184" s="4"/>
      <c r="AS184" s="4"/>
      <c r="AT184" s="4"/>
      <c r="AU184" s="4"/>
      <c r="AV184" s="4"/>
      <c r="AW184" s="4"/>
      <c r="AX184" s="4"/>
      <c r="AY184" s="4"/>
      <c r="AZ184" s="4"/>
      <c r="BA184" s="4"/>
      <c r="BB184" s="4"/>
      <c r="BC184" s="4"/>
      <c r="BD184" s="4"/>
      <c r="BE184" s="4"/>
      <c r="BF184" s="4"/>
      <c r="BG184" s="4"/>
      <c r="BH184" s="4"/>
      <c r="BI184" s="4"/>
      <c r="BJ184" s="4"/>
      <c r="BK184" s="4"/>
      <c r="BL184" s="4"/>
      <c r="BM184" s="4"/>
      <c r="BN184" s="4"/>
      <c r="BO184" s="4"/>
      <c r="BP184" s="4"/>
      <c r="BQ184" s="4"/>
      <c r="BR184" s="4"/>
      <c r="BS184" s="4"/>
      <c r="BT184" s="4"/>
      <c r="BU184" s="4"/>
      <c r="BV184" s="4"/>
      <c r="BW184" s="4"/>
      <c r="BX184" s="4"/>
      <c r="BY184" s="4"/>
      <c r="BZ184" s="4"/>
      <c r="CA184" s="4"/>
      <c r="CB184" s="4"/>
      <c r="CC184" s="4"/>
      <c r="CD184" s="4"/>
      <c r="CE184" s="4"/>
      <c r="CF184" s="4"/>
      <c r="CG184" s="4"/>
      <c r="CH184" s="4"/>
      <c r="CI184" s="4"/>
      <c r="CJ184" s="4"/>
      <c r="CK184" s="4"/>
      <c r="CL184" s="4"/>
      <c r="CM184" s="4"/>
      <c r="CN184" s="4"/>
      <c r="CO184" s="4"/>
      <c r="CP184" s="4"/>
      <c r="CQ184" s="4"/>
      <c r="CR184" s="4"/>
      <c r="CS184" s="4"/>
      <c r="CT184" s="4"/>
      <c r="CU184" s="4"/>
      <c r="CV184" s="4"/>
      <c r="CW184" s="4"/>
      <c r="CX184" s="4"/>
      <c r="CY184" s="4"/>
      <c r="CZ184" s="4"/>
      <c r="DA184" s="4"/>
      <c r="DB184" s="4"/>
      <c r="DC184" s="4"/>
      <c r="DD184" s="4"/>
      <c r="DE184" s="4"/>
      <c r="DF184" s="4"/>
      <c r="DG184" s="4"/>
      <c r="DH184" s="4"/>
      <c r="DI184" s="4"/>
      <c r="DJ184" s="4"/>
      <c r="DK184" s="4"/>
      <c r="DL184" s="4"/>
      <c r="DM184" s="4"/>
      <c r="DN184" s="4"/>
      <c r="DO184" s="4"/>
      <c r="DP184" s="4"/>
      <c r="DQ184" s="4"/>
      <c r="DR184" s="4"/>
      <c r="DS184" s="4"/>
      <c r="DT184" s="4"/>
      <c r="DU184" s="4"/>
      <c r="DV184" s="4"/>
      <c r="DW184" s="4"/>
      <c r="DX184" s="4"/>
      <c r="DY184" s="4"/>
      <c r="DZ184" s="4"/>
      <c r="EA184" s="4"/>
      <c r="EB184" s="4"/>
      <c r="EC184" s="4"/>
      <c r="ED184" s="4"/>
      <c r="EE184" s="4"/>
      <c r="EF184" s="4"/>
      <c r="EG184" s="4"/>
      <c r="EH184" s="4"/>
      <c r="EI184" s="4"/>
      <c r="EJ184" s="4"/>
      <c r="EK184" s="4"/>
      <c r="EL184" s="4"/>
      <c r="EM184" s="4"/>
      <c r="EN184" s="4"/>
      <c r="EO184" s="4"/>
      <c r="EP184" s="4"/>
      <c r="EQ184" s="4"/>
      <c r="ER184" s="4"/>
      <c r="ES184" s="4"/>
      <c r="ET184" s="4"/>
      <c r="EU184" s="4"/>
      <c r="EV184" s="4"/>
      <c r="EW184" s="4"/>
      <c r="EX184" s="4"/>
      <c r="EY184" s="4"/>
      <c r="EZ184" s="4"/>
      <c r="FA184" s="4"/>
      <c r="FB184" s="4"/>
      <c r="FC184" s="4"/>
      <c r="FD184" s="4"/>
      <c r="FE184" s="4"/>
      <c r="FF184" s="4"/>
      <c r="FG184" s="4"/>
      <c r="FH184" s="4"/>
      <c r="FI184" s="4"/>
      <c r="FJ184" s="4"/>
      <c r="FK184" s="4"/>
      <c r="FL184" s="4"/>
      <c r="FM184" s="4"/>
      <c r="FN184" s="4"/>
      <c r="FO184" s="4"/>
      <c r="FP184" s="4"/>
      <c r="FQ184" s="4"/>
      <c r="FR184" s="4"/>
      <c r="FS184" s="4"/>
      <c r="FT184" s="4"/>
      <c r="FU184" s="4"/>
      <c r="FV184" s="4"/>
      <c r="FW184" s="4"/>
      <c r="FX184" s="4"/>
      <c r="FY184" s="4"/>
      <c r="FZ184" s="4"/>
      <c r="GA184" s="4"/>
      <c r="GB184" s="4"/>
      <c r="GC184" s="4"/>
      <c r="GD184" s="4"/>
      <c r="GE184" s="4"/>
      <c r="GF184" s="4"/>
      <c r="GG184" s="4"/>
      <c r="GH184" s="4"/>
      <c r="GI184" s="4"/>
      <c r="GJ184" s="4"/>
    </row>
    <row r="185" spans="1:192" s="5" customFormat="1" x14ac:dyDescent="0.5">
      <c r="A185" s="4"/>
      <c r="B185" s="4"/>
      <c r="C185" s="4"/>
      <c r="D185" s="4"/>
      <c r="E185" s="4"/>
      <c r="F185" s="4"/>
      <c r="G185" s="4"/>
      <c r="H185" s="4"/>
      <c r="I185" s="4"/>
      <c r="J185" s="4"/>
      <c r="K185" s="4"/>
      <c r="L185" s="4"/>
      <c r="M185" s="4"/>
      <c r="N185" s="4"/>
      <c r="O185" s="4"/>
      <c r="P185" s="4"/>
      <c r="Q185" s="4"/>
      <c r="R185" s="4"/>
      <c r="S185" s="4"/>
      <c r="T185" s="4"/>
      <c r="U185" s="4"/>
      <c r="V185" s="4"/>
      <c r="W185" s="4"/>
      <c r="X185" s="4"/>
      <c r="Y185" s="4"/>
      <c r="Z185" s="4"/>
      <c r="AA185" s="4"/>
      <c r="AB185" s="4"/>
      <c r="AC185" s="4"/>
      <c r="AD185" s="4"/>
      <c r="AE185" s="4"/>
      <c r="AF185" s="4"/>
      <c r="AG185" s="4"/>
      <c r="AH185" s="4"/>
      <c r="AI185" s="4"/>
      <c r="AJ185" s="4"/>
      <c r="AK185" s="4"/>
      <c r="AL185" s="4"/>
      <c r="AM185" s="4"/>
      <c r="AN185" s="4"/>
      <c r="AO185" s="4"/>
      <c r="AP185" s="4"/>
      <c r="AQ185" s="4"/>
      <c r="AR185" s="4"/>
      <c r="AS185" s="4"/>
      <c r="AT185" s="4"/>
      <c r="AU185" s="4"/>
      <c r="AV185" s="4"/>
      <c r="AW185" s="4"/>
      <c r="AX185" s="4"/>
      <c r="AY185" s="4"/>
      <c r="AZ185" s="4"/>
      <c r="BA185" s="4"/>
      <c r="BB185" s="4"/>
      <c r="BC185" s="4"/>
      <c r="BD185" s="4"/>
      <c r="BE185" s="4"/>
      <c r="BF185" s="4"/>
      <c r="BG185" s="4"/>
      <c r="BH185" s="4"/>
      <c r="BI185" s="4"/>
      <c r="BJ185" s="4"/>
      <c r="BK185" s="4"/>
      <c r="BL185" s="4"/>
      <c r="BM185" s="4"/>
      <c r="BN185" s="4"/>
      <c r="BO185" s="4"/>
      <c r="BP185" s="4"/>
      <c r="BQ185" s="4"/>
      <c r="BR185" s="4"/>
      <c r="BS185" s="4"/>
      <c r="BT185" s="4"/>
      <c r="BU185" s="4"/>
      <c r="BV185" s="4"/>
      <c r="BW185" s="4"/>
      <c r="BX185" s="4"/>
      <c r="BY185" s="4"/>
      <c r="BZ185" s="4"/>
      <c r="CA185" s="4"/>
      <c r="CB185" s="4"/>
      <c r="CC185" s="4"/>
      <c r="CD185" s="4"/>
      <c r="CE185" s="4"/>
      <c r="CF185" s="4"/>
      <c r="CG185" s="4"/>
      <c r="CH185" s="4"/>
      <c r="CI185" s="4"/>
      <c r="CJ185" s="4"/>
      <c r="CK185" s="4"/>
      <c r="CL185" s="4"/>
      <c r="CM185" s="4"/>
      <c r="CN185" s="4"/>
      <c r="CO185" s="4"/>
      <c r="CP185" s="4"/>
      <c r="CQ185" s="4"/>
      <c r="CR185" s="4"/>
      <c r="CS185" s="4"/>
      <c r="CT185" s="4"/>
      <c r="CU185" s="4"/>
      <c r="CV185" s="4"/>
      <c r="CW185" s="4"/>
      <c r="CX185" s="4"/>
      <c r="CY185" s="4"/>
      <c r="CZ185" s="4"/>
      <c r="DA185" s="4"/>
      <c r="DB185" s="4"/>
      <c r="DC185" s="4"/>
      <c r="DD185" s="4"/>
      <c r="DE185" s="4"/>
      <c r="DF185" s="4"/>
      <c r="DG185" s="4"/>
      <c r="DH185" s="4"/>
      <c r="DI185" s="4"/>
      <c r="DJ185" s="4"/>
      <c r="DK185" s="4"/>
      <c r="DL185" s="4"/>
      <c r="DM185" s="4"/>
      <c r="DN185" s="4"/>
      <c r="DO185" s="4"/>
      <c r="DP185" s="4"/>
      <c r="DQ185" s="4"/>
      <c r="DR185" s="4"/>
      <c r="DS185" s="4"/>
      <c r="DT185" s="4"/>
      <c r="DU185" s="4"/>
      <c r="DV185" s="4"/>
      <c r="DW185" s="4"/>
      <c r="DX185" s="4"/>
      <c r="DY185" s="4"/>
      <c r="DZ185" s="4"/>
      <c r="EA185" s="4"/>
      <c r="EB185" s="4"/>
      <c r="EC185" s="4"/>
      <c r="ED185" s="4"/>
      <c r="EE185" s="4"/>
      <c r="EF185" s="4"/>
      <c r="EG185" s="4"/>
      <c r="EH185" s="4"/>
      <c r="EI185" s="4"/>
      <c r="EJ185" s="4"/>
      <c r="EK185" s="4"/>
      <c r="EL185" s="4"/>
      <c r="EM185" s="4"/>
      <c r="EN185" s="4"/>
      <c r="EO185" s="4"/>
      <c r="EP185" s="4"/>
      <c r="EQ185" s="4"/>
      <c r="ER185" s="4"/>
      <c r="ES185" s="4"/>
      <c r="ET185" s="4"/>
      <c r="EU185" s="4"/>
      <c r="EV185" s="4"/>
      <c r="EW185" s="4"/>
      <c r="EX185" s="4"/>
      <c r="EY185" s="4"/>
      <c r="EZ185" s="4"/>
      <c r="FA185" s="4"/>
      <c r="FB185" s="4"/>
      <c r="FC185" s="4"/>
      <c r="FD185" s="4"/>
      <c r="FE185" s="4"/>
      <c r="FF185" s="4"/>
      <c r="FG185" s="4"/>
      <c r="FH185" s="4"/>
      <c r="FI185" s="4"/>
      <c r="FJ185" s="4"/>
      <c r="FK185" s="4"/>
      <c r="FL185" s="4"/>
      <c r="FM185" s="4"/>
      <c r="FN185" s="4"/>
      <c r="FO185" s="4"/>
      <c r="FP185" s="4"/>
      <c r="FQ185" s="4"/>
      <c r="FR185" s="4"/>
      <c r="FS185" s="4"/>
      <c r="FT185" s="4"/>
      <c r="FU185" s="4"/>
      <c r="FV185" s="4"/>
      <c r="FW185" s="4"/>
      <c r="FX185" s="4"/>
      <c r="FY185" s="4"/>
      <c r="FZ185" s="4"/>
      <c r="GA185" s="4"/>
      <c r="GB185" s="4"/>
      <c r="GC185" s="4"/>
      <c r="GD185" s="4"/>
      <c r="GE185" s="4"/>
      <c r="GF185" s="4"/>
      <c r="GG185" s="4"/>
      <c r="GH185" s="4"/>
      <c r="GI185" s="4"/>
      <c r="GJ185" s="4"/>
    </row>
    <row r="186" spans="1:192" s="5" customFormat="1" x14ac:dyDescent="0.5">
      <c r="A186" s="4"/>
      <c r="B186" s="4"/>
      <c r="C186" s="4"/>
      <c r="D186" s="4"/>
      <c r="E186" s="4"/>
      <c r="F186" s="4"/>
      <c r="G186" s="4"/>
      <c r="H186" s="4"/>
      <c r="I186" s="4"/>
      <c r="J186" s="4"/>
      <c r="K186" s="4"/>
      <c r="L186" s="4"/>
      <c r="M186" s="4"/>
      <c r="N186" s="4"/>
      <c r="O186" s="4"/>
      <c r="P186" s="4"/>
      <c r="Q186" s="4"/>
      <c r="R186" s="4"/>
      <c r="S186" s="4"/>
      <c r="T186" s="4"/>
      <c r="U186" s="4"/>
      <c r="V186" s="4"/>
      <c r="W186" s="4"/>
      <c r="X186" s="4"/>
      <c r="Y186" s="4"/>
      <c r="Z186" s="4"/>
      <c r="AA186" s="4"/>
      <c r="AB186" s="4"/>
      <c r="AC186" s="4"/>
      <c r="AD186" s="4"/>
      <c r="AE186" s="4"/>
      <c r="AF186" s="4"/>
      <c r="AG186" s="4"/>
      <c r="AH186" s="4"/>
      <c r="AI186" s="4"/>
      <c r="AJ186" s="4"/>
      <c r="AK186" s="4"/>
      <c r="AL186" s="4"/>
      <c r="AM186" s="4"/>
      <c r="AN186" s="4"/>
      <c r="AO186" s="4"/>
      <c r="AP186" s="4"/>
      <c r="AQ186" s="4"/>
      <c r="AR186" s="4"/>
      <c r="AS186" s="4"/>
      <c r="AT186" s="4"/>
      <c r="AU186" s="4"/>
      <c r="AV186" s="4"/>
      <c r="AW186" s="4"/>
      <c r="AX186" s="4"/>
      <c r="AY186" s="4"/>
      <c r="AZ186" s="4"/>
      <c r="BA186" s="4"/>
      <c r="BB186" s="4"/>
      <c r="BC186" s="4"/>
      <c r="BD186" s="4"/>
      <c r="BE186" s="4"/>
      <c r="BF186" s="4"/>
      <c r="BG186" s="4"/>
      <c r="BH186" s="4"/>
      <c r="BI186" s="4"/>
      <c r="BJ186" s="4"/>
      <c r="BK186" s="4"/>
      <c r="BL186" s="4"/>
      <c r="BM186" s="4"/>
      <c r="BN186" s="4"/>
      <c r="BO186" s="4"/>
      <c r="BP186" s="4"/>
      <c r="BQ186" s="4"/>
      <c r="BR186" s="4"/>
      <c r="BS186" s="4"/>
      <c r="BT186" s="4"/>
      <c r="BU186" s="4"/>
      <c r="BV186" s="4"/>
      <c r="BW186" s="4"/>
      <c r="BX186" s="4"/>
      <c r="BY186" s="4"/>
      <c r="BZ186" s="4"/>
      <c r="CA186" s="4"/>
      <c r="CB186" s="4"/>
      <c r="CC186" s="4"/>
      <c r="CD186" s="4"/>
      <c r="CE186" s="4"/>
      <c r="CF186" s="4"/>
      <c r="CG186" s="4"/>
      <c r="CH186" s="4"/>
      <c r="CI186" s="4"/>
      <c r="CJ186" s="4"/>
      <c r="CK186" s="4"/>
      <c r="CL186" s="4"/>
      <c r="CM186" s="4"/>
      <c r="CN186" s="4"/>
      <c r="CO186" s="4"/>
      <c r="CP186" s="4"/>
      <c r="CQ186" s="4"/>
      <c r="CR186" s="4"/>
      <c r="CS186" s="4"/>
      <c r="CT186" s="4"/>
      <c r="CU186" s="4"/>
      <c r="CV186" s="4"/>
      <c r="CW186" s="4"/>
      <c r="CX186" s="4"/>
      <c r="CY186" s="4"/>
      <c r="CZ186" s="4"/>
      <c r="DA186" s="4"/>
      <c r="DB186" s="4"/>
      <c r="DC186" s="4"/>
      <c r="DD186" s="4"/>
      <c r="DE186" s="4"/>
      <c r="DF186" s="4"/>
      <c r="DG186" s="4"/>
      <c r="DH186" s="4"/>
      <c r="DI186" s="4"/>
      <c r="DJ186" s="4"/>
      <c r="DK186" s="4"/>
      <c r="DL186" s="4"/>
      <c r="DM186" s="4"/>
      <c r="DN186" s="4"/>
      <c r="DO186" s="4"/>
      <c r="DP186" s="4"/>
      <c r="DQ186" s="4"/>
      <c r="DR186" s="4"/>
      <c r="DS186" s="4"/>
      <c r="DT186" s="4"/>
      <c r="DU186" s="4"/>
      <c r="DV186" s="4"/>
      <c r="DW186" s="4"/>
      <c r="DX186" s="4"/>
      <c r="DY186" s="4"/>
      <c r="DZ186" s="4"/>
      <c r="EA186" s="4"/>
      <c r="EB186" s="4"/>
      <c r="EC186" s="4"/>
      <c r="ED186" s="4"/>
      <c r="EE186" s="4"/>
      <c r="EF186" s="4"/>
      <c r="EG186" s="4"/>
      <c r="EH186" s="4"/>
      <c r="EI186" s="4"/>
      <c r="EJ186" s="4"/>
      <c r="EK186" s="4"/>
      <c r="EL186" s="4"/>
      <c r="EM186" s="4"/>
      <c r="EN186" s="4"/>
      <c r="EO186" s="4"/>
      <c r="EP186" s="4"/>
      <c r="EQ186" s="4"/>
      <c r="ER186" s="4"/>
      <c r="ES186" s="4"/>
      <c r="ET186" s="4"/>
      <c r="EU186" s="4"/>
      <c r="EV186" s="4"/>
      <c r="EW186" s="4"/>
      <c r="EX186" s="4"/>
      <c r="EY186" s="4"/>
      <c r="EZ186" s="4"/>
      <c r="FA186" s="4"/>
      <c r="FB186" s="4"/>
      <c r="FC186" s="4"/>
      <c r="FD186" s="4"/>
      <c r="FE186" s="4"/>
      <c r="FF186" s="4"/>
      <c r="FG186" s="4"/>
      <c r="FH186" s="4"/>
      <c r="FI186" s="4"/>
      <c r="FJ186" s="4"/>
      <c r="FK186" s="4"/>
      <c r="FL186" s="4"/>
      <c r="FM186" s="4"/>
      <c r="FN186" s="4"/>
      <c r="FO186" s="4"/>
      <c r="FP186" s="4"/>
      <c r="FQ186" s="4"/>
      <c r="FR186" s="4"/>
      <c r="FS186" s="4"/>
      <c r="FT186" s="4"/>
      <c r="FU186" s="4"/>
      <c r="FV186" s="4"/>
      <c r="FW186" s="4"/>
      <c r="FX186" s="4"/>
      <c r="FY186" s="4"/>
      <c r="FZ186" s="4"/>
      <c r="GA186" s="4"/>
      <c r="GB186" s="4"/>
      <c r="GC186" s="4"/>
      <c r="GD186" s="4"/>
      <c r="GE186" s="4"/>
      <c r="GF186" s="4"/>
      <c r="GG186" s="4"/>
      <c r="GH186" s="4"/>
      <c r="GI186" s="4"/>
      <c r="GJ186" s="4"/>
    </row>
    <row r="187" spans="1:192" s="5" customFormat="1" x14ac:dyDescent="0.5">
      <c r="A187" s="4"/>
      <c r="B187" s="4"/>
      <c r="C187" s="4"/>
      <c r="D187" s="4"/>
      <c r="E187" s="4"/>
      <c r="F187" s="4"/>
      <c r="G187" s="4"/>
      <c r="H187" s="4"/>
      <c r="I187" s="4"/>
      <c r="J187" s="4"/>
      <c r="K187" s="4"/>
      <c r="L187" s="4"/>
      <c r="M187" s="4"/>
      <c r="N187" s="4"/>
      <c r="O187" s="4"/>
      <c r="P187" s="4"/>
      <c r="Q187" s="4"/>
      <c r="R187" s="4"/>
      <c r="S187" s="4"/>
      <c r="T187" s="4"/>
      <c r="U187" s="4"/>
      <c r="V187" s="4"/>
      <c r="W187" s="4"/>
      <c r="X187" s="4"/>
      <c r="Y187" s="4"/>
      <c r="Z187" s="4"/>
      <c r="AA187" s="4"/>
      <c r="AB187" s="4"/>
      <c r="AC187" s="4"/>
      <c r="AD187" s="4"/>
      <c r="AE187" s="4"/>
      <c r="AF187" s="4"/>
      <c r="AG187" s="4"/>
      <c r="AH187" s="4"/>
      <c r="AI187" s="4"/>
      <c r="AJ187" s="4"/>
      <c r="AK187" s="4"/>
      <c r="AL187" s="4"/>
      <c r="AM187" s="4"/>
      <c r="AN187" s="4"/>
      <c r="AO187" s="4"/>
      <c r="AP187" s="4"/>
      <c r="AQ187" s="4"/>
      <c r="AR187" s="4"/>
      <c r="AS187" s="4"/>
      <c r="AT187" s="4"/>
      <c r="AU187" s="4"/>
      <c r="AV187" s="4"/>
      <c r="AW187" s="4"/>
      <c r="AX187" s="4"/>
      <c r="AY187" s="4"/>
      <c r="AZ187" s="4"/>
      <c r="BA187" s="4"/>
      <c r="BB187" s="4"/>
      <c r="BC187" s="4"/>
      <c r="BD187" s="4"/>
      <c r="BE187" s="4"/>
      <c r="BF187" s="4"/>
      <c r="BG187" s="4"/>
      <c r="BH187" s="4"/>
      <c r="BI187" s="4"/>
      <c r="BJ187" s="4"/>
      <c r="BK187" s="4"/>
      <c r="BL187" s="4"/>
      <c r="BM187" s="4"/>
      <c r="BN187" s="4"/>
      <c r="BO187" s="4"/>
      <c r="BP187" s="4"/>
      <c r="BQ187" s="4"/>
      <c r="BR187" s="4"/>
      <c r="BS187" s="4"/>
      <c r="BT187" s="4"/>
      <c r="BU187" s="4"/>
      <c r="BV187" s="4"/>
      <c r="BW187" s="4"/>
      <c r="BX187" s="4"/>
      <c r="BY187" s="4"/>
      <c r="BZ187" s="4"/>
      <c r="CA187" s="4"/>
      <c r="CB187" s="4"/>
      <c r="CC187" s="4"/>
      <c r="CD187" s="4"/>
      <c r="CE187" s="4"/>
      <c r="CF187" s="4"/>
      <c r="CG187" s="4"/>
      <c r="CH187" s="4"/>
      <c r="CI187" s="4"/>
      <c r="CJ187" s="4"/>
      <c r="CK187" s="4"/>
      <c r="CL187" s="4"/>
      <c r="CM187" s="4"/>
      <c r="CN187" s="4"/>
      <c r="CO187" s="4"/>
      <c r="CP187" s="4"/>
      <c r="CQ187" s="4"/>
      <c r="CR187" s="4"/>
      <c r="CS187" s="4"/>
      <c r="CT187" s="4"/>
      <c r="CU187" s="4"/>
      <c r="CV187" s="4"/>
      <c r="CW187" s="4"/>
      <c r="CX187" s="4"/>
      <c r="CY187" s="4"/>
      <c r="CZ187" s="4"/>
      <c r="DA187" s="4"/>
      <c r="DB187" s="4"/>
      <c r="DC187" s="4"/>
      <c r="DD187" s="4"/>
      <c r="DE187" s="4"/>
      <c r="DF187" s="4"/>
      <c r="DG187" s="4"/>
      <c r="DH187" s="4"/>
      <c r="DI187" s="4"/>
      <c r="DJ187" s="4"/>
      <c r="DK187" s="4"/>
      <c r="DL187" s="4"/>
      <c r="DM187" s="4"/>
      <c r="DN187" s="4"/>
      <c r="DO187" s="4"/>
      <c r="DP187" s="4"/>
      <c r="DQ187" s="4"/>
      <c r="DR187" s="4"/>
      <c r="DS187" s="4"/>
      <c r="DT187" s="4"/>
      <c r="DU187" s="4"/>
      <c r="DV187" s="4"/>
      <c r="DW187" s="4"/>
      <c r="DX187" s="4"/>
      <c r="DY187" s="4"/>
      <c r="DZ187" s="4"/>
      <c r="EA187" s="4"/>
      <c r="EB187" s="4"/>
      <c r="EC187" s="4"/>
      <c r="ED187" s="4"/>
      <c r="EE187" s="4"/>
      <c r="EF187" s="4"/>
      <c r="EG187" s="4"/>
      <c r="EH187" s="4"/>
      <c r="EI187" s="4"/>
      <c r="EJ187" s="4"/>
      <c r="EK187" s="4"/>
      <c r="EL187" s="4"/>
      <c r="EM187" s="4"/>
      <c r="EN187" s="4"/>
      <c r="EO187" s="4"/>
      <c r="EP187" s="4"/>
      <c r="EQ187" s="4"/>
      <c r="ER187" s="4"/>
      <c r="ES187" s="4"/>
      <c r="ET187" s="4"/>
      <c r="EU187" s="4"/>
      <c r="EV187" s="4"/>
      <c r="EW187" s="4"/>
      <c r="EX187" s="4"/>
      <c r="EY187" s="4"/>
      <c r="EZ187" s="4"/>
      <c r="FA187" s="4"/>
      <c r="FB187" s="4"/>
      <c r="FC187" s="4"/>
      <c r="FD187" s="4"/>
      <c r="FE187" s="4"/>
      <c r="FF187" s="4"/>
      <c r="FG187" s="4"/>
      <c r="FH187" s="4"/>
      <c r="FI187" s="4"/>
      <c r="FJ187" s="4"/>
      <c r="FK187" s="4"/>
      <c r="FL187" s="4"/>
      <c r="FM187" s="4"/>
      <c r="FN187" s="4"/>
      <c r="FO187" s="4"/>
      <c r="FP187" s="4"/>
      <c r="FQ187" s="4"/>
      <c r="FR187" s="4"/>
      <c r="FS187" s="4"/>
      <c r="FT187" s="4"/>
      <c r="FU187" s="4"/>
      <c r="FV187" s="4"/>
      <c r="FW187" s="4"/>
      <c r="FX187" s="4"/>
      <c r="FY187" s="4"/>
      <c r="FZ187" s="4"/>
      <c r="GA187" s="4"/>
      <c r="GB187" s="4"/>
      <c r="GC187" s="4"/>
      <c r="GD187" s="4"/>
      <c r="GE187" s="4"/>
      <c r="GF187" s="4"/>
      <c r="GG187" s="4"/>
      <c r="GH187" s="4"/>
      <c r="GI187" s="4"/>
      <c r="GJ187" s="4"/>
    </row>
    <row r="188" spans="1:192" s="5" customFormat="1" x14ac:dyDescent="0.5">
      <c r="A188" s="4"/>
      <c r="B188" s="4"/>
      <c r="C188" s="4"/>
      <c r="D188" s="4"/>
      <c r="E188" s="4"/>
      <c r="F188" s="4"/>
      <c r="G188" s="4"/>
      <c r="H188" s="4"/>
      <c r="I188" s="4"/>
      <c r="J188" s="4"/>
      <c r="K188" s="4"/>
      <c r="L188" s="4"/>
      <c r="M188" s="4"/>
      <c r="N188" s="4"/>
      <c r="O188" s="4"/>
      <c r="P188" s="4"/>
      <c r="Q188" s="4"/>
      <c r="R188" s="4"/>
      <c r="S188" s="4"/>
      <c r="T188" s="4"/>
      <c r="U188" s="4"/>
      <c r="V188" s="4"/>
      <c r="W188" s="4"/>
      <c r="X188" s="4"/>
      <c r="Y188" s="4"/>
      <c r="Z188" s="4"/>
      <c r="AA188" s="4"/>
      <c r="AB188" s="4"/>
      <c r="AC188" s="4"/>
      <c r="AD188" s="4"/>
      <c r="AE188" s="4"/>
      <c r="AF188" s="4"/>
      <c r="AG188" s="4"/>
      <c r="AH188" s="4"/>
      <c r="AI188" s="4"/>
      <c r="AJ188" s="4"/>
      <c r="AK188" s="4"/>
      <c r="AL188" s="4"/>
      <c r="AM188" s="4"/>
      <c r="AN188" s="4"/>
      <c r="AO188" s="4"/>
      <c r="AP188" s="4"/>
      <c r="AQ188" s="4"/>
      <c r="AR188" s="4"/>
      <c r="AS188" s="4"/>
      <c r="AT188" s="4"/>
      <c r="AU188" s="4"/>
      <c r="AV188" s="4"/>
      <c r="AW188" s="4"/>
      <c r="AX188" s="4"/>
      <c r="AY188" s="4"/>
      <c r="AZ188" s="4"/>
      <c r="BA188" s="4"/>
      <c r="BB188" s="4"/>
      <c r="BC188" s="4"/>
      <c r="BD188" s="4"/>
      <c r="BE188" s="4"/>
      <c r="BF188" s="4"/>
      <c r="BG188" s="4"/>
      <c r="BH188" s="4"/>
      <c r="BI188" s="4"/>
      <c r="BJ188" s="4"/>
      <c r="BK188" s="4"/>
      <c r="BL188" s="4"/>
      <c r="BM188" s="4"/>
      <c r="BN188" s="4"/>
      <c r="BO188" s="4"/>
      <c r="BP188" s="4"/>
      <c r="BQ188" s="4"/>
      <c r="BR188" s="4"/>
      <c r="BS188" s="4"/>
      <c r="BT188" s="4"/>
      <c r="BU188" s="4"/>
      <c r="BV188" s="4"/>
      <c r="BW188" s="4"/>
      <c r="BX188" s="4"/>
      <c r="BY188" s="4"/>
      <c r="BZ188" s="4"/>
      <c r="CA188" s="4"/>
      <c r="CB188" s="4"/>
      <c r="CC188" s="4"/>
      <c r="CD188" s="4"/>
      <c r="CE188" s="4"/>
      <c r="CF188" s="4"/>
      <c r="CG188" s="4"/>
      <c r="CH188" s="4"/>
      <c r="CI188" s="4"/>
      <c r="CJ188" s="4"/>
      <c r="CK188" s="4"/>
      <c r="CL188" s="4"/>
      <c r="CM188" s="4"/>
      <c r="CN188" s="4"/>
      <c r="CO188" s="4"/>
      <c r="CP188" s="4"/>
      <c r="CQ188" s="4"/>
      <c r="CR188" s="4"/>
      <c r="CS188" s="4"/>
      <c r="CT188" s="4"/>
      <c r="CU188" s="4"/>
      <c r="CV188" s="4"/>
      <c r="CW188" s="4"/>
      <c r="CX188" s="4"/>
      <c r="CY188" s="4"/>
      <c r="CZ188" s="4"/>
      <c r="DA188" s="4"/>
      <c r="DB188" s="4"/>
      <c r="DC188" s="4"/>
      <c r="DD188" s="4"/>
      <c r="DE188" s="4"/>
      <c r="DF188" s="4"/>
      <c r="DG188" s="4"/>
      <c r="DH188" s="4"/>
      <c r="DI188" s="4"/>
      <c r="DJ188" s="4"/>
      <c r="DK188" s="4"/>
      <c r="DL188" s="4"/>
      <c r="DM188" s="4"/>
      <c r="DN188" s="4"/>
      <c r="DO188" s="4"/>
      <c r="DP188" s="4"/>
      <c r="DQ188" s="4"/>
      <c r="DR188" s="4"/>
      <c r="DS188" s="4"/>
      <c r="DT188" s="4"/>
      <c r="DU188" s="4"/>
      <c r="DV188" s="4"/>
      <c r="DW188" s="4"/>
      <c r="DX188" s="4"/>
      <c r="DY188" s="4"/>
      <c r="DZ188" s="4"/>
      <c r="EA188" s="4"/>
      <c r="EB188" s="4"/>
      <c r="EC188" s="4"/>
      <c r="ED188" s="4"/>
      <c r="EE188" s="4"/>
      <c r="EF188" s="4"/>
      <c r="EG188" s="4"/>
      <c r="EH188" s="4"/>
      <c r="EI188" s="4"/>
      <c r="EJ188" s="4"/>
      <c r="EK188" s="4"/>
      <c r="EL188" s="4"/>
      <c r="EM188" s="4"/>
      <c r="EN188" s="4"/>
      <c r="EO188" s="4"/>
      <c r="EP188" s="4"/>
      <c r="EQ188" s="4"/>
      <c r="ER188" s="4"/>
      <c r="ES188" s="4"/>
      <c r="ET188" s="4"/>
      <c r="EU188" s="4"/>
      <c r="EV188" s="4"/>
      <c r="EW188" s="4"/>
      <c r="EX188" s="4"/>
      <c r="EY188" s="4"/>
      <c r="EZ188" s="4"/>
      <c r="FA188" s="4"/>
      <c r="FB188" s="4"/>
      <c r="FC188" s="4"/>
      <c r="FD188" s="4"/>
      <c r="FE188" s="4"/>
      <c r="FF188" s="4"/>
      <c r="FG188" s="4"/>
      <c r="FH188" s="4"/>
      <c r="FI188" s="4"/>
      <c r="FJ188" s="4"/>
      <c r="FK188" s="4"/>
      <c r="FL188" s="4"/>
      <c r="FM188" s="4"/>
      <c r="FN188" s="4"/>
      <c r="FO188" s="4"/>
      <c r="FP188" s="4"/>
      <c r="FQ188" s="4"/>
      <c r="FR188" s="4"/>
      <c r="FS188" s="4"/>
      <c r="FT188" s="4"/>
      <c r="FU188" s="4"/>
      <c r="FV188" s="4"/>
      <c r="FW188" s="4"/>
      <c r="FX188" s="4"/>
      <c r="FY188" s="4"/>
      <c r="FZ188" s="4"/>
      <c r="GA188" s="4"/>
      <c r="GB188" s="4"/>
      <c r="GC188" s="4"/>
      <c r="GD188" s="4"/>
      <c r="GE188" s="4"/>
      <c r="GF188" s="4"/>
      <c r="GG188" s="4"/>
      <c r="GH188" s="4"/>
      <c r="GI188" s="4"/>
      <c r="GJ188" s="4"/>
    </row>
    <row r="189" spans="1:192" s="5" customFormat="1" x14ac:dyDescent="0.5">
      <c r="A189" s="4"/>
      <c r="B189" s="4"/>
      <c r="C189" s="4"/>
      <c r="D189" s="4"/>
      <c r="E189" s="4"/>
      <c r="F189" s="4"/>
      <c r="G189" s="4"/>
      <c r="H189" s="4"/>
      <c r="I189" s="4"/>
      <c r="J189" s="4"/>
      <c r="K189" s="4"/>
      <c r="L189" s="4"/>
      <c r="M189" s="4"/>
      <c r="N189" s="4"/>
      <c r="O189" s="4"/>
      <c r="P189" s="4"/>
      <c r="Q189" s="4"/>
      <c r="R189" s="4"/>
      <c r="S189" s="4"/>
      <c r="T189" s="4"/>
      <c r="U189" s="4"/>
      <c r="V189" s="4"/>
      <c r="W189" s="4"/>
      <c r="X189" s="4"/>
      <c r="Y189" s="4"/>
      <c r="Z189" s="4"/>
      <c r="AA189" s="4"/>
      <c r="AB189" s="4"/>
      <c r="AC189" s="4"/>
      <c r="AD189" s="4"/>
      <c r="AE189" s="4"/>
      <c r="AF189" s="4"/>
      <c r="AG189" s="4"/>
      <c r="AH189" s="4"/>
      <c r="AI189" s="4"/>
      <c r="AJ189" s="4"/>
      <c r="AK189" s="4"/>
      <c r="AL189" s="4"/>
      <c r="AM189" s="4"/>
      <c r="AN189" s="4"/>
      <c r="AO189" s="4"/>
      <c r="AP189" s="4"/>
      <c r="AQ189" s="4"/>
      <c r="AR189" s="4"/>
      <c r="AS189" s="4"/>
      <c r="AT189" s="4"/>
      <c r="AU189" s="4"/>
      <c r="AV189" s="4"/>
      <c r="AW189" s="4"/>
      <c r="AX189" s="4"/>
      <c r="AY189" s="4"/>
      <c r="AZ189" s="4"/>
      <c r="BA189" s="4"/>
      <c r="BB189" s="4"/>
      <c r="BC189" s="4"/>
      <c r="BD189" s="4"/>
      <c r="BE189" s="4"/>
      <c r="BF189" s="4"/>
      <c r="BG189" s="4"/>
      <c r="BH189" s="4"/>
      <c r="BI189" s="4"/>
      <c r="BJ189" s="4"/>
      <c r="BK189" s="4"/>
      <c r="BL189" s="4"/>
      <c r="BM189" s="4"/>
      <c r="BN189" s="4"/>
      <c r="BO189" s="4"/>
      <c r="BP189" s="4"/>
      <c r="BQ189" s="4"/>
      <c r="BR189" s="4"/>
      <c r="BS189" s="4"/>
      <c r="BT189" s="4"/>
      <c r="BU189" s="4"/>
      <c r="BV189" s="4"/>
      <c r="BW189" s="4"/>
      <c r="BX189" s="4"/>
      <c r="BY189" s="4"/>
      <c r="BZ189" s="4"/>
      <c r="CA189" s="4"/>
      <c r="CB189" s="4"/>
      <c r="CC189" s="4"/>
      <c r="CD189" s="4"/>
      <c r="CE189" s="4"/>
      <c r="CF189" s="4"/>
      <c r="CG189" s="4"/>
      <c r="CH189" s="4"/>
      <c r="CI189" s="4"/>
      <c r="CJ189" s="4"/>
      <c r="CK189" s="4"/>
      <c r="CL189" s="4"/>
      <c r="CM189" s="4"/>
      <c r="CN189" s="4"/>
      <c r="CO189" s="4"/>
      <c r="CP189" s="4"/>
      <c r="CQ189" s="4"/>
      <c r="CR189" s="4"/>
      <c r="CS189" s="4"/>
      <c r="CT189" s="4"/>
      <c r="CU189" s="4"/>
      <c r="CV189" s="4"/>
      <c r="CW189" s="4"/>
      <c r="CX189" s="4"/>
      <c r="CY189" s="4"/>
      <c r="CZ189" s="4"/>
      <c r="DA189" s="4"/>
      <c r="DB189" s="4"/>
      <c r="DC189" s="4"/>
      <c r="DD189" s="4"/>
      <c r="DE189" s="4"/>
      <c r="DF189" s="4"/>
      <c r="DG189" s="4"/>
      <c r="DH189" s="4"/>
      <c r="DI189" s="4"/>
      <c r="DJ189" s="4"/>
      <c r="DK189" s="4"/>
      <c r="DL189" s="4"/>
      <c r="DM189" s="4"/>
      <c r="DN189" s="4"/>
      <c r="DO189" s="4"/>
      <c r="DP189" s="4"/>
      <c r="DQ189" s="4"/>
      <c r="DR189" s="4"/>
      <c r="DS189" s="4"/>
      <c r="DT189" s="4"/>
      <c r="DU189" s="4"/>
      <c r="DV189" s="4"/>
      <c r="DW189" s="4"/>
      <c r="DX189" s="4"/>
      <c r="DY189" s="4"/>
      <c r="DZ189" s="4"/>
      <c r="EA189" s="4"/>
      <c r="EB189" s="4"/>
      <c r="EC189" s="4"/>
      <c r="ED189" s="4"/>
      <c r="EE189" s="4"/>
      <c r="EF189" s="4"/>
      <c r="EG189" s="4"/>
      <c r="EH189" s="4"/>
      <c r="EI189" s="4"/>
      <c r="EJ189" s="4"/>
      <c r="EK189" s="4"/>
      <c r="EL189" s="4"/>
      <c r="EM189" s="4"/>
      <c r="EN189" s="4"/>
      <c r="EO189" s="4"/>
      <c r="EP189" s="4"/>
      <c r="EQ189" s="4"/>
      <c r="ER189" s="4"/>
      <c r="ES189" s="4"/>
      <c r="ET189" s="4"/>
      <c r="EU189" s="4"/>
      <c r="EV189" s="4"/>
      <c r="EW189" s="4"/>
      <c r="EX189" s="4"/>
      <c r="EY189" s="4"/>
      <c r="EZ189" s="4"/>
      <c r="FA189" s="4"/>
      <c r="FB189" s="4"/>
      <c r="FC189" s="4"/>
      <c r="FD189" s="4"/>
      <c r="FE189" s="4"/>
      <c r="FF189" s="4"/>
      <c r="FG189" s="4"/>
      <c r="FH189" s="4"/>
      <c r="FI189" s="4"/>
      <c r="FJ189" s="4"/>
      <c r="FK189" s="4"/>
      <c r="FL189" s="4"/>
      <c r="FM189" s="4"/>
      <c r="FN189" s="4"/>
      <c r="FO189" s="4"/>
      <c r="FP189" s="4"/>
      <c r="FQ189" s="4"/>
      <c r="FR189" s="4"/>
      <c r="FS189" s="4"/>
      <c r="FT189" s="4"/>
      <c r="FU189" s="4"/>
      <c r="FV189" s="4"/>
      <c r="FW189" s="4"/>
      <c r="FX189" s="4"/>
      <c r="FY189" s="4"/>
      <c r="FZ189" s="4"/>
      <c r="GA189" s="4"/>
      <c r="GB189" s="4"/>
      <c r="GC189" s="4"/>
      <c r="GD189" s="4"/>
      <c r="GE189" s="4"/>
      <c r="GF189" s="4"/>
      <c r="GG189" s="4"/>
      <c r="GH189" s="4"/>
      <c r="GI189" s="4"/>
      <c r="GJ189" s="4"/>
    </row>
    <row r="190" spans="1:192" s="5" customFormat="1" x14ac:dyDescent="0.5">
      <c r="A190" s="4"/>
      <c r="B190" s="4"/>
      <c r="C190" s="4"/>
      <c r="D190" s="4"/>
      <c r="E190" s="4"/>
      <c r="F190" s="4"/>
      <c r="G190" s="4"/>
      <c r="H190" s="4"/>
      <c r="I190" s="4"/>
      <c r="J190" s="4"/>
      <c r="K190" s="4"/>
      <c r="L190" s="4"/>
      <c r="M190" s="4"/>
      <c r="N190" s="4"/>
      <c r="O190" s="4"/>
      <c r="P190" s="4"/>
      <c r="Q190" s="4"/>
      <c r="R190" s="4"/>
      <c r="S190" s="4"/>
      <c r="T190" s="4"/>
      <c r="U190" s="4"/>
      <c r="V190" s="4"/>
      <c r="W190" s="4"/>
      <c r="X190" s="4"/>
      <c r="Y190" s="4"/>
      <c r="Z190" s="4"/>
      <c r="AA190" s="4"/>
      <c r="AB190" s="4"/>
      <c r="AC190" s="4"/>
      <c r="AD190" s="4"/>
      <c r="AE190" s="4"/>
      <c r="AF190" s="4"/>
      <c r="AG190" s="4"/>
      <c r="AH190" s="4"/>
      <c r="AI190" s="4"/>
      <c r="AJ190" s="4"/>
      <c r="AK190" s="4"/>
      <c r="AL190" s="4"/>
      <c r="AM190" s="4"/>
      <c r="AN190" s="4"/>
      <c r="AO190" s="4"/>
      <c r="AP190" s="4"/>
      <c r="AQ190" s="4"/>
      <c r="AR190" s="4"/>
      <c r="AS190" s="4"/>
      <c r="AT190" s="4"/>
      <c r="AU190" s="4"/>
      <c r="AV190" s="4"/>
      <c r="AW190" s="4"/>
      <c r="AX190" s="4"/>
      <c r="AY190" s="4"/>
      <c r="AZ190" s="4"/>
      <c r="BA190" s="4"/>
      <c r="BB190" s="4"/>
      <c r="BC190" s="4"/>
      <c r="BD190" s="4"/>
      <c r="BE190" s="4"/>
      <c r="BF190" s="4"/>
      <c r="BG190" s="4"/>
      <c r="BH190" s="4"/>
      <c r="BI190" s="4"/>
      <c r="BJ190" s="4"/>
      <c r="BK190" s="4"/>
      <c r="BL190" s="4"/>
      <c r="BM190" s="4"/>
      <c r="BN190" s="4"/>
      <c r="BO190" s="4"/>
      <c r="BP190" s="4"/>
      <c r="BQ190" s="4"/>
      <c r="BR190" s="4"/>
      <c r="BS190" s="4"/>
      <c r="BT190" s="4"/>
      <c r="BU190" s="4"/>
      <c r="BV190" s="4"/>
      <c r="BW190" s="4"/>
      <c r="BX190" s="4"/>
      <c r="BY190" s="4"/>
      <c r="BZ190" s="4"/>
      <c r="CA190" s="4"/>
      <c r="CB190" s="4"/>
      <c r="CC190" s="4"/>
      <c r="CD190" s="4"/>
      <c r="CE190" s="4"/>
      <c r="CF190" s="4"/>
      <c r="CG190" s="4"/>
      <c r="CH190" s="4"/>
      <c r="CI190" s="4"/>
      <c r="CJ190" s="4"/>
      <c r="CK190" s="4"/>
      <c r="CL190" s="4"/>
      <c r="CM190" s="4"/>
      <c r="CN190" s="4"/>
      <c r="CO190" s="4"/>
      <c r="CP190" s="4"/>
      <c r="CQ190" s="4"/>
      <c r="CR190" s="4"/>
      <c r="CS190" s="4"/>
      <c r="CT190" s="4"/>
      <c r="CU190" s="4"/>
      <c r="CV190" s="4"/>
      <c r="CW190" s="4"/>
      <c r="CX190" s="4"/>
      <c r="CY190" s="4"/>
      <c r="CZ190" s="4"/>
      <c r="DA190" s="4"/>
      <c r="DB190" s="4"/>
      <c r="DC190" s="4"/>
      <c r="DD190" s="4"/>
      <c r="DE190" s="4"/>
      <c r="DF190" s="4"/>
      <c r="DG190" s="4"/>
      <c r="DH190" s="4"/>
      <c r="DI190" s="4"/>
      <c r="DJ190" s="4"/>
      <c r="DK190" s="4"/>
      <c r="DL190" s="4"/>
      <c r="DM190" s="4"/>
      <c r="DN190" s="4"/>
      <c r="DO190" s="4"/>
      <c r="DP190" s="4"/>
      <c r="DQ190" s="4"/>
      <c r="DR190" s="4"/>
      <c r="DS190" s="4"/>
      <c r="DT190" s="4"/>
      <c r="DU190" s="4"/>
      <c r="DV190" s="4"/>
      <c r="DW190" s="4"/>
      <c r="DX190" s="4"/>
      <c r="DY190" s="4"/>
      <c r="DZ190" s="4"/>
      <c r="EA190" s="4"/>
      <c r="EB190" s="4"/>
      <c r="EC190" s="4"/>
      <c r="ED190" s="4"/>
      <c r="EE190" s="4"/>
      <c r="EF190" s="4"/>
      <c r="EG190" s="4"/>
      <c r="EH190" s="4"/>
      <c r="EI190" s="4"/>
      <c r="EJ190" s="4"/>
      <c r="EK190" s="4"/>
      <c r="EL190" s="4"/>
      <c r="EM190" s="4"/>
      <c r="EN190" s="4"/>
      <c r="EO190" s="4"/>
      <c r="EP190" s="4"/>
      <c r="EQ190" s="4"/>
      <c r="ER190" s="4"/>
      <c r="ES190" s="4"/>
      <c r="ET190" s="4"/>
      <c r="EU190" s="4"/>
      <c r="EV190" s="4"/>
      <c r="EW190" s="4"/>
      <c r="EX190" s="4"/>
      <c r="EY190" s="4"/>
      <c r="EZ190" s="4"/>
      <c r="FA190" s="4"/>
      <c r="FB190" s="4"/>
      <c r="FC190" s="4"/>
      <c r="FD190" s="4"/>
      <c r="FE190" s="4"/>
      <c r="FF190" s="4"/>
      <c r="FG190" s="4"/>
      <c r="FH190" s="4"/>
      <c r="FI190" s="4"/>
      <c r="FJ190" s="4"/>
      <c r="FK190" s="4"/>
      <c r="FL190" s="4"/>
      <c r="FM190" s="4"/>
      <c r="FN190" s="4"/>
      <c r="FO190" s="4"/>
      <c r="FP190" s="4"/>
      <c r="FQ190" s="4"/>
      <c r="FR190" s="4"/>
      <c r="FS190" s="4"/>
      <c r="FT190" s="4"/>
      <c r="FU190" s="4"/>
      <c r="FV190" s="4"/>
      <c r="FW190" s="4"/>
      <c r="FX190" s="4"/>
      <c r="FY190" s="4"/>
      <c r="FZ190" s="4"/>
      <c r="GA190" s="4"/>
      <c r="GB190" s="4"/>
      <c r="GC190" s="4"/>
      <c r="GD190" s="4"/>
      <c r="GE190" s="4"/>
      <c r="GF190" s="4"/>
      <c r="GG190" s="4"/>
      <c r="GH190" s="4"/>
      <c r="GI190" s="4"/>
      <c r="GJ190" s="4"/>
    </row>
    <row r="191" spans="1:192" s="5" customFormat="1" x14ac:dyDescent="0.5">
      <c r="A191" s="4"/>
      <c r="B191" s="4"/>
      <c r="C191" s="4"/>
      <c r="D191" s="4"/>
      <c r="E191" s="4"/>
      <c r="F191" s="4"/>
      <c r="G191" s="4"/>
      <c r="H191" s="4"/>
      <c r="I191" s="4"/>
      <c r="J191" s="4"/>
      <c r="K191" s="4"/>
      <c r="L191" s="4"/>
      <c r="M191" s="4"/>
      <c r="N191" s="4"/>
      <c r="O191" s="4"/>
      <c r="P191" s="4"/>
      <c r="Q191" s="4"/>
      <c r="R191" s="4"/>
      <c r="S191" s="4"/>
      <c r="T191" s="4"/>
      <c r="U191" s="4"/>
      <c r="V191" s="4"/>
      <c r="W191" s="4"/>
      <c r="X191" s="4"/>
      <c r="Y191" s="4"/>
      <c r="Z191" s="4"/>
      <c r="AA191" s="4"/>
      <c r="AB191" s="4"/>
      <c r="AC191" s="4"/>
      <c r="AD191" s="4"/>
      <c r="AE191" s="4"/>
      <c r="AF191" s="4"/>
      <c r="AG191" s="4"/>
      <c r="AH191" s="4"/>
      <c r="AI191" s="4"/>
      <c r="AJ191" s="4"/>
      <c r="AK191" s="4"/>
      <c r="AL191" s="4"/>
      <c r="AM191" s="4"/>
      <c r="AN191" s="4"/>
      <c r="AO191" s="4"/>
      <c r="AP191" s="4"/>
      <c r="AQ191" s="4"/>
      <c r="AR191" s="4"/>
      <c r="AS191" s="4"/>
      <c r="AT191" s="4"/>
      <c r="AU191" s="4"/>
      <c r="AV191" s="4"/>
      <c r="AW191" s="4"/>
      <c r="AX191" s="4"/>
      <c r="AY191" s="4"/>
      <c r="AZ191" s="4"/>
      <c r="BA191" s="4"/>
      <c r="BB191" s="4"/>
      <c r="BC191" s="4"/>
      <c r="BD191" s="4"/>
      <c r="BE191" s="4"/>
      <c r="BF191" s="4"/>
      <c r="BG191" s="4"/>
      <c r="BH191" s="4"/>
      <c r="BI191" s="4"/>
      <c r="BJ191" s="4"/>
      <c r="BK191" s="4"/>
      <c r="BL191" s="4"/>
      <c r="BM191" s="4"/>
      <c r="BN191" s="4"/>
      <c r="BO191" s="4"/>
      <c r="BP191" s="4"/>
      <c r="BQ191" s="4"/>
      <c r="BR191" s="4"/>
      <c r="BS191" s="4"/>
      <c r="BT191" s="4"/>
      <c r="BU191" s="4"/>
      <c r="BV191" s="4"/>
      <c r="BW191" s="4"/>
      <c r="BX191" s="4"/>
      <c r="BY191" s="4"/>
      <c r="BZ191" s="4"/>
      <c r="CA191" s="4"/>
      <c r="CB191" s="4"/>
      <c r="CC191" s="4"/>
      <c r="CD191" s="4"/>
      <c r="CE191" s="4"/>
      <c r="CF191" s="4"/>
      <c r="CG191" s="4"/>
      <c r="CH191" s="4"/>
      <c r="CI191" s="4"/>
      <c r="CJ191" s="4"/>
      <c r="CK191" s="4"/>
      <c r="CL191" s="4"/>
      <c r="CM191" s="4"/>
      <c r="CN191" s="4"/>
      <c r="CO191" s="4"/>
      <c r="CP191" s="4"/>
      <c r="CQ191" s="4"/>
      <c r="CR191" s="4"/>
      <c r="CS191" s="4"/>
      <c r="CT191" s="4"/>
      <c r="CU191" s="4"/>
      <c r="CV191" s="4"/>
      <c r="CW191" s="4"/>
      <c r="CX191" s="4"/>
      <c r="CY191" s="4"/>
      <c r="CZ191" s="4"/>
      <c r="DA191" s="4"/>
      <c r="DB191" s="4"/>
      <c r="DC191" s="4"/>
      <c r="DD191" s="4"/>
      <c r="DE191" s="4"/>
      <c r="DF191" s="4"/>
      <c r="DG191" s="4"/>
      <c r="DH191" s="4"/>
      <c r="DI191" s="4"/>
      <c r="DJ191" s="4"/>
      <c r="DK191" s="4"/>
      <c r="DL191" s="4"/>
      <c r="DM191" s="4"/>
      <c r="DN191" s="4"/>
      <c r="DO191" s="4"/>
      <c r="DP191" s="4"/>
      <c r="DQ191" s="4"/>
      <c r="DR191" s="4"/>
      <c r="DS191" s="4"/>
      <c r="DT191" s="4"/>
      <c r="DU191" s="4"/>
      <c r="DV191" s="4"/>
      <c r="DW191" s="4"/>
      <c r="DX191" s="4"/>
      <c r="DY191" s="4"/>
      <c r="DZ191" s="4"/>
      <c r="EA191" s="4"/>
      <c r="EB191" s="4"/>
      <c r="EC191" s="4"/>
      <c r="ED191" s="4"/>
      <c r="EE191" s="4"/>
      <c r="EF191" s="4"/>
      <c r="EG191" s="4"/>
      <c r="EH191" s="4"/>
      <c r="EI191" s="4"/>
      <c r="EJ191" s="4"/>
      <c r="EK191" s="4"/>
      <c r="EL191" s="4"/>
      <c r="EM191" s="4"/>
      <c r="EN191" s="4"/>
      <c r="EO191" s="4"/>
      <c r="EP191" s="4"/>
      <c r="EQ191" s="4"/>
      <c r="ER191" s="4"/>
      <c r="ES191" s="4"/>
      <c r="ET191" s="4"/>
      <c r="EU191" s="4"/>
      <c r="EV191" s="4"/>
      <c r="EW191" s="4"/>
      <c r="EX191" s="4"/>
      <c r="EY191" s="4"/>
      <c r="EZ191" s="4"/>
      <c r="FA191" s="4"/>
      <c r="FB191" s="4"/>
      <c r="FC191" s="4"/>
      <c r="FD191" s="4"/>
      <c r="FE191" s="4"/>
      <c r="FF191" s="4"/>
      <c r="FG191" s="4"/>
      <c r="FH191" s="4"/>
      <c r="FI191" s="4"/>
      <c r="FJ191" s="4"/>
      <c r="FK191" s="4"/>
      <c r="FL191" s="4"/>
      <c r="FM191" s="4"/>
      <c r="FN191" s="4"/>
      <c r="FO191" s="4"/>
      <c r="FP191" s="4"/>
      <c r="FQ191" s="4"/>
      <c r="FR191" s="4"/>
      <c r="FS191" s="4"/>
      <c r="FT191" s="4"/>
      <c r="FU191" s="4"/>
      <c r="FV191" s="4"/>
      <c r="FW191" s="4"/>
      <c r="FX191" s="4"/>
      <c r="FY191" s="4"/>
      <c r="FZ191" s="4"/>
      <c r="GA191" s="4"/>
      <c r="GB191" s="4"/>
      <c r="GC191" s="4"/>
      <c r="GD191" s="4"/>
      <c r="GE191" s="4"/>
      <c r="GF191" s="4"/>
      <c r="GG191" s="4"/>
      <c r="GH191" s="4"/>
      <c r="GI191" s="4"/>
      <c r="GJ191" s="4"/>
    </row>
    <row r="192" spans="1:192" s="5" customFormat="1" x14ac:dyDescent="0.5">
      <c r="A192" s="4"/>
      <c r="B192" s="4"/>
      <c r="C192" s="4"/>
      <c r="D192" s="4"/>
      <c r="E192" s="4"/>
      <c r="F192" s="4"/>
      <c r="G192" s="4"/>
      <c r="H192" s="4"/>
      <c r="I192" s="4"/>
      <c r="J192" s="4"/>
      <c r="K192" s="4"/>
      <c r="L192" s="4"/>
      <c r="M192" s="4"/>
      <c r="N192" s="4"/>
      <c r="O192" s="4"/>
      <c r="P192" s="4"/>
      <c r="Q192" s="4"/>
      <c r="R192" s="4"/>
      <c r="S192" s="4"/>
      <c r="T192" s="4"/>
      <c r="U192" s="4"/>
      <c r="V192" s="4"/>
      <c r="W192" s="4"/>
      <c r="X192" s="4"/>
      <c r="Y192" s="4"/>
      <c r="Z192" s="4"/>
      <c r="AA192" s="4"/>
      <c r="AB192" s="4"/>
      <c r="AC192" s="4"/>
      <c r="AD192" s="4"/>
      <c r="AE192" s="4"/>
      <c r="AF192" s="4"/>
      <c r="AG192" s="4"/>
      <c r="AH192" s="4"/>
      <c r="AI192" s="4"/>
      <c r="AJ192" s="4"/>
      <c r="AK192" s="4"/>
      <c r="AL192" s="4"/>
      <c r="AM192" s="4"/>
      <c r="AN192" s="4"/>
      <c r="AO192" s="4"/>
      <c r="AP192" s="4"/>
      <c r="AQ192" s="4"/>
      <c r="AR192" s="4"/>
      <c r="AS192" s="4"/>
      <c r="AT192" s="4"/>
      <c r="AU192" s="4"/>
      <c r="AV192" s="4"/>
      <c r="AW192" s="4"/>
      <c r="AX192" s="4"/>
      <c r="AY192" s="4"/>
      <c r="AZ192" s="4"/>
      <c r="BA192" s="4"/>
      <c r="BB192" s="4"/>
      <c r="BC192" s="4"/>
      <c r="BD192" s="4"/>
      <c r="BE192" s="4"/>
      <c r="BF192" s="4"/>
      <c r="BG192" s="4"/>
      <c r="BH192" s="4"/>
      <c r="BI192" s="4"/>
      <c r="BJ192" s="4"/>
      <c r="BK192" s="4"/>
      <c r="BL192" s="4"/>
      <c r="BM192" s="4"/>
      <c r="BN192" s="4"/>
      <c r="BO192" s="4"/>
      <c r="BP192" s="4"/>
      <c r="BQ192" s="4"/>
      <c r="BR192" s="4"/>
      <c r="BS192" s="4"/>
      <c r="BT192" s="4"/>
      <c r="BU192" s="4"/>
      <c r="BV192" s="4"/>
      <c r="BW192" s="4"/>
      <c r="BX192" s="4"/>
      <c r="BY192" s="4"/>
      <c r="BZ192" s="4"/>
      <c r="CA192" s="4"/>
      <c r="CB192" s="4"/>
      <c r="CC192" s="4"/>
      <c r="CD192" s="4"/>
      <c r="CE192" s="4"/>
      <c r="CF192" s="4"/>
      <c r="CG192" s="4"/>
      <c r="CH192" s="4"/>
      <c r="CI192" s="4"/>
      <c r="CJ192" s="4"/>
      <c r="CK192" s="4"/>
      <c r="CL192" s="4"/>
      <c r="CM192" s="4"/>
      <c r="CN192" s="4"/>
      <c r="CO192" s="4"/>
      <c r="CP192" s="4"/>
      <c r="CQ192" s="4"/>
      <c r="CR192" s="4"/>
      <c r="CS192" s="4"/>
      <c r="CT192" s="4"/>
      <c r="CU192" s="4"/>
      <c r="CV192" s="4"/>
      <c r="CW192" s="4"/>
      <c r="CX192" s="4"/>
      <c r="CY192" s="4"/>
      <c r="CZ192" s="4"/>
      <c r="DA192" s="4"/>
      <c r="DB192" s="4"/>
      <c r="DC192" s="4"/>
      <c r="DD192" s="4"/>
      <c r="DE192" s="4"/>
      <c r="DF192" s="4"/>
      <c r="DG192" s="4"/>
      <c r="DH192" s="4"/>
      <c r="DI192" s="4"/>
      <c r="DJ192" s="4"/>
      <c r="DK192" s="4"/>
      <c r="DL192" s="4"/>
      <c r="DM192" s="4"/>
      <c r="DN192" s="4"/>
      <c r="DO192" s="4"/>
      <c r="DP192" s="4"/>
      <c r="DQ192" s="4"/>
      <c r="DR192" s="4"/>
      <c r="DS192" s="4"/>
      <c r="DT192" s="4"/>
      <c r="DU192" s="4"/>
      <c r="DV192" s="4"/>
      <c r="DW192" s="4"/>
      <c r="DX192" s="4"/>
      <c r="DY192" s="4"/>
      <c r="DZ192" s="4"/>
      <c r="EA192" s="4"/>
      <c r="EB192" s="4"/>
      <c r="EC192" s="4"/>
      <c r="ED192" s="4"/>
      <c r="EE192" s="4"/>
      <c r="EF192" s="4"/>
      <c r="EG192" s="4"/>
      <c r="EH192" s="4"/>
      <c r="EI192" s="4"/>
      <c r="EJ192" s="4"/>
      <c r="EK192" s="4"/>
      <c r="EL192" s="4"/>
      <c r="EM192" s="4"/>
      <c r="EN192" s="4"/>
      <c r="EO192" s="4"/>
      <c r="EP192" s="4"/>
      <c r="EQ192" s="4"/>
      <c r="ER192" s="4"/>
      <c r="ES192" s="4"/>
      <c r="ET192" s="4"/>
      <c r="EU192" s="4"/>
      <c r="EV192" s="4"/>
      <c r="EW192" s="4"/>
      <c r="EX192" s="4"/>
      <c r="EY192" s="4"/>
      <c r="EZ192" s="4"/>
      <c r="FA192" s="4"/>
      <c r="FB192" s="4"/>
      <c r="FC192" s="4"/>
      <c r="FD192" s="4"/>
      <c r="FE192" s="4"/>
      <c r="FF192" s="4"/>
      <c r="FG192" s="4"/>
      <c r="FH192" s="4"/>
      <c r="FI192" s="4"/>
      <c r="FJ192" s="4"/>
      <c r="FK192" s="4"/>
      <c r="FL192" s="4"/>
      <c r="FM192" s="4"/>
      <c r="FN192" s="4"/>
      <c r="FO192" s="4"/>
      <c r="FP192" s="4"/>
      <c r="FQ192" s="4"/>
      <c r="FR192" s="4"/>
      <c r="FS192" s="4"/>
      <c r="FT192" s="4"/>
      <c r="FU192" s="4"/>
      <c r="FV192" s="4"/>
      <c r="FW192" s="4"/>
      <c r="FX192" s="4"/>
      <c r="FY192" s="4"/>
      <c r="FZ192" s="4"/>
      <c r="GA192" s="4"/>
      <c r="GB192" s="4"/>
      <c r="GC192" s="4"/>
      <c r="GD192" s="4"/>
      <c r="GE192" s="4"/>
      <c r="GF192" s="4"/>
      <c r="GG192" s="4"/>
      <c r="GH192" s="4"/>
      <c r="GI192" s="4"/>
      <c r="GJ192" s="4"/>
    </row>
    <row r="193" spans="1:192" s="5" customFormat="1" x14ac:dyDescent="0.5">
      <c r="A193" s="4"/>
      <c r="B193" s="4"/>
      <c r="C193" s="4"/>
      <c r="D193" s="4"/>
      <c r="E193" s="4"/>
      <c r="F193" s="4"/>
      <c r="G193" s="4"/>
      <c r="H193" s="4"/>
      <c r="I193" s="4"/>
      <c r="J193" s="4"/>
      <c r="K193" s="4"/>
      <c r="L193" s="4"/>
      <c r="M193" s="4"/>
      <c r="N193" s="4"/>
      <c r="O193" s="4"/>
      <c r="P193" s="4"/>
      <c r="Q193" s="4"/>
      <c r="R193" s="4"/>
      <c r="S193" s="4"/>
      <c r="T193" s="4"/>
      <c r="U193" s="4"/>
      <c r="V193" s="4"/>
      <c r="W193" s="4"/>
      <c r="X193" s="4"/>
      <c r="Y193" s="4"/>
      <c r="Z193" s="4"/>
      <c r="AA193" s="4"/>
      <c r="AB193" s="4"/>
      <c r="AC193" s="4"/>
      <c r="AD193" s="4"/>
      <c r="AE193" s="4"/>
      <c r="AF193" s="4"/>
      <c r="AG193" s="4"/>
      <c r="AH193" s="4"/>
      <c r="AI193" s="4"/>
      <c r="AJ193" s="4"/>
      <c r="AK193" s="4"/>
      <c r="AL193" s="4"/>
      <c r="AM193" s="4"/>
      <c r="AN193" s="4"/>
      <c r="AO193" s="4"/>
      <c r="AP193" s="4"/>
      <c r="AQ193" s="4"/>
      <c r="AR193" s="4"/>
      <c r="AS193" s="4"/>
      <c r="AT193" s="4"/>
      <c r="AU193" s="4"/>
      <c r="AV193" s="4"/>
      <c r="AW193" s="4"/>
      <c r="AX193" s="4"/>
      <c r="AY193" s="4"/>
      <c r="AZ193" s="4"/>
      <c r="BA193" s="4"/>
      <c r="BB193" s="4"/>
      <c r="BC193" s="4"/>
      <c r="BD193" s="4"/>
      <c r="BE193" s="4"/>
      <c r="BF193" s="4"/>
      <c r="BG193" s="4"/>
      <c r="BH193" s="4"/>
      <c r="BI193" s="4"/>
      <c r="BJ193" s="4"/>
      <c r="BK193" s="4"/>
      <c r="BL193" s="4"/>
      <c r="BM193" s="4"/>
      <c r="BN193" s="4"/>
      <c r="BO193" s="4"/>
      <c r="BP193" s="4"/>
      <c r="BQ193" s="4"/>
      <c r="BR193" s="4"/>
      <c r="BS193" s="4"/>
      <c r="BT193" s="4"/>
      <c r="BU193" s="4"/>
      <c r="BV193" s="4"/>
      <c r="BW193" s="4"/>
      <c r="BX193" s="4"/>
      <c r="BY193" s="4"/>
      <c r="BZ193" s="4"/>
      <c r="CA193" s="4"/>
      <c r="CB193" s="4"/>
      <c r="CC193" s="4"/>
      <c r="CD193" s="4"/>
      <c r="CE193" s="4"/>
      <c r="CF193" s="4"/>
      <c r="CG193" s="4"/>
      <c r="CH193" s="4"/>
      <c r="CI193" s="4"/>
      <c r="CJ193" s="4"/>
      <c r="CK193" s="4"/>
      <c r="CL193" s="4"/>
      <c r="CM193" s="4"/>
      <c r="CN193" s="4"/>
      <c r="CO193" s="4"/>
      <c r="CP193" s="4"/>
      <c r="CQ193" s="4"/>
      <c r="CR193" s="4"/>
      <c r="CS193" s="4"/>
      <c r="CT193" s="4"/>
      <c r="CU193" s="4"/>
      <c r="CV193" s="4"/>
      <c r="CW193" s="4"/>
      <c r="CX193" s="4"/>
      <c r="CY193" s="4"/>
      <c r="CZ193" s="4"/>
      <c r="DA193" s="4"/>
      <c r="DB193" s="4"/>
      <c r="DC193" s="4"/>
      <c r="DD193" s="4"/>
      <c r="DE193" s="4"/>
      <c r="DF193" s="4"/>
      <c r="DG193" s="4"/>
      <c r="DH193" s="4"/>
      <c r="DI193" s="4"/>
      <c r="DJ193" s="4"/>
      <c r="DK193" s="4"/>
      <c r="DL193" s="4"/>
      <c r="DM193" s="4"/>
      <c r="DN193" s="4"/>
      <c r="DO193" s="4"/>
      <c r="DP193" s="4"/>
      <c r="DQ193" s="4"/>
      <c r="DR193" s="4"/>
      <c r="DS193" s="4"/>
      <c r="DT193" s="4"/>
      <c r="DU193" s="4"/>
      <c r="DV193" s="4"/>
      <c r="DW193" s="4"/>
      <c r="DX193" s="4"/>
      <c r="DY193" s="4"/>
      <c r="DZ193" s="4"/>
      <c r="EA193" s="4"/>
      <c r="EB193" s="4"/>
      <c r="EC193" s="4"/>
      <c r="ED193" s="4"/>
      <c r="EE193" s="4"/>
      <c r="EF193" s="4"/>
      <c r="EG193" s="4"/>
      <c r="EH193" s="4"/>
      <c r="EI193" s="4"/>
      <c r="EJ193" s="4"/>
      <c r="EK193" s="4"/>
      <c r="EL193" s="4"/>
      <c r="EM193" s="4"/>
      <c r="EN193" s="4"/>
      <c r="EO193" s="4"/>
      <c r="EP193" s="4"/>
      <c r="EQ193" s="4"/>
      <c r="ER193" s="4"/>
      <c r="ES193" s="4"/>
      <c r="ET193" s="4"/>
      <c r="EU193" s="4"/>
      <c r="EV193" s="4"/>
      <c r="EW193" s="4"/>
      <c r="EX193" s="4"/>
      <c r="EY193" s="4"/>
      <c r="EZ193" s="4"/>
      <c r="FA193" s="4"/>
      <c r="FB193" s="4"/>
      <c r="FC193" s="4"/>
      <c r="FD193" s="4"/>
      <c r="FE193" s="4"/>
      <c r="FF193" s="4"/>
      <c r="FG193" s="4"/>
      <c r="FH193" s="4"/>
      <c r="FI193" s="4"/>
      <c r="FJ193" s="4"/>
      <c r="FK193" s="4"/>
      <c r="FL193" s="4"/>
      <c r="FM193" s="4"/>
      <c r="FN193" s="4"/>
      <c r="FO193" s="4"/>
      <c r="FP193" s="4"/>
      <c r="FQ193" s="4"/>
      <c r="FR193" s="4"/>
      <c r="FS193" s="4"/>
      <c r="FT193" s="4"/>
      <c r="FU193" s="4"/>
      <c r="FV193" s="4"/>
      <c r="FW193" s="4"/>
      <c r="FX193" s="4"/>
      <c r="FY193" s="4"/>
      <c r="FZ193" s="4"/>
      <c r="GA193" s="4"/>
      <c r="GB193" s="4"/>
      <c r="GC193" s="4"/>
      <c r="GD193" s="4"/>
      <c r="GE193" s="4"/>
      <c r="GF193" s="4"/>
      <c r="GG193" s="4"/>
      <c r="GH193" s="4"/>
      <c r="GI193" s="4"/>
      <c r="GJ193" s="4"/>
    </row>
    <row r="194" spans="1:192" s="5" customFormat="1" x14ac:dyDescent="0.5">
      <c r="A194" s="4"/>
      <c r="B194" s="4"/>
      <c r="C194" s="4"/>
      <c r="D194" s="4"/>
      <c r="E194" s="4"/>
      <c r="F194" s="4"/>
      <c r="G194" s="4"/>
      <c r="H194" s="4"/>
      <c r="I194" s="4"/>
      <c r="J194" s="4"/>
      <c r="K194" s="4"/>
      <c r="L194" s="4"/>
      <c r="M194" s="4"/>
      <c r="N194" s="4"/>
      <c r="O194" s="4"/>
      <c r="P194" s="4"/>
      <c r="Q194" s="4"/>
      <c r="R194" s="4"/>
      <c r="S194" s="4"/>
      <c r="T194" s="4"/>
      <c r="U194" s="4"/>
      <c r="V194" s="4"/>
      <c r="W194" s="4"/>
      <c r="X194" s="4"/>
      <c r="Y194" s="4"/>
      <c r="Z194" s="4"/>
      <c r="AA194" s="4"/>
      <c r="AB194" s="4"/>
      <c r="AC194" s="4"/>
      <c r="AD194" s="4"/>
      <c r="AE194" s="4"/>
      <c r="AF194" s="4"/>
      <c r="AG194" s="4"/>
      <c r="AH194" s="4"/>
      <c r="AI194" s="4"/>
      <c r="AJ194" s="4"/>
      <c r="AK194" s="4"/>
      <c r="AL194" s="4"/>
      <c r="AM194" s="4"/>
      <c r="AN194" s="4"/>
      <c r="AO194" s="4"/>
      <c r="AP194" s="4"/>
      <c r="AQ194" s="4"/>
      <c r="AR194" s="4"/>
      <c r="AS194" s="4"/>
      <c r="AT194" s="4"/>
      <c r="AU194" s="4"/>
      <c r="AV194" s="4"/>
      <c r="AW194" s="4"/>
      <c r="AX194" s="4"/>
      <c r="AY194" s="4"/>
      <c r="AZ194" s="4"/>
      <c r="BA194" s="4"/>
      <c r="BB194" s="4"/>
      <c r="BC194" s="4"/>
      <c r="BD194" s="4"/>
      <c r="BE194" s="4"/>
      <c r="BF194" s="4"/>
      <c r="BG194" s="4"/>
      <c r="BH194" s="4"/>
      <c r="BI194" s="4"/>
      <c r="BJ194" s="4"/>
      <c r="BK194" s="4"/>
      <c r="BL194" s="4"/>
      <c r="BM194" s="4"/>
      <c r="BN194" s="4"/>
      <c r="BO194" s="4"/>
      <c r="BP194" s="4"/>
      <c r="BQ194" s="4"/>
      <c r="BR194" s="4"/>
      <c r="BS194" s="4"/>
      <c r="BT194" s="4"/>
      <c r="BU194" s="4"/>
      <c r="BV194" s="4"/>
      <c r="BW194" s="4"/>
      <c r="BX194" s="4"/>
      <c r="BY194" s="4"/>
      <c r="BZ194" s="4"/>
      <c r="CA194" s="4"/>
      <c r="CB194" s="4"/>
      <c r="CC194" s="4"/>
      <c r="CD194" s="4"/>
      <c r="CE194" s="4"/>
      <c r="CF194" s="4"/>
      <c r="CG194" s="4"/>
      <c r="CH194" s="4"/>
      <c r="CI194" s="4"/>
      <c r="CJ194" s="4"/>
      <c r="CK194" s="4"/>
      <c r="CL194" s="4"/>
      <c r="CM194" s="4"/>
      <c r="CN194" s="4"/>
      <c r="CO194" s="4"/>
      <c r="CP194" s="4"/>
      <c r="CQ194" s="4"/>
      <c r="CR194" s="4"/>
      <c r="CS194" s="4"/>
      <c r="CT194" s="4"/>
      <c r="CU194" s="4"/>
      <c r="CV194" s="4"/>
      <c r="CW194" s="4"/>
      <c r="CX194" s="4"/>
      <c r="CY194" s="4"/>
      <c r="CZ194" s="4"/>
      <c r="DA194" s="4"/>
      <c r="DB194" s="4"/>
      <c r="DC194" s="4"/>
      <c r="DD194" s="4"/>
      <c r="DE194" s="4"/>
      <c r="DF194" s="4"/>
      <c r="DG194" s="4"/>
      <c r="DH194" s="4"/>
      <c r="DI194" s="4"/>
      <c r="DJ194" s="4"/>
      <c r="DK194" s="4"/>
      <c r="DL194" s="4"/>
      <c r="DM194" s="4"/>
      <c r="DN194" s="4"/>
      <c r="DO194" s="4"/>
      <c r="DP194" s="4"/>
      <c r="DQ194" s="4"/>
      <c r="DR194" s="4"/>
      <c r="DS194" s="4"/>
      <c r="DT194" s="4"/>
      <c r="DU194" s="4"/>
      <c r="DV194" s="4"/>
      <c r="DW194" s="4"/>
      <c r="DX194" s="4"/>
      <c r="DY194" s="4"/>
      <c r="DZ194" s="4"/>
      <c r="EA194" s="4"/>
      <c r="EB194" s="4"/>
      <c r="EC194" s="4"/>
      <c r="ED194" s="4"/>
      <c r="EE194" s="4"/>
      <c r="EF194" s="4"/>
      <c r="EG194" s="4"/>
      <c r="EH194" s="4"/>
      <c r="EI194" s="4"/>
      <c r="EJ194" s="4"/>
      <c r="EK194" s="4"/>
      <c r="EL194" s="4"/>
      <c r="EM194" s="4"/>
      <c r="EN194" s="4"/>
      <c r="EO194" s="4"/>
      <c r="EP194" s="4"/>
      <c r="EQ194" s="4"/>
      <c r="ER194" s="4"/>
      <c r="ES194" s="4"/>
      <c r="ET194" s="4"/>
      <c r="EU194" s="4"/>
      <c r="EV194" s="4"/>
      <c r="EW194" s="4"/>
      <c r="EX194" s="4"/>
      <c r="EY194" s="4"/>
      <c r="EZ194" s="4"/>
      <c r="FA194" s="4"/>
      <c r="FB194" s="4"/>
      <c r="FC194" s="4"/>
      <c r="FD194" s="4"/>
      <c r="FE194" s="4"/>
      <c r="FF194" s="4"/>
      <c r="FG194" s="4"/>
      <c r="FH194" s="4"/>
      <c r="FI194" s="4"/>
      <c r="FJ194" s="4"/>
      <c r="FK194" s="4"/>
      <c r="FL194" s="4"/>
      <c r="FM194" s="4"/>
      <c r="FN194" s="4"/>
      <c r="FO194" s="4"/>
      <c r="FP194" s="4"/>
      <c r="FQ194" s="4"/>
      <c r="FR194" s="4"/>
      <c r="FS194" s="4"/>
      <c r="FT194" s="4"/>
      <c r="FU194" s="4"/>
      <c r="FV194" s="4"/>
      <c r="FW194" s="4"/>
      <c r="FX194" s="4"/>
      <c r="FY194" s="4"/>
      <c r="FZ194" s="4"/>
      <c r="GA194" s="4"/>
      <c r="GB194" s="4"/>
      <c r="GC194" s="4"/>
      <c r="GD194" s="4"/>
      <c r="GE194" s="4"/>
      <c r="GF194" s="4"/>
      <c r="GG194" s="4"/>
      <c r="GH194" s="4"/>
      <c r="GI194" s="4"/>
      <c r="GJ194" s="4"/>
    </row>
    <row r="195" spans="1:192" s="5" customFormat="1" x14ac:dyDescent="0.5">
      <c r="A195" s="4"/>
      <c r="B195" s="4"/>
      <c r="C195" s="4"/>
      <c r="D195" s="4"/>
      <c r="E195" s="4"/>
      <c r="F195" s="4"/>
      <c r="G195" s="4"/>
      <c r="H195" s="4"/>
      <c r="I195" s="4"/>
      <c r="J195" s="4"/>
      <c r="K195" s="4"/>
      <c r="L195" s="4"/>
      <c r="M195" s="4"/>
      <c r="N195" s="4"/>
      <c r="O195" s="4"/>
      <c r="P195" s="4"/>
      <c r="Q195" s="4"/>
      <c r="R195" s="4"/>
      <c r="S195" s="4"/>
      <c r="T195" s="4"/>
      <c r="U195" s="4"/>
      <c r="V195" s="4"/>
      <c r="W195" s="4"/>
      <c r="X195" s="4"/>
      <c r="Y195" s="4"/>
      <c r="Z195" s="4"/>
      <c r="AA195" s="4"/>
      <c r="AB195" s="4"/>
      <c r="AC195" s="4"/>
      <c r="AD195" s="4"/>
      <c r="AE195" s="4"/>
      <c r="AF195" s="4"/>
      <c r="AG195" s="4"/>
      <c r="AH195" s="4"/>
      <c r="AI195" s="4"/>
      <c r="AJ195" s="4"/>
      <c r="AK195" s="4"/>
      <c r="AL195" s="4"/>
      <c r="AM195" s="4"/>
      <c r="AN195" s="4"/>
      <c r="AO195" s="4"/>
      <c r="AP195" s="4"/>
      <c r="AQ195" s="4"/>
      <c r="AR195" s="4"/>
      <c r="AS195" s="4"/>
      <c r="AT195" s="4"/>
      <c r="AU195" s="4"/>
      <c r="AV195" s="4"/>
      <c r="AW195" s="4"/>
      <c r="AX195" s="4"/>
      <c r="AY195" s="4"/>
      <c r="AZ195" s="4"/>
      <c r="BA195" s="4"/>
      <c r="BB195" s="4"/>
      <c r="BC195" s="4"/>
      <c r="BD195" s="4"/>
      <c r="BE195" s="4"/>
      <c r="BF195" s="4"/>
      <c r="BG195" s="4"/>
      <c r="BH195" s="4"/>
      <c r="BI195" s="4"/>
      <c r="BJ195" s="4"/>
      <c r="BK195" s="4"/>
      <c r="BL195" s="4"/>
      <c r="BM195" s="4"/>
      <c r="BN195" s="4"/>
      <c r="BO195" s="4"/>
      <c r="BP195" s="4"/>
      <c r="BQ195" s="4"/>
      <c r="BR195" s="4"/>
      <c r="BS195" s="4"/>
      <c r="BT195" s="4"/>
      <c r="BU195" s="4"/>
      <c r="BV195" s="4"/>
      <c r="BW195" s="4"/>
      <c r="BX195" s="4"/>
      <c r="BY195" s="4"/>
      <c r="BZ195" s="4"/>
      <c r="CA195" s="4"/>
      <c r="CB195" s="4"/>
      <c r="CC195" s="4"/>
      <c r="CD195" s="4"/>
      <c r="CE195" s="4"/>
      <c r="CF195" s="4"/>
      <c r="CG195" s="4"/>
      <c r="CH195" s="4"/>
      <c r="CI195" s="4"/>
      <c r="CJ195" s="4"/>
      <c r="CK195" s="4"/>
      <c r="CL195" s="4"/>
      <c r="CM195" s="4"/>
      <c r="CN195" s="4"/>
      <c r="CO195" s="4"/>
      <c r="CP195" s="4"/>
      <c r="CQ195" s="4"/>
      <c r="CR195" s="4"/>
      <c r="CS195" s="4"/>
      <c r="CT195" s="4"/>
      <c r="CU195" s="4"/>
      <c r="CV195" s="4"/>
      <c r="CW195" s="4"/>
      <c r="CX195" s="4"/>
      <c r="CY195" s="4"/>
      <c r="CZ195" s="4"/>
      <c r="DA195" s="4"/>
      <c r="DB195" s="4"/>
      <c r="DC195" s="4"/>
      <c r="DD195" s="4"/>
      <c r="DE195" s="4"/>
      <c r="DF195" s="4"/>
      <c r="DG195" s="4"/>
      <c r="DH195" s="4"/>
      <c r="DI195" s="4"/>
      <c r="DJ195" s="4"/>
      <c r="DK195" s="4"/>
      <c r="DL195" s="4"/>
      <c r="DM195" s="4"/>
      <c r="DN195" s="4"/>
      <c r="DO195" s="4"/>
      <c r="DP195" s="4"/>
      <c r="DQ195" s="4"/>
      <c r="DR195" s="4"/>
      <c r="DS195" s="4"/>
      <c r="DT195" s="4"/>
      <c r="DU195" s="4"/>
      <c r="DV195" s="4"/>
      <c r="DW195" s="4"/>
      <c r="DX195" s="4"/>
      <c r="DY195" s="4"/>
      <c r="DZ195" s="4"/>
      <c r="EA195" s="4"/>
      <c r="EB195" s="4"/>
      <c r="EC195" s="4"/>
      <c r="ED195" s="4"/>
      <c r="EE195" s="4"/>
      <c r="EF195" s="4"/>
      <c r="EG195" s="4"/>
      <c r="EH195" s="4"/>
      <c r="EI195" s="4"/>
      <c r="EJ195" s="4"/>
      <c r="EK195" s="4"/>
      <c r="EL195" s="4"/>
      <c r="EM195" s="4"/>
      <c r="EN195" s="4"/>
      <c r="EO195" s="4"/>
      <c r="EP195" s="4"/>
      <c r="EQ195" s="4"/>
      <c r="ER195" s="4"/>
      <c r="ES195" s="4"/>
      <c r="ET195" s="4"/>
      <c r="EU195" s="4"/>
      <c r="EV195" s="4"/>
      <c r="EW195" s="4"/>
      <c r="EX195" s="4"/>
      <c r="EY195" s="4"/>
      <c r="EZ195" s="4"/>
      <c r="FA195" s="4"/>
      <c r="FB195" s="4"/>
      <c r="FC195" s="4"/>
      <c r="FD195" s="4"/>
      <c r="FE195" s="4"/>
      <c r="FF195" s="4"/>
      <c r="FG195" s="4"/>
      <c r="FH195" s="4"/>
      <c r="FI195" s="4"/>
      <c r="FJ195" s="4"/>
      <c r="FK195" s="4"/>
      <c r="FL195" s="4"/>
      <c r="FM195" s="4"/>
      <c r="FN195" s="4"/>
      <c r="FO195" s="4"/>
      <c r="FP195" s="4"/>
      <c r="FQ195" s="4"/>
      <c r="FR195" s="4"/>
      <c r="FS195" s="4"/>
      <c r="FT195" s="4"/>
      <c r="FU195" s="4"/>
      <c r="FV195" s="4"/>
      <c r="FW195" s="4"/>
      <c r="FX195" s="4"/>
      <c r="FY195" s="4"/>
      <c r="FZ195" s="4"/>
      <c r="GA195" s="4"/>
      <c r="GB195" s="4"/>
      <c r="GC195" s="4"/>
      <c r="GD195" s="4"/>
      <c r="GE195" s="4"/>
      <c r="GF195" s="4"/>
      <c r="GG195" s="4"/>
      <c r="GH195" s="4"/>
      <c r="GI195" s="4"/>
      <c r="GJ195" s="4"/>
    </row>
    <row r="196" spans="1:192" s="5" customFormat="1" x14ac:dyDescent="0.5">
      <c r="A196" s="4"/>
      <c r="B196" s="4"/>
      <c r="C196" s="4"/>
      <c r="D196" s="4"/>
      <c r="E196" s="4"/>
      <c r="F196" s="4"/>
      <c r="G196" s="4"/>
      <c r="H196" s="4"/>
      <c r="I196" s="4"/>
      <c r="J196" s="4"/>
      <c r="K196" s="4"/>
      <c r="L196" s="4"/>
      <c r="M196" s="4"/>
      <c r="N196" s="4"/>
      <c r="O196" s="4"/>
      <c r="P196" s="4"/>
      <c r="Q196" s="4"/>
      <c r="R196" s="4"/>
      <c r="S196" s="4"/>
      <c r="T196" s="4"/>
      <c r="U196" s="4"/>
      <c r="V196" s="4"/>
      <c r="W196" s="4"/>
      <c r="X196" s="4"/>
      <c r="Y196" s="4"/>
      <c r="Z196" s="4"/>
      <c r="AA196" s="4"/>
      <c r="AB196" s="4"/>
      <c r="AC196" s="4"/>
      <c r="AD196" s="4"/>
      <c r="AE196" s="4"/>
      <c r="AF196" s="4"/>
      <c r="AG196" s="4"/>
      <c r="AH196" s="4"/>
      <c r="AI196" s="4"/>
      <c r="AJ196" s="4"/>
      <c r="AK196" s="4"/>
      <c r="AL196" s="4"/>
      <c r="AM196" s="4"/>
      <c r="AN196" s="4"/>
      <c r="AO196" s="4"/>
      <c r="AP196" s="4"/>
      <c r="AQ196" s="4"/>
      <c r="AR196" s="4"/>
      <c r="AS196" s="4"/>
      <c r="AT196" s="4"/>
      <c r="AU196" s="4"/>
      <c r="AV196" s="4"/>
      <c r="AW196" s="4"/>
      <c r="AX196" s="4"/>
      <c r="AY196" s="4"/>
      <c r="AZ196" s="4"/>
      <c r="BA196" s="4"/>
      <c r="BB196" s="4"/>
      <c r="BC196" s="4"/>
      <c r="BD196" s="4"/>
      <c r="BE196" s="4"/>
      <c r="BF196" s="4"/>
      <c r="BG196" s="4"/>
      <c r="BH196" s="4"/>
      <c r="BI196" s="4"/>
      <c r="BJ196" s="4"/>
      <c r="BK196" s="4"/>
      <c r="BL196" s="4"/>
      <c r="BM196" s="4"/>
      <c r="BN196" s="4"/>
      <c r="BO196" s="4"/>
      <c r="BP196" s="4"/>
      <c r="BQ196" s="4"/>
      <c r="BR196" s="4"/>
      <c r="BS196" s="4"/>
      <c r="BT196" s="4"/>
      <c r="BU196" s="4"/>
      <c r="BV196" s="4"/>
      <c r="BW196" s="4"/>
      <c r="BX196" s="4"/>
      <c r="BY196" s="4"/>
      <c r="BZ196" s="4"/>
      <c r="CA196" s="4"/>
      <c r="CB196" s="4"/>
      <c r="CC196" s="4"/>
      <c r="CD196" s="4"/>
      <c r="CE196" s="4"/>
      <c r="CF196" s="4"/>
      <c r="CG196" s="4"/>
      <c r="CH196" s="4"/>
      <c r="CI196" s="4"/>
      <c r="CJ196" s="4"/>
      <c r="CK196" s="4"/>
      <c r="CL196" s="4"/>
      <c r="CM196" s="4"/>
      <c r="CN196" s="4"/>
      <c r="CO196" s="4"/>
      <c r="CP196" s="4"/>
      <c r="CQ196" s="4"/>
      <c r="CR196" s="4"/>
      <c r="CS196" s="4"/>
      <c r="CT196" s="4"/>
      <c r="CU196" s="4"/>
      <c r="CV196" s="4"/>
      <c r="CW196" s="4"/>
      <c r="CX196" s="4"/>
      <c r="CY196" s="4"/>
      <c r="CZ196" s="4"/>
      <c r="DA196" s="4"/>
      <c r="DB196" s="4"/>
      <c r="DC196" s="4"/>
      <c r="DD196" s="4"/>
      <c r="DE196" s="4"/>
      <c r="DF196" s="4"/>
      <c r="DG196" s="4"/>
      <c r="DH196" s="4"/>
      <c r="DI196" s="4"/>
      <c r="DJ196" s="4"/>
      <c r="DK196" s="4"/>
      <c r="DL196" s="4"/>
      <c r="DM196" s="4"/>
      <c r="DN196" s="4"/>
      <c r="DO196" s="4"/>
      <c r="DP196" s="4"/>
      <c r="DQ196" s="4"/>
      <c r="DR196" s="4"/>
      <c r="DS196" s="4"/>
      <c r="DT196" s="4"/>
      <c r="DU196" s="4"/>
      <c r="DV196" s="4"/>
      <c r="DW196" s="4"/>
      <c r="DX196" s="4"/>
      <c r="DY196" s="4"/>
      <c r="DZ196" s="4"/>
      <c r="EA196" s="4"/>
      <c r="EB196" s="4"/>
      <c r="EC196" s="4"/>
      <c r="ED196" s="4"/>
      <c r="EE196" s="4"/>
      <c r="EF196" s="4"/>
      <c r="EG196" s="4"/>
      <c r="EH196" s="4"/>
      <c r="EI196" s="4"/>
      <c r="EJ196" s="4"/>
      <c r="EK196" s="4"/>
      <c r="EL196" s="4"/>
      <c r="EM196" s="4"/>
      <c r="EN196" s="4"/>
      <c r="EO196" s="4"/>
      <c r="EP196" s="4"/>
      <c r="EQ196" s="4"/>
      <c r="ER196" s="4"/>
      <c r="ES196" s="4"/>
      <c r="ET196" s="4"/>
      <c r="EU196" s="4"/>
      <c r="EV196" s="4"/>
      <c r="EW196" s="4"/>
      <c r="EX196" s="4"/>
      <c r="EY196" s="4"/>
      <c r="EZ196" s="4"/>
      <c r="FA196" s="4"/>
      <c r="FB196" s="4"/>
      <c r="FC196" s="4"/>
      <c r="FD196" s="4"/>
      <c r="FE196" s="4"/>
      <c r="FF196" s="4"/>
      <c r="FG196" s="4"/>
      <c r="FH196" s="4"/>
      <c r="FI196" s="4"/>
      <c r="FJ196" s="4"/>
      <c r="FK196" s="4"/>
      <c r="FL196" s="4"/>
      <c r="FM196" s="4"/>
      <c r="FN196" s="4"/>
      <c r="FO196" s="4"/>
      <c r="FP196" s="4"/>
      <c r="FQ196" s="4"/>
      <c r="FR196" s="4"/>
      <c r="FS196" s="4"/>
      <c r="FT196" s="4"/>
      <c r="FU196" s="4"/>
      <c r="FV196" s="4"/>
      <c r="FW196" s="4"/>
      <c r="FX196" s="4"/>
      <c r="FY196" s="4"/>
      <c r="FZ196" s="4"/>
      <c r="GA196" s="4"/>
      <c r="GB196" s="4"/>
      <c r="GC196" s="4"/>
      <c r="GD196" s="4"/>
      <c r="GE196" s="4"/>
      <c r="GF196" s="4"/>
      <c r="GG196" s="4"/>
      <c r="GH196" s="4"/>
      <c r="GI196" s="4"/>
      <c r="GJ196" s="4"/>
    </row>
    <row r="197" spans="1:192" s="5" customFormat="1" x14ac:dyDescent="0.5">
      <c r="A197" s="4"/>
      <c r="B197" s="4"/>
      <c r="C197" s="4"/>
      <c r="D197" s="4"/>
      <c r="E197" s="4"/>
      <c r="F197" s="4"/>
      <c r="G197" s="4"/>
      <c r="H197" s="4"/>
      <c r="I197" s="4"/>
      <c r="J197" s="4"/>
      <c r="K197" s="4"/>
      <c r="L197" s="4"/>
      <c r="M197" s="4"/>
      <c r="N197" s="4"/>
      <c r="O197" s="4"/>
      <c r="P197" s="4"/>
      <c r="Q197" s="4"/>
      <c r="R197" s="4"/>
      <c r="S197" s="4"/>
      <c r="T197" s="4"/>
      <c r="U197" s="4"/>
      <c r="V197" s="4"/>
      <c r="W197" s="4"/>
      <c r="X197" s="4"/>
      <c r="Y197" s="4"/>
      <c r="Z197" s="4"/>
      <c r="AA197" s="4"/>
      <c r="AB197" s="4"/>
      <c r="AC197" s="4"/>
      <c r="AD197" s="4"/>
      <c r="AE197" s="4"/>
      <c r="AF197" s="4"/>
      <c r="AG197" s="4"/>
      <c r="AH197" s="4"/>
      <c r="AI197" s="4"/>
      <c r="AJ197" s="4"/>
      <c r="AK197" s="4"/>
      <c r="AL197" s="4"/>
      <c r="AM197" s="4"/>
      <c r="AN197" s="4"/>
      <c r="AO197" s="4"/>
      <c r="AP197" s="4"/>
      <c r="AQ197" s="4"/>
      <c r="AR197" s="4"/>
      <c r="AS197" s="4"/>
      <c r="AT197" s="4"/>
      <c r="AU197" s="4"/>
      <c r="AV197" s="4"/>
      <c r="AW197" s="4"/>
      <c r="AX197" s="4"/>
      <c r="AY197" s="4"/>
      <c r="AZ197" s="4"/>
      <c r="BA197" s="4"/>
      <c r="BB197" s="4"/>
      <c r="BC197" s="4"/>
      <c r="BD197" s="4"/>
      <c r="BE197" s="4"/>
      <c r="BF197" s="4"/>
      <c r="BG197" s="4"/>
      <c r="BH197" s="4"/>
      <c r="BI197" s="4"/>
      <c r="BJ197" s="4"/>
      <c r="BK197" s="4"/>
      <c r="BL197" s="4"/>
      <c r="BM197" s="4"/>
      <c r="BN197" s="4"/>
      <c r="BO197" s="4"/>
      <c r="BP197" s="4"/>
      <c r="BQ197" s="4"/>
      <c r="BR197" s="4"/>
      <c r="BS197" s="4"/>
      <c r="BT197" s="4"/>
      <c r="BU197" s="4"/>
      <c r="BV197" s="4"/>
      <c r="BW197" s="4"/>
      <c r="BX197" s="4"/>
      <c r="BY197" s="4"/>
      <c r="BZ197" s="4"/>
      <c r="CA197" s="4"/>
      <c r="CB197" s="4"/>
      <c r="CC197" s="4"/>
      <c r="CD197" s="4"/>
      <c r="CE197" s="4"/>
      <c r="CF197" s="4"/>
      <c r="CG197" s="4"/>
      <c r="CH197" s="4"/>
      <c r="CI197" s="4"/>
      <c r="CJ197" s="4"/>
      <c r="CK197" s="4"/>
      <c r="CL197" s="4"/>
      <c r="CM197" s="4"/>
      <c r="CN197" s="4"/>
      <c r="CO197" s="4"/>
      <c r="CP197" s="4"/>
      <c r="CQ197" s="4"/>
      <c r="CR197" s="4"/>
      <c r="CS197" s="4"/>
      <c r="CT197" s="4"/>
      <c r="CU197" s="4"/>
      <c r="CV197" s="4"/>
      <c r="CW197" s="4"/>
      <c r="CX197" s="4"/>
      <c r="CY197" s="4"/>
      <c r="CZ197" s="4"/>
      <c r="DA197" s="4"/>
      <c r="DB197" s="4"/>
      <c r="DC197" s="4"/>
      <c r="DD197" s="4"/>
      <c r="DE197" s="4"/>
      <c r="DF197" s="4"/>
      <c r="DG197" s="4"/>
      <c r="DH197" s="4"/>
      <c r="DI197" s="4"/>
      <c r="DJ197" s="4"/>
      <c r="DK197" s="4"/>
      <c r="DL197" s="4"/>
      <c r="DM197" s="4"/>
      <c r="DN197" s="4"/>
      <c r="DO197" s="4"/>
      <c r="DP197" s="4"/>
      <c r="DQ197" s="4"/>
      <c r="DR197" s="4"/>
      <c r="DS197" s="4"/>
      <c r="DT197" s="4"/>
      <c r="DU197" s="4"/>
      <c r="DV197" s="4"/>
      <c r="DW197" s="4"/>
      <c r="DX197" s="4"/>
      <c r="DY197" s="4"/>
      <c r="DZ197" s="4"/>
      <c r="EA197" s="4"/>
      <c r="EB197" s="4"/>
      <c r="EC197" s="4"/>
      <c r="ED197" s="4"/>
      <c r="EE197" s="4"/>
      <c r="EF197" s="4"/>
      <c r="EG197" s="4"/>
      <c r="EH197" s="4"/>
      <c r="EI197" s="4"/>
      <c r="EJ197" s="4"/>
      <c r="EK197" s="4"/>
      <c r="EL197" s="4"/>
      <c r="EM197" s="4"/>
      <c r="EN197" s="4"/>
      <c r="EO197" s="4"/>
      <c r="EP197" s="4"/>
      <c r="EQ197" s="4"/>
      <c r="ER197" s="4"/>
      <c r="ES197" s="4"/>
      <c r="ET197" s="4"/>
      <c r="EU197" s="4"/>
      <c r="EV197" s="4"/>
      <c r="EW197" s="4"/>
      <c r="EX197" s="4"/>
      <c r="EY197" s="4"/>
      <c r="EZ197" s="4"/>
      <c r="FA197" s="4"/>
      <c r="FB197" s="4"/>
      <c r="FC197" s="4"/>
      <c r="FD197" s="4"/>
      <c r="FE197" s="4"/>
      <c r="FF197" s="4"/>
      <c r="FG197" s="4"/>
      <c r="FH197" s="4"/>
      <c r="FI197" s="4"/>
      <c r="FJ197" s="4"/>
      <c r="FK197" s="4"/>
      <c r="FL197" s="4"/>
      <c r="FM197" s="4"/>
      <c r="FN197" s="4"/>
      <c r="FO197" s="4"/>
      <c r="FP197" s="4"/>
      <c r="FQ197" s="4"/>
      <c r="FR197" s="4"/>
      <c r="FS197" s="4"/>
      <c r="FT197" s="4"/>
      <c r="FU197" s="4"/>
      <c r="FV197" s="4"/>
      <c r="FW197" s="4"/>
      <c r="FX197" s="4"/>
      <c r="FY197" s="4"/>
      <c r="FZ197" s="4"/>
      <c r="GA197" s="4"/>
      <c r="GB197" s="4"/>
      <c r="GC197" s="4"/>
      <c r="GD197" s="4"/>
      <c r="GE197" s="4"/>
      <c r="GF197" s="4"/>
      <c r="GG197" s="4"/>
      <c r="GH197" s="4"/>
      <c r="GI197" s="4"/>
      <c r="GJ197" s="4"/>
    </row>
    <row r="198" spans="1:192" s="5" customFormat="1" x14ac:dyDescent="0.5">
      <c r="A198" s="4"/>
      <c r="B198" s="4"/>
      <c r="C198" s="4"/>
      <c r="D198" s="4"/>
      <c r="E198" s="4"/>
      <c r="F198" s="4"/>
      <c r="G198" s="4"/>
      <c r="H198" s="4"/>
      <c r="I198" s="4"/>
      <c r="J198" s="4"/>
      <c r="K198" s="4"/>
      <c r="L198" s="4"/>
      <c r="M198" s="4"/>
      <c r="N198" s="4"/>
      <c r="O198" s="4"/>
      <c r="P198" s="4"/>
      <c r="Q198" s="4"/>
      <c r="R198" s="4"/>
      <c r="S198" s="4"/>
      <c r="T198" s="4"/>
      <c r="U198" s="4"/>
      <c r="V198" s="4"/>
      <c r="W198" s="4"/>
      <c r="X198" s="4"/>
      <c r="Y198" s="4"/>
      <c r="Z198" s="4"/>
      <c r="AA198" s="4"/>
      <c r="AB198" s="4"/>
      <c r="AC198" s="4"/>
      <c r="AD198" s="4"/>
      <c r="AE198" s="4"/>
      <c r="AF198" s="4"/>
      <c r="AG198" s="4"/>
      <c r="AH198" s="4"/>
      <c r="AI198" s="4"/>
      <c r="AJ198" s="4"/>
      <c r="AK198" s="4"/>
      <c r="AL198" s="4"/>
      <c r="AM198" s="4"/>
      <c r="AN198" s="4"/>
      <c r="AO198" s="4"/>
      <c r="AP198" s="4"/>
      <c r="AQ198" s="4"/>
      <c r="AR198" s="4"/>
      <c r="AS198" s="4"/>
      <c r="AT198" s="4"/>
      <c r="AU198" s="4"/>
      <c r="AV198" s="4"/>
      <c r="AW198" s="4"/>
      <c r="AX198" s="4"/>
      <c r="AY198" s="4"/>
      <c r="AZ198" s="4"/>
      <c r="BA198" s="4"/>
      <c r="BB198" s="4"/>
      <c r="BC198" s="4"/>
      <c r="BD198" s="4"/>
      <c r="BE198" s="4"/>
      <c r="BF198" s="4"/>
      <c r="BG198" s="4"/>
      <c r="BH198" s="4"/>
      <c r="BI198" s="4"/>
      <c r="BJ198" s="4"/>
      <c r="BK198" s="4"/>
      <c r="BL198" s="4"/>
      <c r="BM198" s="4"/>
      <c r="BN198" s="4"/>
      <c r="BO198" s="4"/>
      <c r="BP198" s="4"/>
      <c r="BQ198" s="4"/>
      <c r="BR198" s="4"/>
      <c r="BS198" s="4"/>
      <c r="BT198" s="4"/>
      <c r="BU198" s="4"/>
      <c r="BV198" s="4"/>
      <c r="BW198" s="4"/>
      <c r="BX198" s="4"/>
      <c r="BY198" s="4"/>
      <c r="BZ198" s="4"/>
      <c r="CA198" s="4"/>
      <c r="CB198" s="4"/>
      <c r="CC198" s="4"/>
      <c r="CD198" s="4"/>
      <c r="CE198" s="4"/>
      <c r="CF198" s="4"/>
      <c r="CG198" s="4"/>
      <c r="CH198" s="4"/>
      <c r="CI198" s="4"/>
      <c r="CJ198" s="4"/>
      <c r="CK198" s="4"/>
      <c r="CL198" s="4"/>
      <c r="CM198" s="4"/>
      <c r="CN198" s="4"/>
      <c r="CO198" s="4"/>
      <c r="CP198" s="4"/>
      <c r="CQ198" s="4"/>
      <c r="CR198" s="4"/>
      <c r="CS198" s="4"/>
      <c r="CT198" s="4"/>
      <c r="CU198" s="4"/>
      <c r="CV198" s="4"/>
      <c r="CW198" s="4"/>
      <c r="CX198" s="4"/>
      <c r="CY198" s="4"/>
      <c r="CZ198" s="4"/>
      <c r="DA198" s="4"/>
      <c r="DB198" s="4"/>
      <c r="DC198" s="4"/>
      <c r="DD198" s="4"/>
      <c r="DE198" s="4"/>
      <c r="DF198" s="4"/>
      <c r="DG198" s="4"/>
      <c r="DH198" s="4"/>
      <c r="DI198" s="4"/>
      <c r="DJ198" s="4"/>
      <c r="DK198" s="4"/>
      <c r="DL198" s="4"/>
      <c r="DM198" s="4"/>
      <c r="DN198" s="4"/>
      <c r="DO198" s="4"/>
      <c r="DP198" s="4"/>
      <c r="DQ198" s="4"/>
      <c r="DR198" s="4"/>
      <c r="DS198" s="4"/>
      <c r="DT198" s="4"/>
      <c r="DU198" s="4"/>
      <c r="DV198" s="4"/>
      <c r="DW198" s="4"/>
      <c r="DX198" s="4"/>
      <c r="DY198" s="4"/>
      <c r="DZ198" s="4"/>
      <c r="EA198" s="4"/>
      <c r="EB198" s="4"/>
      <c r="EC198" s="4"/>
      <c r="ED198" s="4"/>
      <c r="EE198" s="4"/>
      <c r="EF198" s="4"/>
      <c r="EG198" s="4"/>
      <c r="EH198" s="4"/>
      <c r="EI198" s="4"/>
      <c r="EJ198" s="4"/>
      <c r="EK198" s="4"/>
      <c r="EL198" s="4"/>
      <c r="EM198" s="4"/>
      <c r="EN198" s="4"/>
      <c r="EO198" s="4"/>
      <c r="EP198" s="4"/>
      <c r="EQ198" s="4"/>
      <c r="ER198" s="4"/>
      <c r="ES198" s="4"/>
      <c r="ET198" s="4"/>
      <c r="EU198" s="4"/>
      <c r="EV198" s="4"/>
      <c r="EW198" s="4"/>
      <c r="EX198" s="4"/>
      <c r="EY198" s="4"/>
      <c r="EZ198" s="4"/>
      <c r="FA198" s="4"/>
      <c r="FB198" s="4"/>
      <c r="FC198" s="4"/>
      <c r="FD198" s="4"/>
      <c r="FE198" s="4"/>
      <c r="FF198" s="4"/>
      <c r="FG198" s="4"/>
      <c r="FH198" s="4"/>
      <c r="FI198" s="4"/>
      <c r="FJ198" s="4"/>
      <c r="FK198" s="4"/>
      <c r="FL198" s="4"/>
      <c r="FM198" s="4"/>
      <c r="FN198" s="4"/>
      <c r="FO198" s="4"/>
      <c r="FP198" s="4"/>
      <c r="FQ198" s="4"/>
      <c r="FR198" s="4"/>
      <c r="FS198" s="4"/>
      <c r="FT198" s="4"/>
      <c r="FU198" s="4"/>
      <c r="FV198" s="4"/>
      <c r="FW198" s="4"/>
      <c r="FX198" s="4"/>
      <c r="FY198" s="4"/>
      <c r="FZ198" s="4"/>
      <c r="GA198" s="4"/>
      <c r="GB198" s="4"/>
      <c r="GC198" s="4"/>
      <c r="GD198" s="4"/>
      <c r="GE198" s="4"/>
      <c r="GF198" s="4"/>
      <c r="GG198" s="4"/>
      <c r="GH198" s="4"/>
      <c r="GI198" s="4"/>
      <c r="GJ198" s="4"/>
    </row>
    <row r="199" spans="1:192" s="5" customFormat="1" x14ac:dyDescent="0.5">
      <c r="A199" s="4"/>
      <c r="B199" s="4"/>
      <c r="C199" s="4"/>
      <c r="D199" s="4"/>
      <c r="E199" s="4"/>
      <c r="F199" s="4"/>
      <c r="G199" s="4"/>
      <c r="H199" s="4"/>
      <c r="I199" s="4"/>
      <c r="J199" s="4"/>
      <c r="K199" s="4"/>
      <c r="L199" s="4"/>
      <c r="M199" s="4"/>
      <c r="N199" s="4"/>
      <c r="O199" s="4"/>
      <c r="P199" s="4"/>
      <c r="Q199" s="4"/>
      <c r="R199" s="4"/>
      <c r="S199" s="4"/>
      <c r="T199" s="4"/>
      <c r="U199" s="4"/>
      <c r="V199" s="4"/>
      <c r="W199" s="4"/>
      <c r="X199" s="4"/>
      <c r="Y199" s="4"/>
      <c r="Z199" s="4"/>
      <c r="AA199" s="4"/>
      <c r="AB199" s="4"/>
      <c r="AC199" s="4"/>
      <c r="AD199" s="4"/>
      <c r="AE199" s="4"/>
      <c r="AF199" s="4"/>
      <c r="AG199" s="4"/>
      <c r="AH199" s="4"/>
      <c r="AI199" s="4"/>
      <c r="AJ199" s="4"/>
      <c r="AK199" s="4"/>
      <c r="AL199" s="4"/>
      <c r="AM199" s="4"/>
      <c r="AN199" s="4"/>
      <c r="AO199" s="4"/>
      <c r="AP199" s="4"/>
      <c r="AQ199" s="4"/>
      <c r="AR199" s="4"/>
      <c r="AS199" s="4"/>
      <c r="AT199" s="4"/>
      <c r="AU199" s="4"/>
      <c r="AV199" s="4"/>
      <c r="AW199" s="4"/>
      <c r="AX199" s="4"/>
      <c r="AY199" s="4"/>
      <c r="AZ199" s="4"/>
      <c r="BA199" s="4"/>
      <c r="BB199" s="4"/>
      <c r="BC199" s="4"/>
      <c r="BD199" s="4"/>
      <c r="BE199" s="4"/>
      <c r="BF199" s="4"/>
      <c r="BG199" s="4"/>
      <c r="BH199" s="4"/>
      <c r="BI199" s="4"/>
      <c r="BJ199" s="4"/>
      <c r="BK199" s="4"/>
      <c r="BL199" s="4"/>
      <c r="BM199" s="4"/>
      <c r="BN199" s="4"/>
      <c r="BO199" s="4"/>
      <c r="BP199" s="4"/>
      <c r="BQ199" s="4"/>
      <c r="BR199" s="4"/>
      <c r="BS199" s="4"/>
      <c r="BT199" s="4"/>
      <c r="BU199" s="4"/>
      <c r="BV199" s="4"/>
      <c r="BW199" s="4"/>
      <c r="BX199" s="4"/>
      <c r="BY199" s="4"/>
      <c r="BZ199" s="4"/>
      <c r="CA199" s="4"/>
      <c r="CB199" s="4"/>
      <c r="CC199" s="4"/>
      <c r="CD199" s="4"/>
      <c r="CE199" s="4"/>
      <c r="CF199" s="4"/>
      <c r="CG199" s="4"/>
      <c r="CH199" s="4"/>
      <c r="CI199" s="4"/>
      <c r="CJ199" s="4"/>
      <c r="CK199" s="4"/>
      <c r="CL199" s="4"/>
      <c r="CM199" s="4"/>
      <c r="CN199" s="4"/>
      <c r="CO199" s="4"/>
      <c r="CP199" s="4"/>
      <c r="CQ199" s="4"/>
      <c r="CR199" s="4"/>
      <c r="CS199" s="4"/>
      <c r="CT199" s="4"/>
      <c r="CU199" s="4"/>
      <c r="CV199" s="4"/>
      <c r="CW199" s="4"/>
      <c r="CX199" s="4"/>
      <c r="CY199" s="4"/>
      <c r="CZ199" s="4"/>
      <c r="DA199" s="4"/>
      <c r="DB199" s="4"/>
      <c r="DC199" s="4"/>
      <c r="DD199" s="4"/>
      <c r="DE199" s="4"/>
      <c r="DF199" s="4"/>
      <c r="DG199" s="4"/>
      <c r="DH199" s="4"/>
      <c r="DI199" s="4"/>
      <c r="DJ199" s="4"/>
      <c r="DK199" s="4"/>
      <c r="DL199" s="4"/>
      <c r="DM199" s="4"/>
      <c r="DN199" s="4"/>
      <c r="DO199" s="4"/>
      <c r="DP199" s="4"/>
      <c r="DQ199" s="4"/>
      <c r="DR199" s="4"/>
      <c r="DS199" s="4"/>
      <c r="DT199" s="4"/>
      <c r="DU199" s="4"/>
      <c r="DV199" s="4"/>
      <c r="DW199" s="4"/>
      <c r="DX199" s="4"/>
      <c r="DY199" s="4"/>
      <c r="DZ199" s="4"/>
      <c r="EA199" s="4"/>
      <c r="EB199" s="4"/>
      <c r="EC199" s="4"/>
      <c r="ED199" s="4"/>
      <c r="EE199" s="4"/>
      <c r="EF199" s="4"/>
      <c r="EG199" s="4"/>
      <c r="EH199" s="4"/>
      <c r="EI199" s="4"/>
      <c r="EJ199" s="4"/>
      <c r="EK199" s="4"/>
      <c r="EL199" s="4"/>
      <c r="EM199" s="4"/>
      <c r="EN199" s="4"/>
      <c r="EO199" s="4"/>
      <c r="EP199" s="4"/>
      <c r="EQ199" s="4"/>
      <c r="ER199" s="4"/>
      <c r="ES199" s="4"/>
      <c r="ET199" s="4"/>
      <c r="EU199" s="4"/>
      <c r="EV199" s="4"/>
      <c r="EW199" s="4"/>
      <c r="EX199" s="4"/>
      <c r="EY199" s="4"/>
      <c r="EZ199" s="4"/>
      <c r="FA199" s="4"/>
      <c r="FB199" s="4"/>
      <c r="FC199" s="4"/>
      <c r="FD199" s="4"/>
      <c r="FE199" s="4"/>
      <c r="FF199" s="4"/>
      <c r="FG199" s="4"/>
      <c r="FH199" s="4"/>
      <c r="FI199" s="4"/>
      <c r="FJ199" s="4"/>
      <c r="FK199" s="4"/>
      <c r="FL199" s="4"/>
      <c r="FM199" s="4"/>
      <c r="FN199" s="4"/>
      <c r="FO199" s="4"/>
      <c r="FP199" s="4"/>
      <c r="FQ199" s="4"/>
      <c r="FR199" s="4"/>
      <c r="FS199" s="4"/>
      <c r="FT199" s="4"/>
      <c r="FU199" s="4"/>
      <c r="FV199" s="4"/>
      <c r="FW199" s="4"/>
      <c r="FX199" s="4"/>
      <c r="FY199" s="4"/>
      <c r="FZ199" s="4"/>
      <c r="GA199" s="4"/>
      <c r="GB199" s="4"/>
      <c r="GC199" s="4"/>
      <c r="GD199" s="4"/>
      <c r="GE199" s="4"/>
      <c r="GF199" s="4"/>
      <c r="GG199" s="4"/>
      <c r="GH199" s="4"/>
      <c r="GI199" s="4"/>
      <c r="GJ199" s="4"/>
    </row>
    <row r="200" spans="1:192" s="5" customFormat="1" x14ac:dyDescent="0.5">
      <c r="A200" s="4"/>
      <c r="B200" s="4"/>
      <c r="C200" s="4"/>
      <c r="D200" s="4"/>
      <c r="E200" s="4"/>
      <c r="F200" s="4"/>
      <c r="G200" s="4"/>
      <c r="H200" s="4"/>
      <c r="I200" s="4"/>
      <c r="J200" s="4"/>
      <c r="K200" s="4"/>
      <c r="L200" s="4"/>
      <c r="M200" s="4"/>
      <c r="N200" s="4"/>
      <c r="O200" s="4"/>
      <c r="P200" s="4"/>
      <c r="Q200" s="4"/>
      <c r="R200" s="4"/>
      <c r="S200" s="4"/>
      <c r="T200" s="4"/>
      <c r="U200" s="4"/>
      <c r="V200" s="4"/>
      <c r="W200" s="4"/>
      <c r="X200" s="4"/>
      <c r="Y200" s="4"/>
      <c r="Z200" s="4"/>
      <c r="AA200" s="4"/>
      <c r="AB200" s="4"/>
      <c r="AC200" s="4"/>
      <c r="AD200" s="4"/>
      <c r="AE200" s="4"/>
      <c r="AF200" s="4"/>
      <c r="AG200" s="4"/>
      <c r="AH200" s="4"/>
      <c r="AI200" s="4"/>
      <c r="AJ200" s="4"/>
      <c r="AK200" s="4"/>
      <c r="AL200" s="4"/>
      <c r="AM200" s="4"/>
      <c r="AN200" s="4"/>
      <c r="AO200" s="4"/>
      <c r="AP200" s="4"/>
      <c r="AQ200" s="4"/>
      <c r="AR200" s="4"/>
      <c r="AS200" s="4"/>
      <c r="AT200" s="4"/>
      <c r="AU200" s="4"/>
      <c r="AV200" s="4"/>
      <c r="AW200" s="4"/>
      <c r="AX200" s="4"/>
      <c r="AY200" s="4"/>
      <c r="AZ200" s="4"/>
      <c r="BA200" s="4"/>
      <c r="BB200" s="4"/>
      <c r="BC200" s="4"/>
      <c r="BD200" s="4"/>
      <c r="BE200" s="4"/>
      <c r="BF200" s="4"/>
      <c r="BG200" s="4"/>
      <c r="BH200" s="4"/>
      <c r="BI200" s="4"/>
      <c r="BJ200" s="4"/>
      <c r="BK200" s="4"/>
      <c r="BL200" s="4"/>
      <c r="BM200" s="4"/>
      <c r="BN200" s="4"/>
      <c r="BO200" s="4"/>
      <c r="BP200" s="4"/>
      <c r="BQ200" s="4"/>
      <c r="BR200" s="4"/>
      <c r="BS200" s="4"/>
      <c r="BT200" s="4"/>
      <c r="BU200" s="4"/>
      <c r="BV200" s="4"/>
      <c r="BW200" s="4"/>
      <c r="BX200" s="4"/>
      <c r="BY200" s="4"/>
      <c r="BZ200" s="4"/>
      <c r="CA200" s="4"/>
      <c r="CB200" s="4"/>
      <c r="CC200" s="4"/>
      <c r="CD200" s="4"/>
      <c r="CE200" s="4"/>
      <c r="CF200" s="4"/>
      <c r="CG200" s="4"/>
      <c r="CH200" s="4"/>
      <c r="CI200" s="4"/>
      <c r="CJ200" s="4"/>
      <c r="CK200" s="4"/>
      <c r="CL200" s="4"/>
      <c r="CM200" s="4"/>
      <c r="CN200" s="4"/>
      <c r="CO200" s="4"/>
      <c r="CP200" s="4"/>
      <c r="CQ200" s="4"/>
      <c r="CR200" s="4"/>
      <c r="CS200" s="4"/>
      <c r="CT200" s="4"/>
      <c r="CU200" s="4"/>
      <c r="CV200" s="4"/>
      <c r="CW200" s="4"/>
      <c r="CX200" s="4"/>
      <c r="CY200" s="4"/>
      <c r="CZ200" s="4"/>
      <c r="DA200" s="4"/>
      <c r="DB200" s="4"/>
      <c r="DC200" s="4"/>
      <c r="DD200" s="4"/>
      <c r="DE200" s="4"/>
      <c r="DF200" s="4"/>
      <c r="DG200" s="4"/>
      <c r="DH200" s="4"/>
      <c r="DI200" s="4"/>
      <c r="DJ200" s="4"/>
      <c r="DK200" s="4"/>
      <c r="DL200" s="4"/>
      <c r="DM200" s="4"/>
      <c r="DN200" s="4"/>
      <c r="DO200" s="4"/>
      <c r="DP200" s="4"/>
      <c r="DQ200" s="4"/>
      <c r="DR200" s="4"/>
      <c r="DS200" s="4"/>
      <c r="DT200" s="4"/>
      <c r="DU200" s="4"/>
      <c r="DV200" s="4"/>
      <c r="DW200" s="4"/>
      <c r="DX200" s="4"/>
      <c r="DY200" s="4"/>
      <c r="DZ200" s="4"/>
      <c r="EA200" s="4"/>
      <c r="EB200" s="4"/>
      <c r="EC200" s="4"/>
      <c r="ED200" s="4"/>
      <c r="EE200" s="4"/>
      <c r="EF200" s="4"/>
      <c r="EG200" s="4"/>
      <c r="EH200" s="4"/>
      <c r="EI200" s="4"/>
      <c r="EJ200" s="4"/>
      <c r="EK200" s="4"/>
      <c r="EL200" s="4"/>
      <c r="EM200" s="4"/>
      <c r="EN200" s="4"/>
      <c r="EO200" s="4"/>
      <c r="EP200" s="4"/>
      <c r="EQ200" s="4"/>
      <c r="ER200" s="4"/>
      <c r="ES200" s="4"/>
      <c r="ET200" s="4"/>
      <c r="EU200" s="4"/>
      <c r="EV200" s="4"/>
      <c r="EW200" s="4"/>
      <c r="EX200" s="4"/>
      <c r="EY200" s="4"/>
      <c r="EZ200" s="4"/>
      <c r="FA200" s="4"/>
      <c r="FB200" s="4"/>
      <c r="FC200" s="4"/>
      <c r="FD200" s="4"/>
      <c r="FE200" s="4"/>
      <c r="FF200" s="4"/>
      <c r="FG200" s="4"/>
      <c r="FH200" s="4"/>
      <c r="FI200" s="4"/>
      <c r="FJ200" s="4"/>
      <c r="FK200" s="4"/>
      <c r="FL200" s="4"/>
      <c r="FM200" s="4"/>
      <c r="FN200" s="4"/>
      <c r="FO200" s="4"/>
      <c r="FP200" s="4"/>
      <c r="FQ200" s="4"/>
      <c r="FR200" s="4"/>
      <c r="FS200" s="4"/>
      <c r="FT200" s="4"/>
      <c r="FU200" s="4"/>
      <c r="FV200" s="4"/>
      <c r="FW200" s="4"/>
      <c r="FX200" s="4"/>
      <c r="FY200" s="4"/>
      <c r="FZ200" s="4"/>
      <c r="GA200" s="4"/>
      <c r="GB200" s="4"/>
      <c r="GC200" s="4"/>
      <c r="GD200" s="4"/>
      <c r="GE200" s="4"/>
      <c r="GF200" s="4"/>
      <c r="GG200" s="4"/>
      <c r="GH200" s="4"/>
      <c r="GI200" s="4"/>
      <c r="GJ200" s="4"/>
    </row>
    <row r="201" spans="1:192" s="5" customFormat="1" x14ac:dyDescent="0.5">
      <c r="A201" s="4"/>
      <c r="B201" s="4"/>
      <c r="C201" s="4"/>
      <c r="D201" s="4"/>
      <c r="E201" s="4"/>
      <c r="F201" s="4"/>
      <c r="G201" s="4"/>
      <c r="H201" s="4"/>
      <c r="I201" s="4"/>
      <c r="J201" s="4"/>
      <c r="K201" s="4"/>
      <c r="L201" s="4"/>
      <c r="M201" s="4"/>
      <c r="N201" s="4"/>
      <c r="O201" s="4"/>
      <c r="P201" s="4"/>
      <c r="Q201" s="4"/>
      <c r="R201" s="4"/>
      <c r="S201" s="4"/>
      <c r="T201" s="4"/>
      <c r="U201" s="4"/>
      <c r="V201" s="4"/>
      <c r="W201" s="4"/>
      <c r="X201" s="4"/>
      <c r="Y201" s="4"/>
      <c r="Z201" s="4"/>
      <c r="AA201" s="4"/>
      <c r="AB201" s="4"/>
      <c r="AC201" s="4"/>
      <c r="AD201" s="4"/>
      <c r="AE201" s="4"/>
      <c r="AF201" s="4"/>
      <c r="AG201" s="4"/>
      <c r="AH201" s="4"/>
      <c r="AI201" s="4"/>
      <c r="AJ201" s="4"/>
      <c r="AK201" s="4"/>
      <c r="AL201" s="4"/>
      <c r="AM201" s="4"/>
      <c r="AN201" s="4"/>
      <c r="AO201" s="4"/>
      <c r="AP201" s="4"/>
      <c r="AQ201" s="4"/>
      <c r="AR201" s="4"/>
      <c r="AS201" s="4"/>
      <c r="AT201" s="4"/>
      <c r="AU201" s="4"/>
      <c r="AV201" s="4"/>
      <c r="AW201" s="4"/>
      <c r="AX201" s="4"/>
      <c r="AY201" s="4"/>
      <c r="AZ201" s="4"/>
      <c r="BA201" s="4"/>
      <c r="BB201" s="4"/>
      <c r="BC201" s="4"/>
      <c r="BD201" s="4"/>
      <c r="BE201" s="4"/>
      <c r="BF201" s="4"/>
      <c r="BG201" s="4"/>
      <c r="BH201" s="4"/>
      <c r="BI201" s="4"/>
      <c r="BJ201" s="4"/>
      <c r="BK201" s="4"/>
      <c r="BL201" s="4"/>
      <c r="BM201" s="4"/>
      <c r="BN201" s="4"/>
      <c r="BO201" s="4"/>
      <c r="BP201" s="4"/>
      <c r="BQ201" s="4"/>
      <c r="BR201" s="4"/>
      <c r="BS201" s="4"/>
      <c r="BT201" s="4"/>
      <c r="BU201" s="4"/>
      <c r="BV201" s="4"/>
      <c r="BW201" s="4"/>
      <c r="BX201" s="4"/>
      <c r="BY201" s="4"/>
      <c r="BZ201" s="4"/>
      <c r="CA201" s="4"/>
      <c r="CB201" s="4"/>
      <c r="CC201" s="4"/>
      <c r="CD201" s="4"/>
      <c r="CE201" s="4"/>
      <c r="CF201" s="4"/>
      <c r="CG201" s="4"/>
      <c r="CH201" s="4"/>
      <c r="CI201" s="4"/>
      <c r="CJ201" s="4"/>
      <c r="CK201" s="4"/>
      <c r="CL201" s="4"/>
      <c r="CM201" s="4"/>
      <c r="CN201" s="4"/>
      <c r="CO201" s="4"/>
      <c r="CP201" s="4"/>
      <c r="CQ201" s="4"/>
      <c r="CR201" s="4"/>
      <c r="CS201" s="4"/>
      <c r="CT201" s="4"/>
      <c r="CU201" s="4"/>
      <c r="CV201" s="4"/>
      <c r="CW201" s="4"/>
      <c r="CX201" s="4"/>
      <c r="CY201" s="4"/>
      <c r="CZ201" s="4"/>
      <c r="DA201" s="4"/>
      <c r="DB201" s="4"/>
      <c r="DC201" s="4"/>
      <c r="DD201" s="4"/>
      <c r="DE201" s="4"/>
      <c r="DF201" s="4"/>
      <c r="DG201" s="4"/>
      <c r="DH201" s="4"/>
      <c r="DI201" s="4"/>
      <c r="DJ201" s="4"/>
      <c r="DK201" s="4"/>
      <c r="DL201" s="4"/>
      <c r="DM201" s="4"/>
      <c r="DN201" s="4"/>
      <c r="DO201" s="4"/>
      <c r="DP201" s="4"/>
      <c r="DQ201" s="4"/>
      <c r="DR201" s="4"/>
      <c r="DS201" s="4"/>
      <c r="DT201" s="4"/>
      <c r="DU201" s="4"/>
      <c r="DV201" s="4"/>
      <c r="DW201" s="4"/>
      <c r="DX201" s="4"/>
      <c r="DY201" s="4"/>
      <c r="DZ201" s="4"/>
      <c r="EA201" s="4"/>
      <c r="EB201" s="4"/>
      <c r="EC201" s="4"/>
      <c r="ED201" s="4"/>
      <c r="EE201" s="4"/>
      <c r="EF201" s="4"/>
      <c r="EG201" s="4"/>
      <c r="EH201" s="4"/>
      <c r="EI201" s="4"/>
      <c r="EJ201" s="4"/>
      <c r="EK201" s="4"/>
      <c r="EL201" s="4"/>
      <c r="EM201" s="4"/>
      <c r="EN201" s="4"/>
      <c r="EO201" s="4"/>
      <c r="EP201" s="4"/>
      <c r="EQ201" s="4"/>
      <c r="ER201" s="4"/>
      <c r="ES201" s="4"/>
      <c r="ET201" s="4"/>
      <c r="EU201" s="4"/>
      <c r="EV201" s="4"/>
      <c r="EW201" s="4"/>
      <c r="EX201" s="4"/>
      <c r="EY201" s="4"/>
      <c r="EZ201" s="4"/>
      <c r="FA201" s="4"/>
      <c r="FB201" s="4"/>
      <c r="FC201" s="4"/>
      <c r="FD201" s="4"/>
      <c r="FE201" s="4"/>
      <c r="FF201" s="4"/>
      <c r="FG201" s="4"/>
      <c r="FH201" s="4"/>
      <c r="FI201" s="4"/>
      <c r="FJ201" s="4"/>
      <c r="FK201" s="4"/>
      <c r="FL201" s="4"/>
      <c r="FM201" s="4"/>
      <c r="FN201" s="4"/>
      <c r="FO201" s="4"/>
      <c r="FP201" s="4"/>
      <c r="FQ201" s="4"/>
      <c r="FR201" s="4"/>
      <c r="FS201" s="4"/>
      <c r="FT201" s="4"/>
      <c r="FU201" s="4"/>
      <c r="FV201" s="4"/>
      <c r="FW201" s="4"/>
      <c r="FX201" s="4"/>
      <c r="FY201" s="4"/>
      <c r="FZ201" s="4"/>
      <c r="GA201" s="4"/>
      <c r="GB201" s="4"/>
      <c r="GC201" s="4"/>
      <c r="GD201" s="4"/>
      <c r="GE201" s="4"/>
      <c r="GF201" s="4"/>
      <c r="GG201" s="4"/>
      <c r="GH201" s="4"/>
      <c r="GI201" s="4"/>
      <c r="GJ201" s="4"/>
    </row>
    <row r="202" spans="1:192" s="5" customFormat="1" x14ac:dyDescent="0.5">
      <c r="A202" s="4"/>
      <c r="B202" s="4"/>
      <c r="C202" s="4"/>
      <c r="D202" s="4"/>
      <c r="E202" s="4"/>
      <c r="F202" s="4"/>
      <c r="G202" s="4"/>
      <c r="H202" s="4"/>
      <c r="I202" s="4"/>
      <c r="J202" s="4"/>
      <c r="K202" s="4"/>
      <c r="L202" s="4"/>
      <c r="M202" s="4"/>
      <c r="N202" s="4"/>
      <c r="O202" s="4"/>
      <c r="P202" s="4"/>
      <c r="Q202" s="4"/>
      <c r="R202" s="4"/>
      <c r="S202" s="4"/>
      <c r="T202" s="4"/>
      <c r="U202" s="4"/>
      <c r="V202" s="4"/>
      <c r="W202" s="4"/>
      <c r="X202" s="4"/>
      <c r="Y202" s="4"/>
      <c r="Z202" s="4"/>
      <c r="AA202" s="4"/>
      <c r="AB202" s="4"/>
      <c r="AC202" s="4"/>
      <c r="AD202" s="4"/>
      <c r="AE202" s="4"/>
      <c r="AF202" s="4"/>
      <c r="AG202" s="4"/>
      <c r="AH202" s="4"/>
      <c r="AI202" s="4"/>
      <c r="AJ202" s="4"/>
      <c r="AK202" s="4"/>
      <c r="AL202" s="4"/>
      <c r="AM202" s="4"/>
      <c r="AN202" s="4"/>
      <c r="AO202" s="4"/>
      <c r="AP202" s="4"/>
      <c r="AQ202" s="4"/>
      <c r="AR202" s="4"/>
      <c r="AS202" s="4"/>
      <c r="AT202" s="4"/>
      <c r="AU202" s="4"/>
      <c r="AV202" s="4"/>
      <c r="AW202" s="4"/>
      <c r="AX202" s="4"/>
      <c r="AY202" s="4"/>
      <c r="AZ202" s="4"/>
      <c r="BA202" s="4"/>
      <c r="BB202" s="4"/>
      <c r="BC202" s="4"/>
      <c r="BD202" s="4"/>
      <c r="BE202" s="4"/>
      <c r="BF202" s="4"/>
      <c r="BG202" s="4"/>
      <c r="BH202" s="4"/>
      <c r="BI202" s="4"/>
      <c r="BJ202" s="4"/>
      <c r="BK202" s="4"/>
      <c r="BL202" s="4"/>
      <c r="BM202" s="4"/>
      <c r="BN202" s="4"/>
      <c r="BO202" s="4"/>
      <c r="BP202" s="4"/>
      <c r="BQ202" s="4"/>
      <c r="BR202" s="4"/>
      <c r="BS202" s="4"/>
      <c r="BT202" s="4"/>
      <c r="BU202" s="4"/>
      <c r="BV202" s="4"/>
      <c r="BW202" s="4"/>
      <c r="BX202" s="4"/>
      <c r="BY202" s="4"/>
      <c r="BZ202" s="4"/>
      <c r="CA202" s="4"/>
      <c r="CB202" s="4"/>
      <c r="CC202" s="4"/>
      <c r="CD202" s="4"/>
      <c r="CE202" s="4"/>
      <c r="CF202" s="4"/>
      <c r="CG202" s="4"/>
      <c r="CH202" s="4"/>
      <c r="CI202" s="4"/>
      <c r="CJ202" s="4"/>
      <c r="CK202" s="4"/>
      <c r="CL202" s="4"/>
      <c r="CM202" s="4"/>
      <c r="CN202" s="4"/>
      <c r="CO202" s="4"/>
      <c r="CP202" s="4"/>
      <c r="CQ202" s="4"/>
      <c r="CR202" s="4"/>
      <c r="CS202" s="4"/>
      <c r="CT202" s="4"/>
      <c r="CU202" s="4"/>
      <c r="CV202" s="4"/>
      <c r="CW202" s="4"/>
      <c r="CX202" s="4"/>
      <c r="CY202" s="4"/>
      <c r="CZ202" s="4"/>
      <c r="DA202" s="4"/>
      <c r="DB202" s="4"/>
      <c r="DC202" s="4"/>
      <c r="DD202" s="4"/>
      <c r="DE202" s="4"/>
      <c r="DF202" s="4"/>
      <c r="DG202" s="4"/>
      <c r="DH202" s="4"/>
      <c r="DI202" s="4"/>
      <c r="DJ202" s="4"/>
      <c r="DK202" s="4"/>
      <c r="DL202" s="4"/>
      <c r="DM202" s="4"/>
      <c r="DN202" s="4"/>
      <c r="DO202" s="4"/>
      <c r="DP202" s="4"/>
      <c r="DQ202" s="4"/>
      <c r="DR202" s="4"/>
      <c r="DS202" s="4"/>
      <c r="DT202" s="4"/>
      <c r="DU202" s="4"/>
      <c r="DV202" s="4"/>
      <c r="DW202" s="4"/>
      <c r="DX202" s="4"/>
      <c r="DY202" s="4"/>
      <c r="DZ202" s="4"/>
      <c r="EA202" s="4"/>
      <c r="EB202" s="4"/>
      <c r="EC202" s="4"/>
      <c r="ED202" s="4"/>
      <c r="EE202" s="4"/>
      <c r="EF202" s="4"/>
      <c r="EG202" s="4"/>
      <c r="EH202" s="4"/>
      <c r="EI202" s="4"/>
      <c r="EJ202" s="4"/>
      <c r="EK202" s="4"/>
      <c r="EL202" s="4"/>
      <c r="EM202" s="4"/>
      <c r="EN202" s="4"/>
      <c r="EO202" s="4"/>
      <c r="EP202" s="4"/>
      <c r="EQ202" s="4"/>
      <c r="ER202" s="4"/>
      <c r="ES202" s="4"/>
      <c r="ET202" s="4"/>
      <c r="EU202" s="4"/>
      <c r="EV202" s="4"/>
      <c r="EW202" s="4"/>
      <c r="EX202" s="4"/>
      <c r="EY202" s="4"/>
      <c r="EZ202" s="4"/>
      <c r="FA202" s="4"/>
      <c r="FB202" s="4"/>
      <c r="FC202" s="4"/>
      <c r="FD202" s="4"/>
      <c r="FE202" s="4"/>
      <c r="FF202" s="4"/>
      <c r="FG202" s="4"/>
      <c r="FH202" s="4"/>
      <c r="FI202" s="4"/>
      <c r="FJ202" s="4"/>
      <c r="FK202" s="4"/>
      <c r="FL202" s="4"/>
      <c r="FM202" s="4"/>
      <c r="FN202" s="4"/>
      <c r="FO202" s="4"/>
      <c r="FP202" s="4"/>
      <c r="FQ202" s="4"/>
      <c r="FR202" s="4"/>
      <c r="FS202" s="4"/>
      <c r="FT202" s="4"/>
      <c r="FU202" s="4"/>
      <c r="FV202" s="4"/>
      <c r="FW202" s="4"/>
      <c r="FX202" s="4"/>
      <c r="FY202" s="4"/>
      <c r="FZ202" s="4"/>
      <c r="GA202" s="4"/>
      <c r="GB202" s="4"/>
      <c r="GC202" s="4"/>
      <c r="GD202" s="4"/>
      <c r="GE202" s="4"/>
      <c r="GF202" s="4"/>
      <c r="GG202" s="4"/>
      <c r="GH202" s="4"/>
      <c r="GI202" s="4"/>
      <c r="GJ202" s="4"/>
    </row>
    <row r="203" spans="1:192" s="5" customFormat="1" x14ac:dyDescent="0.5">
      <c r="A203" s="4"/>
      <c r="B203" s="4"/>
      <c r="C203" s="4"/>
      <c r="D203" s="4"/>
      <c r="E203" s="4"/>
      <c r="F203" s="4"/>
      <c r="G203" s="4"/>
      <c r="H203" s="4"/>
      <c r="I203" s="4"/>
      <c r="J203" s="4"/>
      <c r="K203" s="4"/>
      <c r="L203" s="4"/>
      <c r="M203" s="4"/>
      <c r="N203" s="4"/>
      <c r="O203" s="4"/>
      <c r="P203" s="4"/>
      <c r="Q203" s="4"/>
      <c r="R203" s="4"/>
      <c r="S203" s="4"/>
      <c r="T203" s="4"/>
      <c r="U203" s="4"/>
      <c r="V203" s="4"/>
      <c r="W203" s="4"/>
      <c r="X203" s="4"/>
      <c r="Y203" s="4"/>
      <c r="Z203" s="4"/>
      <c r="AA203" s="4"/>
      <c r="AB203" s="4"/>
      <c r="AC203" s="4"/>
      <c r="AD203" s="4"/>
      <c r="AE203" s="4"/>
      <c r="AF203" s="4"/>
      <c r="AG203" s="4"/>
      <c r="AH203" s="4"/>
      <c r="AI203" s="4"/>
      <c r="AJ203" s="4"/>
      <c r="AK203" s="4"/>
      <c r="AL203" s="4"/>
      <c r="AM203" s="4"/>
      <c r="AN203" s="4"/>
      <c r="AO203" s="4"/>
      <c r="AP203" s="4"/>
      <c r="AQ203" s="4"/>
      <c r="AR203" s="4"/>
      <c r="AS203" s="4"/>
      <c r="AT203" s="4"/>
      <c r="AU203" s="4"/>
      <c r="AV203" s="4"/>
      <c r="AW203" s="4"/>
      <c r="AX203" s="4"/>
      <c r="AY203" s="4"/>
      <c r="AZ203" s="4"/>
      <c r="BA203" s="4"/>
      <c r="BB203" s="4"/>
      <c r="BC203" s="4"/>
      <c r="BD203" s="4"/>
      <c r="BE203" s="4"/>
      <c r="BF203" s="4"/>
      <c r="BG203" s="4"/>
      <c r="BH203" s="4"/>
      <c r="BI203" s="4"/>
      <c r="BJ203" s="4"/>
      <c r="BK203" s="4"/>
      <c r="BL203" s="4"/>
      <c r="BM203" s="4"/>
      <c r="BN203" s="4"/>
      <c r="BO203" s="4"/>
      <c r="BP203" s="4"/>
      <c r="BQ203" s="4"/>
      <c r="BR203" s="4"/>
      <c r="BS203" s="4"/>
      <c r="BT203" s="4"/>
      <c r="BU203" s="4"/>
      <c r="BV203" s="4"/>
      <c r="BW203" s="4"/>
      <c r="BX203" s="4"/>
      <c r="BY203" s="4"/>
      <c r="BZ203" s="4"/>
      <c r="CA203" s="4"/>
      <c r="CB203" s="4"/>
      <c r="CC203" s="4"/>
      <c r="CD203" s="4"/>
      <c r="CE203" s="4"/>
      <c r="CF203" s="4"/>
      <c r="CG203" s="4"/>
      <c r="CH203" s="4"/>
      <c r="CI203" s="4"/>
      <c r="CJ203" s="4"/>
      <c r="CK203" s="4"/>
      <c r="CL203" s="4"/>
      <c r="CM203" s="4"/>
      <c r="CN203" s="4"/>
      <c r="CO203" s="4"/>
      <c r="CP203" s="4"/>
      <c r="CQ203" s="4"/>
      <c r="CR203" s="4"/>
      <c r="CS203" s="4"/>
      <c r="CT203" s="4"/>
      <c r="CU203" s="4"/>
      <c r="CV203" s="4"/>
      <c r="CW203" s="4"/>
      <c r="CX203" s="4"/>
      <c r="CY203" s="4"/>
      <c r="CZ203" s="4"/>
      <c r="DA203" s="4"/>
      <c r="DB203" s="4"/>
      <c r="DC203" s="4"/>
      <c r="DD203" s="4"/>
      <c r="DE203" s="4"/>
      <c r="DF203" s="4"/>
      <c r="DG203" s="4"/>
      <c r="DH203" s="4"/>
      <c r="DI203" s="4"/>
      <c r="DJ203" s="4"/>
      <c r="DK203" s="4"/>
      <c r="DL203" s="4"/>
      <c r="DM203" s="4"/>
      <c r="DN203" s="4"/>
      <c r="DO203" s="4"/>
      <c r="DP203" s="4"/>
      <c r="DQ203" s="4"/>
      <c r="DR203" s="4"/>
      <c r="DS203" s="4"/>
      <c r="DT203" s="4"/>
      <c r="DU203" s="4"/>
      <c r="DV203" s="4"/>
      <c r="DW203" s="4"/>
      <c r="DX203" s="4"/>
      <c r="DY203" s="4"/>
      <c r="DZ203" s="4"/>
      <c r="EA203" s="4"/>
      <c r="EB203" s="4"/>
      <c r="EC203" s="4"/>
      <c r="ED203" s="4"/>
      <c r="EE203" s="4"/>
      <c r="EF203" s="4"/>
      <c r="EG203" s="4"/>
      <c r="EH203" s="4"/>
      <c r="EI203" s="4"/>
      <c r="EJ203" s="4"/>
      <c r="EK203" s="4"/>
      <c r="EL203" s="4"/>
      <c r="EM203" s="4"/>
      <c r="EN203" s="4"/>
      <c r="EO203" s="4"/>
      <c r="EP203" s="4"/>
      <c r="EQ203" s="4"/>
      <c r="ER203" s="4"/>
      <c r="ES203" s="4"/>
      <c r="ET203" s="4"/>
      <c r="EU203" s="4"/>
      <c r="EV203" s="4"/>
      <c r="EW203" s="4"/>
      <c r="EX203" s="4"/>
      <c r="EY203" s="4"/>
      <c r="EZ203" s="4"/>
      <c r="FA203" s="4"/>
      <c r="FB203" s="4"/>
      <c r="FC203" s="4"/>
      <c r="FD203" s="4"/>
      <c r="FE203" s="4"/>
      <c r="FF203" s="4"/>
      <c r="FG203" s="4"/>
      <c r="FH203" s="4"/>
      <c r="FI203" s="4"/>
      <c r="FJ203" s="4"/>
      <c r="FK203" s="4"/>
      <c r="FL203" s="4"/>
      <c r="FM203" s="4"/>
      <c r="FN203" s="4"/>
      <c r="FO203" s="4"/>
      <c r="FP203" s="4"/>
      <c r="FQ203" s="4"/>
      <c r="FR203" s="4"/>
      <c r="FS203" s="4"/>
      <c r="FT203" s="4"/>
      <c r="FU203" s="4"/>
      <c r="FV203" s="4"/>
      <c r="FW203" s="4"/>
      <c r="FX203" s="4"/>
      <c r="FY203" s="4"/>
      <c r="FZ203" s="4"/>
      <c r="GA203" s="4"/>
      <c r="GB203" s="4"/>
      <c r="GC203" s="4"/>
      <c r="GD203" s="4"/>
      <c r="GE203" s="4"/>
      <c r="GF203" s="4"/>
      <c r="GG203" s="4"/>
      <c r="GH203" s="4"/>
      <c r="GI203" s="4"/>
      <c r="GJ203" s="4"/>
    </row>
    <row r="204" spans="1:192" s="5" customFormat="1" x14ac:dyDescent="0.5">
      <c r="A204" s="4"/>
      <c r="B204" s="4"/>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4"/>
      <c r="AE204" s="4"/>
      <c r="AF204" s="4"/>
      <c r="AG204" s="4"/>
      <c r="AH204" s="4"/>
      <c r="AI204" s="4"/>
      <c r="AJ204" s="4"/>
      <c r="AK204" s="4"/>
      <c r="AL204" s="4"/>
      <c r="AM204" s="4"/>
      <c r="AN204" s="4"/>
      <c r="AO204" s="4"/>
      <c r="AP204" s="4"/>
      <c r="AQ204" s="4"/>
      <c r="AR204" s="4"/>
      <c r="AS204" s="4"/>
      <c r="AT204" s="4"/>
      <c r="AU204" s="4"/>
      <c r="AV204" s="4"/>
      <c r="AW204" s="4"/>
      <c r="AX204" s="4"/>
      <c r="AY204" s="4"/>
      <c r="AZ204" s="4"/>
      <c r="BA204" s="4"/>
      <c r="BB204" s="4"/>
      <c r="BC204" s="4"/>
      <c r="BD204" s="4"/>
      <c r="BE204" s="4"/>
      <c r="BF204" s="4"/>
      <c r="BG204" s="4"/>
      <c r="BH204" s="4"/>
      <c r="BI204" s="4"/>
      <c r="BJ204" s="4"/>
      <c r="BK204" s="4"/>
      <c r="BL204" s="4"/>
      <c r="BM204" s="4"/>
      <c r="BN204" s="4"/>
      <c r="BO204" s="4"/>
      <c r="BP204" s="4"/>
      <c r="BQ204" s="4"/>
      <c r="BR204" s="4"/>
      <c r="BS204" s="4"/>
      <c r="BT204" s="4"/>
      <c r="BU204" s="4"/>
      <c r="BV204" s="4"/>
      <c r="BW204" s="4"/>
      <c r="BX204" s="4"/>
      <c r="BY204" s="4"/>
      <c r="BZ204" s="4"/>
      <c r="CA204" s="4"/>
      <c r="CB204" s="4"/>
      <c r="CC204" s="4"/>
      <c r="CD204" s="4"/>
      <c r="CE204" s="4"/>
      <c r="CF204" s="4"/>
      <c r="CG204" s="4"/>
      <c r="CH204" s="4"/>
      <c r="CI204" s="4"/>
      <c r="CJ204" s="4"/>
      <c r="CK204" s="4"/>
      <c r="CL204" s="4"/>
      <c r="CM204" s="4"/>
      <c r="CN204" s="4"/>
      <c r="CO204" s="4"/>
      <c r="CP204" s="4"/>
      <c r="CQ204" s="4"/>
      <c r="CR204" s="4"/>
      <c r="CS204" s="4"/>
      <c r="CT204" s="4"/>
      <c r="CU204" s="4"/>
      <c r="CV204" s="4"/>
      <c r="CW204" s="4"/>
      <c r="CX204" s="4"/>
      <c r="CY204" s="4"/>
      <c r="CZ204" s="4"/>
      <c r="DA204" s="4"/>
      <c r="DB204" s="4"/>
      <c r="DC204" s="4"/>
      <c r="DD204" s="4"/>
      <c r="DE204" s="4"/>
      <c r="DF204" s="4"/>
      <c r="DG204" s="4"/>
      <c r="DH204" s="4"/>
      <c r="DI204" s="4"/>
      <c r="DJ204" s="4"/>
      <c r="DK204" s="4"/>
      <c r="DL204" s="4"/>
      <c r="DM204" s="4"/>
      <c r="DN204" s="4"/>
      <c r="DO204" s="4"/>
      <c r="DP204" s="4"/>
      <c r="DQ204" s="4"/>
      <c r="DR204" s="4"/>
      <c r="DS204" s="4"/>
      <c r="DT204" s="4"/>
      <c r="DU204" s="4"/>
      <c r="DV204" s="4"/>
      <c r="DW204" s="4"/>
      <c r="DX204" s="4"/>
      <c r="DY204" s="4"/>
      <c r="DZ204" s="4"/>
      <c r="EA204" s="4"/>
      <c r="EB204" s="4"/>
      <c r="EC204" s="4"/>
      <c r="ED204" s="4"/>
      <c r="EE204" s="4"/>
      <c r="EF204" s="4"/>
      <c r="EG204" s="4"/>
      <c r="EH204" s="4"/>
      <c r="EI204" s="4"/>
      <c r="EJ204" s="4"/>
      <c r="EK204" s="4"/>
      <c r="EL204" s="4"/>
      <c r="EM204" s="4"/>
      <c r="EN204" s="4"/>
      <c r="EO204" s="4"/>
      <c r="EP204" s="4"/>
      <c r="EQ204" s="4"/>
      <c r="ER204" s="4"/>
      <c r="ES204" s="4"/>
      <c r="ET204" s="4"/>
      <c r="EU204" s="4"/>
      <c r="EV204" s="4"/>
      <c r="EW204" s="4"/>
      <c r="EX204" s="4"/>
      <c r="EY204" s="4"/>
      <c r="EZ204" s="4"/>
      <c r="FA204" s="4"/>
      <c r="FB204" s="4"/>
      <c r="FC204" s="4"/>
      <c r="FD204" s="4"/>
      <c r="FE204" s="4"/>
      <c r="FF204" s="4"/>
      <c r="FG204" s="4"/>
      <c r="FH204" s="4"/>
      <c r="FI204" s="4"/>
      <c r="FJ204" s="4"/>
      <c r="FK204" s="4"/>
      <c r="FL204" s="4"/>
      <c r="FM204" s="4"/>
      <c r="FN204" s="4"/>
      <c r="FO204" s="4"/>
      <c r="FP204" s="4"/>
      <c r="FQ204" s="4"/>
      <c r="FR204" s="4"/>
      <c r="FS204" s="4"/>
      <c r="FT204" s="4"/>
      <c r="FU204" s="4"/>
      <c r="FV204" s="4"/>
      <c r="FW204" s="4"/>
      <c r="FX204" s="4"/>
      <c r="FY204" s="4"/>
      <c r="FZ204" s="4"/>
      <c r="GA204" s="4"/>
      <c r="GB204" s="4"/>
      <c r="GC204" s="4"/>
      <c r="GD204" s="4"/>
      <c r="GE204" s="4"/>
      <c r="GF204" s="4"/>
      <c r="GG204" s="4"/>
      <c r="GH204" s="4"/>
      <c r="GI204" s="4"/>
      <c r="GJ204" s="4"/>
    </row>
    <row r="205" spans="1:192" s="5" customFormat="1" x14ac:dyDescent="0.5">
      <c r="A205" s="4"/>
      <c r="B205" s="4"/>
      <c r="C205" s="4"/>
      <c r="D205" s="4"/>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4"/>
      <c r="AE205" s="4"/>
      <c r="AF205" s="4"/>
      <c r="AG205" s="4"/>
      <c r="AH205" s="4"/>
      <c r="AI205" s="4"/>
      <c r="AJ205" s="4"/>
      <c r="AK205" s="4"/>
      <c r="AL205" s="4"/>
      <c r="AM205" s="4"/>
      <c r="AN205" s="4"/>
      <c r="AO205" s="4"/>
      <c r="AP205" s="4"/>
      <c r="AQ205" s="4"/>
      <c r="AR205" s="4"/>
      <c r="AS205" s="4"/>
      <c r="AT205" s="4"/>
      <c r="AU205" s="4"/>
      <c r="AV205" s="4"/>
      <c r="AW205" s="4"/>
      <c r="AX205" s="4"/>
      <c r="AY205" s="4"/>
      <c r="AZ205" s="4"/>
      <c r="BA205" s="4"/>
      <c r="BB205" s="4"/>
      <c r="BC205" s="4"/>
      <c r="BD205" s="4"/>
      <c r="BE205" s="4"/>
      <c r="BF205" s="4"/>
      <c r="BG205" s="4"/>
      <c r="BH205" s="4"/>
      <c r="BI205" s="4"/>
      <c r="BJ205" s="4"/>
      <c r="BK205" s="4"/>
      <c r="BL205" s="4"/>
      <c r="BM205" s="4"/>
      <c r="BN205" s="4"/>
      <c r="BO205" s="4"/>
      <c r="BP205" s="4"/>
      <c r="BQ205" s="4"/>
      <c r="BR205" s="4"/>
      <c r="BS205" s="4"/>
      <c r="BT205" s="4"/>
      <c r="BU205" s="4"/>
      <c r="BV205" s="4"/>
      <c r="BW205" s="4"/>
      <c r="BX205" s="4"/>
      <c r="BY205" s="4"/>
      <c r="BZ205" s="4"/>
      <c r="CA205" s="4"/>
      <c r="CB205" s="4"/>
      <c r="CC205" s="4"/>
      <c r="CD205" s="4"/>
      <c r="CE205" s="4"/>
      <c r="CF205" s="4"/>
      <c r="CG205" s="4"/>
      <c r="CH205" s="4"/>
      <c r="CI205" s="4"/>
      <c r="CJ205" s="4"/>
      <c r="CK205" s="4"/>
      <c r="CL205" s="4"/>
      <c r="CM205" s="4"/>
      <c r="CN205" s="4"/>
      <c r="CO205" s="4"/>
      <c r="CP205" s="4"/>
      <c r="CQ205" s="4"/>
      <c r="CR205" s="4"/>
      <c r="CS205" s="4"/>
      <c r="CT205" s="4"/>
      <c r="CU205" s="4"/>
      <c r="CV205" s="4"/>
      <c r="CW205" s="4"/>
      <c r="CX205" s="4"/>
      <c r="CY205" s="4"/>
      <c r="CZ205" s="4"/>
      <c r="DA205" s="4"/>
      <c r="DB205" s="4"/>
      <c r="DC205" s="4"/>
      <c r="DD205" s="4"/>
      <c r="DE205" s="4"/>
      <c r="DF205" s="4"/>
      <c r="DG205" s="4"/>
      <c r="DH205" s="4"/>
      <c r="DI205" s="4"/>
      <c r="DJ205" s="4"/>
      <c r="DK205" s="4"/>
      <c r="DL205" s="4"/>
      <c r="DM205" s="4"/>
      <c r="DN205" s="4"/>
      <c r="DO205" s="4"/>
      <c r="DP205" s="4"/>
      <c r="DQ205" s="4"/>
      <c r="DR205" s="4"/>
      <c r="DS205" s="4"/>
      <c r="DT205" s="4"/>
      <c r="DU205" s="4"/>
      <c r="DV205" s="4"/>
      <c r="DW205" s="4"/>
      <c r="DX205" s="4"/>
      <c r="DY205" s="4"/>
      <c r="DZ205" s="4"/>
      <c r="EA205" s="4"/>
      <c r="EB205" s="4"/>
      <c r="EC205" s="4"/>
      <c r="ED205" s="4"/>
      <c r="EE205" s="4"/>
      <c r="EF205" s="4"/>
      <c r="EG205" s="4"/>
      <c r="EH205" s="4"/>
      <c r="EI205" s="4"/>
      <c r="EJ205" s="4"/>
      <c r="EK205" s="4"/>
      <c r="EL205" s="4"/>
      <c r="EM205" s="4"/>
      <c r="EN205" s="4"/>
      <c r="EO205" s="4"/>
      <c r="EP205" s="4"/>
      <c r="EQ205" s="4"/>
      <c r="ER205" s="4"/>
      <c r="ES205" s="4"/>
      <c r="ET205" s="4"/>
      <c r="EU205" s="4"/>
      <c r="EV205" s="4"/>
      <c r="EW205" s="4"/>
      <c r="EX205" s="4"/>
      <c r="EY205" s="4"/>
      <c r="EZ205" s="4"/>
      <c r="FA205" s="4"/>
      <c r="FB205" s="4"/>
      <c r="FC205" s="4"/>
      <c r="FD205" s="4"/>
      <c r="FE205" s="4"/>
      <c r="FF205" s="4"/>
      <c r="FG205" s="4"/>
      <c r="FH205" s="4"/>
      <c r="FI205" s="4"/>
      <c r="FJ205" s="4"/>
      <c r="FK205" s="4"/>
      <c r="FL205" s="4"/>
      <c r="FM205" s="4"/>
      <c r="FN205" s="4"/>
      <c r="FO205" s="4"/>
      <c r="FP205" s="4"/>
      <c r="FQ205" s="4"/>
      <c r="FR205" s="4"/>
      <c r="FS205" s="4"/>
      <c r="FT205" s="4"/>
      <c r="FU205" s="4"/>
      <c r="FV205" s="4"/>
      <c r="FW205" s="4"/>
      <c r="FX205" s="4"/>
      <c r="FY205" s="4"/>
      <c r="FZ205" s="4"/>
      <c r="GA205" s="4"/>
      <c r="GB205" s="4"/>
      <c r="GC205" s="4"/>
      <c r="GD205" s="4"/>
      <c r="GE205" s="4"/>
      <c r="GF205" s="4"/>
      <c r="GG205" s="4"/>
      <c r="GH205" s="4"/>
      <c r="GI205" s="4"/>
      <c r="GJ205" s="4"/>
    </row>
    <row r="206" spans="1:192" s="5" customFormat="1" x14ac:dyDescent="0.5">
      <c r="A206" s="4"/>
      <c r="B206" s="4"/>
      <c r="C206" s="4"/>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4"/>
      <c r="AE206" s="4"/>
      <c r="AF206" s="4"/>
      <c r="AG206" s="4"/>
      <c r="AH206" s="4"/>
      <c r="AI206" s="4"/>
      <c r="AJ206" s="4"/>
      <c r="AK206" s="4"/>
      <c r="AL206" s="4"/>
      <c r="AM206" s="4"/>
      <c r="AN206" s="4"/>
      <c r="AO206" s="4"/>
      <c r="AP206" s="4"/>
      <c r="AQ206" s="4"/>
      <c r="AR206" s="4"/>
      <c r="AS206" s="4"/>
      <c r="AT206" s="4"/>
      <c r="AU206" s="4"/>
      <c r="AV206" s="4"/>
      <c r="AW206" s="4"/>
      <c r="AX206" s="4"/>
      <c r="AY206" s="4"/>
      <c r="AZ206" s="4"/>
      <c r="BA206" s="4"/>
      <c r="BB206" s="4"/>
      <c r="BC206" s="4"/>
      <c r="BD206" s="4"/>
      <c r="BE206" s="4"/>
      <c r="BF206" s="4"/>
      <c r="BG206" s="4"/>
      <c r="BH206" s="4"/>
      <c r="BI206" s="4"/>
      <c r="BJ206" s="4"/>
      <c r="BK206" s="4"/>
      <c r="BL206" s="4"/>
      <c r="BM206" s="4"/>
      <c r="BN206" s="4"/>
      <c r="BO206" s="4"/>
      <c r="BP206" s="4"/>
      <c r="BQ206" s="4"/>
      <c r="BR206" s="4"/>
      <c r="BS206" s="4"/>
      <c r="BT206" s="4"/>
      <c r="BU206" s="4"/>
      <c r="BV206" s="4"/>
      <c r="BW206" s="4"/>
      <c r="BX206" s="4"/>
      <c r="BY206" s="4"/>
      <c r="BZ206" s="4"/>
      <c r="CA206" s="4"/>
      <c r="CB206" s="4"/>
      <c r="CC206" s="4"/>
      <c r="CD206" s="4"/>
      <c r="CE206" s="4"/>
      <c r="CF206" s="4"/>
      <c r="CG206" s="4"/>
      <c r="CH206" s="4"/>
      <c r="CI206" s="4"/>
      <c r="CJ206" s="4"/>
      <c r="CK206" s="4"/>
      <c r="CL206" s="4"/>
      <c r="CM206" s="4"/>
      <c r="CN206" s="4"/>
      <c r="CO206" s="4"/>
      <c r="CP206" s="4"/>
      <c r="CQ206" s="4"/>
      <c r="CR206" s="4"/>
      <c r="CS206" s="4"/>
      <c r="CT206" s="4"/>
      <c r="CU206" s="4"/>
      <c r="CV206" s="4"/>
      <c r="CW206" s="4"/>
      <c r="CX206" s="4"/>
      <c r="CY206" s="4"/>
      <c r="CZ206" s="4"/>
      <c r="DA206" s="4"/>
      <c r="DB206" s="4"/>
      <c r="DC206" s="4"/>
      <c r="DD206" s="4"/>
      <c r="DE206" s="4"/>
      <c r="DF206" s="4"/>
      <c r="DG206" s="4"/>
      <c r="DH206" s="4"/>
      <c r="DI206" s="4"/>
      <c r="DJ206" s="4"/>
      <c r="DK206" s="4"/>
      <c r="DL206" s="4"/>
      <c r="DM206" s="4"/>
      <c r="DN206" s="4"/>
      <c r="DO206" s="4"/>
      <c r="DP206" s="4"/>
      <c r="DQ206" s="4"/>
      <c r="DR206" s="4"/>
      <c r="DS206" s="4"/>
      <c r="DT206" s="4"/>
      <c r="DU206" s="4"/>
      <c r="DV206" s="4"/>
      <c r="DW206" s="4"/>
      <c r="DX206" s="4"/>
      <c r="DY206" s="4"/>
      <c r="DZ206" s="4"/>
      <c r="EA206" s="4"/>
      <c r="EB206" s="4"/>
      <c r="EC206" s="4"/>
      <c r="ED206" s="4"/>
      <c r="EE206" s="4"/>
      <c r="EF206" s="4"/>
      <c r="EG206" s="4"/>
      <c r="EH206" s="4"/>
      <c r="EI206" s="4"/>
      <c r="EJ206" s="4"/>
      <c r="EK206" s="4"/>
      <c r="EL206" s="4"/>
      <c r="EM206" s="4"/>
      <c r="EN206" s="4"/>
      <c r="EO206" s="4"/>
      <c r="EP206" s="4"/>
      <c r="EQ206" s="4"/>
      <c r="ER206" s="4"/>
      <c r="ES206" s="4"/>
      <c r="ET206" s="4"/>
      <c r="EU206" s="4"/>
      <c r="EV206" s="4"/>
      <c r="EW206" s="4"/>
      <c r="EX206" s="4"/>
      <c r="EY206" s="4"/>
      <c r="EZ206" s="4"/>
      <c r="FA206" s="4"/>
      <c r="FB206" s="4"/>
      <c r="FC206" s="4"/>
      <c r="FD206" s="4"/>
      <c r="FE206" s="4"/>
      <c r="FF206" s="4"/>
      <c r="FG206" s="4"/>
      <c r="FH206" s="4"/>
      <c r="FI206" s="4"/>
      <c r="FJ206" s="4"/>
      <c r="FK206" s="4"/>
      <c r="FL206" s="4"/>
      <c r="FM206" s="4"/>
      <c r="FN206" s="4"/>
      <c r="FO206" s="4"/>
      <c r="FP206" s="4"/>
      <c r="FQ206" s="4"/>
      <c r="FR206" s="4"/>
      <c r="FS206" s="4"/>
      <c r="FT206" s="4"/>
      <c r="FU206" s="4"/>
      <c r="FV206" s="4"/>
      <c r="FW206" s="4"/>
      <c r="FX206" s="4"/>
      <c r="FY206" s="4"/>
      <c r="FZ206" s="4"/>
      <c r="GA206" s="4"/>
      <c r="GB206" s="4"/>
      <c r="GC206" s="4"/>
      <c r="GD206" s="4"/>
      <c r="GE206" s="4"/>
      <c r="GF206" s="4"/>
      <c r="GG206" s="4"/>
      <c r="GH206" s="4"/>
      <c r="GI206" s="4"/>
      <c r="GJ206" s="4"/>
    </row>
    <row r="207" spans="1:192" s="5" customFormat="1" x14ac:dyDescent="0.5">
      <c r="A207" s="4"/>
      <c r="B207" s="4"/>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4"/>
      <c r="AE207" s="4"/>
      <c r="AF207" s="4"/>
      <c r="AG207" s="4"/>
      <c r="AH207" s="4"/>
      <c r="AI207" s="4"/>
      <c r="AJ207" s="4"/>
      <c r="AK207" s="4"/>
      <c r="AL207" s="4"/>
      <c r="AM207" s="4"/>
      <c r="AN207" s="4"/>
      <c r="AO207" s="4"/>
      <c r="AP207" s="4"/>
      <c r="AQ207" s="4"/>
      <c r="AR207" s="4"/>
      <c r="AS207" s="4"/>
      <c r="AT207" s="4"/>
      <c r="AU207" s="4"/>
      <c r="AV207" s="4"/>
      <c r="AW207" s="4"/>
      <c r="AX207" s="4"/>
      <c r="AY207" s="4"/>
      <c r="AZ207" s="4"/>
      <c r="BA207" s="4"/>
      <c r="BB207" s="4"/>
      <c r="BC207" s="4"/>
      <c r="BD207" s="4"/>
      <c r="BE207" s="4"/>
      <c r="BF207" s="4"/>
      <c r="BG207" s="4"/>
      <c r="BH207" s="4"/>
      <c r="BI207" s="4"/>
      <c r="BJ207" s="4"/>
      <c r="BK207" s="4"/>
      <c r="BL207" s="4"/>
      <c r="BM207" s="4"/>
      <c r="BN207" s="4"/>
      <c r="BO207" s="4"/>
      <c r="BP207" s="4"/>
      <c r="BQ207" s="4"/>
      <c r="BR207" s="4"/>
      <c r="BS207" s="4"/>
      <c r="BT207" s="4"/>
      <c r="BU207" s="4"/>
      <c r="BV207" s="4"/>
      <c r="BW207" s="4"/>
      <c r="BX207" s="4"/>
      <c r="BY207" s="4"/>
      <c r="BZ207" s="4"/>
      <c r="CA207" s="4"/>
      <c r="CB207" s="4"/>
      <c r="CC207" s="4"/>
      <c r="CD207" s="4"/>
      <c r="CE207" s="4"/>
      <c r="CF207" s="4"/>
      <c r="CG207" s="4"/>
      <c r="CH207" s="4"/>
      <c r="CI207" s="4"/>
      <c r="CJ207" s="4"/>
      <c r="CK207" s="4"/>
      <c r="CL207" s="4"/>
      <c r="CM207" s="4"/>
      <c r="CN207" s="4"/>
      <c r="CO207" s="4"/>
      <c r="CP207" s="4"/>
      <c r="CQ207" s="4"/>
      <c r="CR207" s="4"/>
      <c r="CS207" s="4"/>
      <c r="CT207" s="4"/>
      <c r="CU207" s="4"/>
      <c r="CV207" s="4"/>
      <c r="CW207" s="4"/>
      <c r="CX207" s="4"/>
      <c r="CY207" s="4"/>
      <c r="CZ207" s="4"/>
      <c r="DA207" s="4"/>
      <c r="DB207" s="4"/>
      <c r="DC207" s="4"/>
      <c r="DD207" s="4"/>
      <c r="DE207" s="4"/>
      <c r="DF207" s="4"/>
      <c r="DG207" s="4"/>
      <c r="DH207" s="4"/>
      <c r="DI207" s="4"/>
      <c r="DJ207" s="4"/>
      <c r="DK207" s="4"/>
      <c r="DL207" s="4"/>
      <c r="DM207" s="4"/>
      <c r="DN207" s="4"/>
      <c r="DO207" s="4"/>
      <c r="DP207" s="4"/>
      <c r="DQ207" s="4"/>
      <c r="DR207" s="4"/>
      <c r="DS207" s="4"/>
      <c r="DT207" s="4"/>
      <c r="DU207" s="4"/>
      <c r="DV207" s="4"/>
      <c r="DW207" s="4"/>
      <c r="DX207" s="4"/>
      <c r="DY207" s="4"/>
      <c r="DZ207" s="4"/>
      <c r="EA207" s="4"/>
      <c r="EB207" s="4"/>
      <c r="EC207" s="4"/>
      <c r="ED207" s="4"/>
      <c r="EE207" s="4"/>
      <c r="EF207" s="4"/>
      <c r="EG207" s="4"/>
      <c r="EH207" s="4"/>
      <c r="EI207" s="4"/>
      <c r="EJ207" s="4"/>
      <c r="EK207" s="4"/>
      <c r="EL207" s="4"/>
      <c r="EM207" s="4"/>
      <c r="EN207" s="4"/>
      <c r="EO207" s="4"/>
      <c r="EP207" s="4"/>
      <c r="EQ207" s="4"/>
      <c r="ER207" s="4"/>
      <c r="ES207" s="4"/>
      <c r="ET207" s="4"/>
      <c r="EU207" s="4"/>
      <c r="EV207" s="4"/>
      <c r="EW207" s="4"/>
      <c r="EX207" s="4"/>
      <c r="EY207" s="4"/>
      <c r="EZ207" s="4"/>
      <c r="FA207" s="4"/>
      <c r="FB207" s="4"/>
      <c r="FC207" s="4"/>
      <c r="FD207" s="4"/>
      <c r="FE207" s="4"/>
      <c r="FF207" s="4"/>
      <c r="FG207" s="4"/>
      <c r="FH207" s="4"/>
      <c r="FI207" s="4"/>
      <c r="FJ207" s="4"/>
      <c r="FK207" s="4"/>
      <c r="FL207" s="4"/>
      <c r="FM207" s="4"/>
      <c r="FN207" s="4"/>
      <c r="FO207" s="4"/>
      <c r="FP207" s="4"/>
      <c r="FQ207" s="4"/>
      <c r="FR207" s="4"/>
      <c r="FS207" s="4"/>
      <c r="FT207" s="4"/>
      <c r="FU207" s="4"/>
      <c r="FV207" s="4"/>
      <c r="FW207" s="4"/>
      <c r="FX207" s="4"/>
      <c r="FY207" s="4"/>
      <c r="FZ207" s="4"/>
      <c r="GA207" s="4"/>
      <c r="GB207" s="4"/>
      <c r="GC207" s="4"/>
      <c r="GD207" s="4"/>
      <c r="GE207" s="4"/>
      <c r="GF207" s="4"/>
      <c r="GG207" s="4"/>
      <c r="GH207" s="4"/>
      <c r="GI207" s="4"/>
      <c r="GJ207" s="4"/>
    </row>
    <row r="208" spans="1:192" s="5" customFormat="1" x14ac:dyDescent="0.5">
      <c r="A208" s="4"/>
      <c r="B208" s="4"/>
      <c r="C208" s="4"/>
      <c r="D208" s="4"/>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4"/>
      <c r="AE208" s="4"/>
      <c r="AF208" s="4"/>
      <c r="AG208" s="4"/>
      <c r="AH208" s="4"/>
      <c r="AI208" s="4"/>
      <c r="AJ208" s="4"/>
      <c r="AK208" s="4"/>
      <c r="AL208" s="4"/>
      <c r="AM208" s="4"/>
      <c r="AN208" s="4"/>
      <c r="AO208" s="4"/>
      <c r="AP208" s="4"/>
      <c r="AQ208" s="4"/>
      <c r="AR208" s="4"/>
      <c r="AS208" s="4"/>
      <c r="AT208" s="4"/>
      <c r="AU208" s="4"/>
      <c r="AV208" s="4"/>
      <c r="AW208" s="4"/>
      <c r="AX208" s="4"/>
      <c r="AY208" s="4"/>
      <c r="AZ208" s="4"/>
      <c r="BA208" s="4"/>
      <c r="BB208" s="4"/>
      <c r="BC208" s="4"/>
      <c r="BD208" s="4"/>
      <c r="BE208" s="4"/>
      <c r="BF208" s="4"/>
      <c r="BG208" s="4"/>
      <c r="BH208" s="4"/>
      <c r="BI208" s="4"/>
      <c r="BJ208" s="4"/>
      <c r="BK208" s="4"/>
      <c r="BL208" s="4"/>
      <c r="BM208" s="4"/>
      <c r="BN208" s="4"/>
      <c r="BO208" s="4"/>
      <c r="BP208" s="4"/>
      <c r="BQ208" s="4"/>
      <c r="BR208" s="4"/>
      <c r="BS208" s="4"/>
      <c r="BT208" s="4"/>
      <c r="BU208" s="4"/>
      <c r="BV208" s="4"/>
      <c r="BW208" s="4"/>
      <c r="BX208" s="4"/>
      <c r="BY208" s="4"/>
      <c r="BZ208" s="4"/>
      <c r="CA208" s="4"/>
      <c r="CB208" s="4"/>
      <c r="CC208" s="4"/>
      <c r="CD208" s="4"/>
      <c r="CE208" s="4"/>
      <c r="CF208" s="4"/>
      <c r="CG208" s="4"/>
      <c r="CH208" s="4"/>
      <c r="CI208" s="4"/>
      <c r="CJ208" s="4"/>
      <c r="CK208" s="4"/>
      <c r="CL208" s="4"/>
      <c r="CM208" s="4"/>
      <c r="CN208" s="4"/>
      <c r="CO208" s="4"/>
      <c r="CP208" s="4"/>
      <c r="CQ208" s="4"/>
      <c r="CR208" s="4"/>
      <c r="CS208" s="4"/>
      <c r="CT208" s="4"/>
      <c r="CU208" s="4"/>
      <c r="CV208" s="4"/>
      <c r="CW208" s="4"/>
      <c r="CX208" s="4"/>
      <c r="CY208" s="4"/>
      <c r="CZ208" s="4"/>
      <c r="DA208" s="4"/>
      <c r="DB208" s="4"/>
      <c r="DC208" s="4"/>
      <c r="DD208" s="4"/>
      <c r="DE208" s="4"/>
      <c r="DF208" s="4"/>
      <c r="DG208" s="4"/>
      <c r="DH208" s="4"/>
      <c r="DI208" s="4"/>
      <c r="DJ208" s="4"/>
      <c r="DK208" s="4"/>
      <c r="DL208" s="4"/>
      <c r="DM208" s="4"/>
      <c r="DN208" s="4"/>
      <c r="DO208" s="4"/>
      <c r="DP208" s="4"/>
      <c r="DQ208" s="4"/>
      <c r="DR208" s="4"/>
      <c r="DS208" s="4"/>
      <c r="DT208" s="4"/>
      <c r="DU208" s="4"/>
      <c r="DV208" s="4"/>
      <c r="DW208" s="4"/>
      <c r="DX208" s="4"/>
      <c r="DY208" s="4"/>
      <c r="DZ208" s="4"/>
      <c r="EA208" s="4"/>
      <c r="EB208" s="4"/>
      <c r="EC208" s="4"/>
      <c r="ED208" s="4"/>
      <c r="EE208" s="4"/>
      <c r="EF208" s="4"/>
      <c r="EG208" s="4"/>
      <c r="EH208" s="4"/>
      <c r="EI208" s="4"/>
      <c r="EJ208" s="4"/>
      <c r="EK208" s="4"/>
      <c r="EL208" s="4"/>
      <c r="EM208" s="4"/>
      <c r="EN208" s="4"/>
      <c r="EO208" s="4"/>
      <c r="EP208" s="4"/>
      <c r="EQ208" s="4"/>
      <c r="ER208" s="4"/>
      <c r="ES208" s="4"/>
      <c r="ET208" s="4"/>
      <c r="EU208" s="4"/>
      <c r="EV208" s="4"/>
      <c r="EW208" s="4"/>
      <c r="EX208" s="4"/>
      <c r="EY208" s="4"/>
      <c r="EZ208" s="4"/>
      <c r="FA208" s="4"/>
      <c r="FB208" s="4"/>
      <c r="FC208" s="4"/>
      <c r="FD208" s="4"/>
      <c r="FE208" s="4"/>
      <c r="FF208" s="4"/>
      <c r="FG208" s="4"/>
      <c r="FH208" s="4"/>
      <c r="FI208" s="4"/>
      <c r="FJ208" s="4"/>
      <c r="FK208" s="4"/>
      <c r="FL208" s="4"/>
      <c r="FM208" s="4"/>
      <c r="FN208" s="4"/>
      <c r="FO208" s="4"/>
      <c r="FP208" s="4"/>
      <c r="FQ208" s="4"/>
      <c r="FR208" s="4"/>
      <c r="FS208" s="4"/>
      <c r="FT208" s="4"/>
      <c r="FU208" s="4"/>
      <c r="FV208" s="4"/>
      <c r="FW208" s="4"/>
      <c r="FX208" s="4"/>
      <c r="FY208" s="4"/>
      <c r="FZ208" s="4"/>
      <c r="GA208" s="4"/>
      <c r="GB208" s="4"/>
      <c r="GC208" s="4"/>
      <c r="GD208" s="4"/>
      <c r="GE208" s="4"/>
      <c r="GF208" s="4"/>
      <c r="GG208" s="4"/>
      <c r="GH208" s="4"/>
      <c r="GI208" s="4"/>
      <c r="GJ208" s="4"/>
    </row>
    <row r="209" spans="1:192" s="5" customFormat="1" x14ac:dyDescent="0.5">
      <c r="A209" s="4"/>
      <c r="B209" s="4"/>
      <c r="C209" s="4"/>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4"/>
      <c r="AE209" s="4"/>
      <c r="AF209" s="4"/>
      <c r="AG209" s="4"/>
      <c r="AH209" s="4"/>
      <c r="AI209" s="4"/>
      <c r="AJ209" s="4"/>
      <c r="AK209" s="4"/>
      <c r="AL209" s="4"/>
      <c r="AM209" s="4"/>
      <c r="AN209" s="4"/>
      <c r="AO209" s="4"/>
      <c r="AP209" s="4"/>
      <c r="AQ209" s="4"/>
      <c r="AR209" s="4"/>
      <c r="AS209" s="4"/>
      <c r="AT209" s="4"/>
      <c r="AU209" s="4"/>
      <c r="AV209" s="4"/>
      <c r="AW209" s="4"/>
      <c r="AX209" s="4"/>
      <c r="AY209" s="4"/>
      <c r="AZ209" s="4"/>
      <c r="BA209" s="4"/>
      <c r="BB209" s="4"/>
      <c r="BC209" s="4"/>
      <c r="BD209" s="4"/>
      <c r="BE209" s="4"/>
      <c r="BF209" s="4"/>
      <c r="BG209" s="4"/>
      <c r="BH209" s="4"/>
      <c r="BI209" s="4"/>
      <c r="BJ209" s="4"/>
      <c r="BK209" s="4"/>
      <c r="BL209" s="4"/>
      <c r="BM209" s="4"/>
      <c r="BN209" s="4"/>
      <c r="BO209" s="4"/>
      <c r="BP209" s="4"/>
      <c r="BQ209" s="4"/>
      <c r="BR209" s="4"/>
      <c r="BS209" s="4"/>
      <c r="BT209" s="4"/>
      <c r="BU209" s="4"/>
      <c r="BV209" s="4"/>
      <c r="BW209" s="4"/>
      <c r="BX209" s="4"/>
      <c r="BY209" s="4"/>
      <c r="BZ209" s="4"/>
      <c r="CA209" s="4"/>
      <c r="CB209" s="4"/>
      <c r="CC209" s="4"/>
      <c r="CD209" s="4"/>
      <c r="CE209" s="4"/>
      <c r="CF209" s="4"/>
      <c r="CG209" s="4"/>
      <c r="CH209" s="4"/>
      <c r="CI209" s="4"/>
      <c r="CJ209" s="4"/>
      <c r="CK209" s="4"/>
      <c r="CL209" s="4"/>
      <c r="CM209" s="4"/>
      <c r="CN209" s="4"/>
      <c r="CO209" s="4"/>
      <c r="CP209" s="4"/>
      <c r="CQ209" s="4"/>
      <c r="CR209" s="4"/>
      <c r="CS209" s="4"/>
      <c r="CT209" s="4"/>
      <c r="CU209" s="4"/>
      <c r="CV209" s="4"/>
      <c r="CW209" s="4"/>
      <c r="CX209" s="4"/>
      <c r="CY209" s="4"/>
      <c r="CZ209" s="4"/>
      <c r="DA209" s="4"/>
      <c r="DB209" s="4"/>
      <c r="DC209" s="4"/>
      <c r="DD209" s="4"/>
      <c r="DE209" s="4"/>
      <c r="DF209" s="4"/>
      <c r="DG209" s="4"/>
      <c r="DH209" s="4"/>
      <c r="DI209" s="4"/>
      <c r="DJ209" s="4"/>
      <c r="DK209" s="4"/>
      <c r="DL209" s="4"/>
      <c r="DM209" s="4"/>
      <c r="DN209" s="4"/>
      <c r="DO209" s="4"/>
      <c r="DP209" s="4"/>
      <c r="DQ209" s="4"/>
      <c r="DR209" s="4"/>
      <c r="DS209" s="4"/>
      <c r="DT209" s="4"/>
      <c r="DU209" s="4"/>
      <c r="DV209" s="4"/>
      <c r="DW209" s="4"/>
      <c r="DX209" s="4"/>
      <c r="DY209" s="4"/>
      <c r="DZ209" s="4"/>
      <c r="EA209" s="4"/>
      <c r="EB209" s="4"/>
      <c r="EC209" s="4"/>
      <c r="ED209" s="4"/>
      <c r="EE209" s="4"/>
      <c r="EF209" s="4"/>
      <c r="EG209" s="4"/>
      <c r="EH209" s="4"/>
      <c r="EI209" s="4"/>
      <c r="EJ209" s="4"/>
      <c r="EK209" s="4"/>
      <c r="EL209" s="4"/>
      <c r="EM209" s="4"/>
      <c r="EN209" s="4"/>
      <c r="EO209" s="4"/>
      <c r="EP209" s="4"/>
      <c r="EQ209" s="4"/>
      <c r="ER209" s="4"/>
      <c r="ES209" s="4"/>
      <c r="ET209" s="4"/>
      <c r="EU209" s="4"/>
      <c r="EV209" s="4"/>
      <c r="EW209" s="4"/>
      <c r="EX209" s="4"/>
      <c r="EY209" s="4"/>
      <c r="EZ209" s="4"/>
      <c r="FA209" s="4"/>
      <c r="FB209" s="4"/>
      <c r="FC209" s="4"/>
      <c r="FD209" s="4"/>
      <c r="FE209" s="4"/>
      <c r="FF209" s="4"/>
      <c r="FG209" s="4"/>
      <c r="FH209" s="4"/>
      <c r="FI209" s="4"/>
      <c r="FJ209" s="4"/>
      <c r="FK209" s="4"/>
      <c r="FL209" s="4"/>
      <c r="FM209" s="4"/>
      <c r="FN209" s="4"/>
      <c r="FO209" s="4"/>
      <c r="FP209" s="4"/>
      <c r="FQ209" s="4"/>
      <c r="FR209" s="4"/>
      <c r="FS209" s="4"/>
      <c r="FT209" s="4"/>
      <c r="FU209" s="4"/>
      <c r="FV209" s="4"/>
      <c r="FW209" s="4"/>
      <c r="FX209" s="4"/>
      <c r="FY209" s="4"/>
      <c r="FZ209" s="4"/>
      <c r="GA209" s="4"/>
      <c r="GB209" s="4"/>
      <c r="GC209" s="4"/>
      <c r="GD209" s="4"/>
      <c r="GE209" s="4"/>
      <c r="GF209" s="4"/>
      <c r="GG209" s="4"/>
      <c r="GH209" s="4"/>
      <c r="GI209" s="4"/>
      <c r="GJ209" s="4"/>
    </row>
    <row r="210" spans="1:192" s="5" customFormat="1" x14ac:dyDescent="0.5">
      <c r="A210" s="4"/>
      <c r="B210" s="4"/>
      <c r="C210" s="4"/>
      <c r="D210" s="4"/>
      <c r="E210" s="4"/>
      <c r="F210" s="4"/>
      <c r="G210" s="4"/>
      <c r="H210" s="4"/>
      <c r="I210" s="4"/>
      <c r="J210" s="4"/>
      <c r="K210" s="4"/>
      <c r="L210" s="4"/>
      <c r="M210" s="4"/>
      <c r="N210" s="4"/>
      <c r="O210" s="4"/>
      <c r="P210" s="4"/>
      <c r="Q210" s="4"/>
      <c r="R210" s="4"/>
      <c r="S210" s="4"/>
      <c r="T210" s="4"/>
      <c r="U210" s="4"/>
      <c r="V210" s="4"/>
      <c r="W210" s="4"/>
      <c r="X210" s="4"/>
      <c r="Y210" s="4"/>
      <c r="Z210" s="4"/>
      <c r="AA210" s="4"/>
      <c r="AB210" s="4"/>
      <c r="AC210" s="4"/>
      <c r="AD210" s="4"/>
      <c r="AE210" s="4"/>
      <c r="AF210" s="4"/>
      <c r="AG210" s="4"/>
      <c r="AH210" s="4"/>
      <c r="AI210" s="4"/>
      <c r="AJ210" s="4"/>
      <c r="AK210" s="4"/>
      <c r="AL210" s="4"/>
      <c r="AM210" s="4"/>
      <c r="AN210" s="4"/>
      <c r="AO210" s="4"/>
      <c r="AP210" s="4"/>
      <c r="AQ210" s="4"/>
      <c r="AR210" s="4"/>
      <c r="AS210" s="4"/>
      <c r="AT210" s="4"/>
      <c r="AU210" s="4"/>
      <c r="AV210" s="4"/>
      <c r="AW210" s="4"/>
      <c r="AX210" s="4"/>
      <c r="AY210" s="4"/>
      <c r="AZ210" s="4"/>
      <c r="BA210" s="4"/>
      <c r="BB210" s="4"/>
      <c r="BC210" s="4"/>
      <c r="BD210" s="4"/>
      <c r="BE210" s="4"/>
      <c r="BF210" s="4"/>
      <c r="BG210" s="4"/>
      <c r="BH210" s="4"/>
      <c r="BI210" s="4"/>
      <c r="BJ210" s="4"/>
      <c r="BK210" s="4"/>
      <c r="BL210" s="4"/>
      <c r="BM210" s="4"/>
      <c r="BN210" s="4"/>
      <c r="BO210" s="4"/>
      <c r="BP210" s="4"/>
      <c r="BQ210" s="4"/>
      <c r="BR210" s="4"/>
      <c r="BS210" s="4"/>
      <c r="BT210" s="4"/>
      <c r="BU210" s="4"/>
      <c r="BV210" s="4"/>
      <c r="BW210" s="4"/>
      <c r="BX210" s="4"/>
      <c r="BY210" s="4"/>
      <c r="BZ210" s="4"/>
      <c r="CA210" s="4"/>
      <c r="CB210" s="4"/>
      <c r="CC210" s="4"/>
      <c r="CD210" s="4"/>
      <c r="CE210" s="4"/>
      <c r="CF210" s="4"/>
      <c r="CG210" s="4"/>
      <c r="CH210" s="4"/>
      <c r="CI210" s="4"/>
      <c r="CJ210" s="4"/>
      <c r="CK210" s="4"/>
      <c r="CL210" s="4"/>
      <c r="CM210" s="4"/>
      <c r="CN210" s="4"/>
      <c r="CO210" s="4"/>
      <c r="CP210" s="4"/>
      <c r="CQ210" s="4"/>
      <c r="CR210" s="4"/>
      <c r="CS210" s="4"/>
      <c r="CT210" s="4"/>
      <c r="CU210" s="4"/>
      <c r="CV210" s="4"/>
      <c r="CW210" s="4"/>
      <c r="CX210" s="4"/>
      <c r="CY210" s="4"/>
      <c r="CZ210" s="4"/>
      <c r="DA210" s="4"/>
      <c r="DB210" s="4"/>
      <c r="DC210" s="4"/>
      <c r="DD210" s="4"/>
      <c r="DE210" s="4"/>
      <c r="DF210" s="4"/>
      <c r="DG210" s="4"/>
      <c r="DH210" s="4"/>
      <c r="DI210" s="4"/>
      <c r="DJ210" s="4"/>
      <c r="DK210" s="4"/>
      <c r="DL210" s="4"/>
      <c r="DM210" s="4"/>
      <c r="DN210" s="4"/>
      <c r="DO210" s="4"/>
      <c r="DP210" s="4"/>
      <c r="DQ210" s="4"/>
      <c r="DR210" s="4"/>
      <c r="DS210" s="4"/>
      <c r="DT210" s="4"/>
      <c r="DU210" s="4"/>
      <c r="DV210" s="4"/>
      <c r="DW210" s="4"/>
      <c r="DX210" s="4"/>
      <c r="DY210" s="4"/>
      <c r="DZ210" s="4"/>
      <c r="EA210" s="4"/>
      <c r="EB210" s="4"/>
      <c r="EC210" s="4"/>
      <c r="ED210" s="4"/>
      <c r="EE210" s="4"/>
      <c r="EF210" s="4"/>
      <c r="EG210" s="4"/>
      <c r="EH210" s="4"/>
      <c r="EI210" s="4"/>
      <c r="EJ210" s="4"/>
      <c r="EK210" s="4"/>
      <c r="EL210" s="4"/>
      <c r="EM210" s="4"/>
      <c r="EN210" s="4"/>
      <c r="EO210" s="4"/>
      <c r="EP210" s="4"/>
      <c r="EQ210" s="4"/>
      <c r="ER210" s="4"/>
      <c r="ES210" s="4"/>
      <c r="ET210" s="4"/>
      <c r="EU210" s="4"/>
      <c r="EV210" s="4"/>
      <c r="EW210" s="4"/>
      <c r="EX210" s="4"/>
      <c r="EY210" s="4"/>
      <c r="EZ210" s="4"/>
      <c r="FA210" s="4"/>
      <c r="FB210" s="4"/>
      <c r="FC210" s="4"/>
      <c r="FD210" s="4"/>
      <c r="FE210" s="4"/>
      <c r="FF210" s="4"/>
      <c r="FG210" s="4"/>
      <c r="FH210" s="4"/>
      <c r="FI210" s="4"/>
      <c r="FJ210" s="4"/>
      <c r="FK210" s="4"/>
      <c r="FL210" s="4"/>
      <c r="FM210" s="4"/>
      <c r="FN210" s="4"/>
      <c r="FO210" s="4"/>
      <c r="FP210" s="4"/>
      <c r="FQ210" s="4"/>
      <c r="FR210" s="4"/>
      <c r="FS210" s="4"/>
      <c r="FT210" s="4"/>
      <c r="FU210" s="4"/>
      <c r="FV210" s="4"/>
      <c r="FW210" s="4"/>
      <c r="FX210" s="4"/>
      <c r="FY210" s="4"/>
      <c r="FZ210" s="4"/>
      <c r="GA210" s="4"/>
      <c r="GB210" s="4"/>
      <c r="GC210" s="4"/>
      <c r="GD210" s="4"/>
      <c r="GE210" s="4"/>
      <c r="GF210" s="4"/>
      <c r="GG210" s="4"/>
      <c r="GH210" s="4"/>
      <c r="GI210" s="4"/>
      <c r="GJ210" s="4"/>
    </row>
    <row r="211" spans="1:192" s="5" customFormat="1" x14ac:dyDescent="0.5">
      <c r="A211" s="4"/>
      <c r="B211" s="4"/>
      <c r="C211" s="4"/>
      <c r="D211" s="4"/>
      <c r="E211" s="4"/>
      <c r="F211" s="4"/>
      <c r="G211" s="4"/>
      <c r="H211" s="4"/>
      <c r="I211" s="4"/>
      <c r="J211" s="4"/>
      <c r="K211" s="4"/>
      <c r="L211" s="4"/>
      <c r="M211" s="4"/>
      <c r="N211" s="4"/>
      <c r="O211" s="4"/>
      <c r="P211" s="4"/>
      <c r="Q211" s="4"/>
      <c r="R211" s="4"/>
      <c r="S211" s="4"/>
      <c r="T211" s="4"/>
      <c r="U211" s="4"/>
      <c r="V211" s="4"/>
      <c r="W211" s="4"/>
      <c r="X211" s="4"/>
      <c r="Y211" s="4"/>
      <c r="Z211" s="4"/>
      <c r="AA211" s="4"/>
      <c r="AB211" s="4"/>
      <c r="AC211" s="4"/>
      <c r="AD211" s="4"/>
      <c r="AE211" s="4"/>
      <c r="AF211" s="4"/>
      <c r="AG211" s="4"/>
      <c r="AH211" s="4"/>
      <c r="AI211" s="4"/>
      <c r="AJ211" s="4"/>
      <c r="AK211" s="4"/>
      <c r="AL211" s="4"/>
      <c r="AM211" s="4"/>
      <c r="AN211" s="4"/>
      <c r="AO211" s="4"/>
      <c r="AP211" s="4"/>
      <c r="AQ211" s="4"/>
      <c r="AR211" s="4"/>
      <c r="AS211" s="4"/>
      <c r="AT211" s="4"/>
      <c r="AU211" s="4"/>
      <c r="AV211" s="4"/>
      <c r="AW211" s="4"/>
      <c r="AX211" s="4"/>
      <c r="AY211" s="4"/>
      <c r="AZ211" s="4"/>
      <c r="BA211" s="4"/>
      <c r="BB211" s="4"/>
      <c r="BC211" s="4"/>
      <c r="BD211" s="4"/>
      <c r="BE211" s="4"/>
      <c r="BF211" s="4"/>
      <c r="BG211" s="4"/>
      <c r="BH211" s="4"/>
      <c r="BI211" s="4"/>
      <c r="BJ211" s="4"/>
      <c r="BK211" s="4"/>
      <c r="BL211" s="4"/>
      <c r="BM211" s="4"/>
      <c r="BN211" s="4"/>
      <c r="BO211" s="4"/>
      <c r="BP211" s="4"/>
      <c r="BQ211" s="4"/>
      <c r="BR211" s="4"/>
      <c r="BS211" s="4"/>
      <c r="BT211" s="4"/>
      <c r="BU211" s="4"/>
      <c r="BV211" s="4"/>
      <c r="BW211" s="4"/>
      <c r="BX211" s="4"/>
      <c r="BY211" s="4"/>
      <c r="BZ211" s="4"/>
      <c r="CA211" s="4"/>
      <c r="CB211" s="4"/>
      <c r="CC211" s="4"/>
      <c r="CD211" s="4"/>
      <c r="CE211" s="4"/>
      <c r="CF211" s="4"/>
      <c r="CG211" s="4"/>
      <c r="CH211" s="4"/>
      <c r="CI211" s="4"/>
      <c r="CJ211" s="4"/>
      <c r="CK211" s="4"/>
      <c r="CL211" s="4"/>
      <c r="CM211" s="4"/>
      <c r="CN211" s="4"/>
      <c r="CO211" s="4"/>
      <c r="CP211" s="4"/>
      <c r="CQ211" s="4"/>
      <c r="CR211" s="4"/>
      <c r="CS211" s="4"/>
      <c r="CT211" s="4"/>
      <c r="CU211" s="4"/>
      <c r="CV211" s="4"/>
      <c r="CW211" s="4"/>
      <c r="CX211" s="4"/>
      <c r="CY211" s="4"/>
      <c r="CZ211" s="4"/>
      <c r="DA211" s="4"/>
      <c r="DB211" s="4"/>
      <c r="DC211" s="4"/>
      <c r="DD211" s="4"/>
      <c r="DE211" s="4"/>
      <c r="DF211" s="4"/>
      <c r="DG211" s="4"/>
      <c r="DH211" s="4"/>
      <c r="DI211" s="4"/>
      <c r="DJ211" s="4"/>
      <c r="DK211" s="4"/>
      <c r="DL211" s="4"/>
      <c r="DM211" s="4"/>
      <c r="DN211" s="4"/>
      <c r="DO211" s="4"/>
      <c r="DP211" s="4"/>
      <c r="DQ211" s="4"/>
      <c r="DR211" s="4"/>
      <c r="DS211" s="4"/>
      <c r="DT211" s="4"/>
      <c r="DU211" s="4"/>
      <c r="DV211" s="4"/>
      <c r="DW211" s="4"/>
      <c r="DX211" s="4"/>
      <c r="DY211" s="4"/>
      <c r="DZ211" s="4"/>
      <c r="EA211" s="4"/>
      <c r="EB211" s="4"/>
      <c r="EC211" s="4"/>
      <c r="ED211" s="4"/>
      <c r="EE211" s="4"/>
      <c r="EF211" s="4"/>
      <c r="EG211" s="4"/>
      <c r="EH211" s="4"/>
      <c r="EI211" s="4"/>
      <c r="EJ211" s="4"/>
      <c r="EK211" s="4"/>
      <c r="EL211" s="4"/>
      <c r="EM211" s="4"/>
      <c r="EN211" s="4"/>
      <c r="EO211" s="4"/>
      <c r="EP211" s="4"/>
      <c r="EQ211" s="4"/>
      <c r="ER211" s="4"/>
      <c r="ES211" s="4"/>
      <c r="ET211" s="4"/>
      <c r="EU211" s="4"/>
      <c r="EV211" s="4"/>
      <c r="EW211" s="4"/>
      <c r="EX211" s="4"/>
      <c r="EY211" s="4"/>
      <c r="EZ211" s="4"/>
      <c r="FA211" s="4"/>
      <c r="FB211" s="4"/>
      <c r="FC211" s="4"/>
      <c r="FD211" s="4"/>
      <c r="FE211" s="4"/>
      <c r="FF211" s="4"/>
      <c r="FG211" s="4"/>
      <c r="FH211" s="4"/>
      <c r="FI211" s="4"/>
      <c r="FJ211" s="4"/>
      <c r="FK211" s="4"/>
      <c r="FL211" s="4"/>
      <c r="FM211" s="4"/>
      <c r="FN211" s="4"/>
      <c r="FO211" s="4"/>
      <c r="FP211" s="4"/>
      <c r="FQ211" s="4"/>
      <c r="FR211" s="4"/>
      <c r="FS211" s="4"/>
      <c r="FT211" s="4"/>
      <c r="FU211" s="4"/>
      <c r="FV211" s="4"/>
      <c r="FW211" s="4"/>
      <c r="FX211" s="4"/>
      <c r="FY211" s="4"/>
      <c r="FZ211" s="4"/>
      <c r="GA211" s="4"/>
      <c r="GB211" s="4"/>
      <c r="GC211" s="4"/>
      <c r="GD211" s="4"/>
      <c r="GE211" s="4"/>
      <c r="GF211" s="4"/>
      <c r="GG211" s="4"/>
      <c r="GH211" s="4"/>
      <c r="GI211" s="4"/>
      <c r="GJ211" s="4"/>
    </row>
    <row r="212" spans="1:192" s="5" customFormat="1" x14ac:dyDescent="0.5">
      <c r="A212" s="4"/>
      <c r="B212" s="4"/>
      <c r="C212" s="4"/>
      <c r="D212" s="4"/>
      <c r="E212" s="4"/>
      <c r="F212" s="4"/>
      <c r="G212" s="4"/>
      <c r="H212" s="4"/>
      <c r="I212" s="4"/>
      <c r="J212" s="4"/>
      <c r="K212" s="4"/>
      <c r="L212" s="4"/>
      <c r="M212" s="4"/>
      <c r="N212" s="4"/>
      <c r="O212" s="4"/>
      <c r="P212" s="4"/>
      <c r="Q212" s="4"/>
      <c r="R212" s="4"/>
      <c r="S212" s="4"/>
      <c r="T212" s="4"/>
      <c r="U212" s="4"/>
      <c r="V212" s="4"/>
      <c r="W212" s="4"/>
      <c r="X212" s="4"/>
      <c r="Y212" s="4"/>
      <c r="Z212" s="4"/>
      <c r="AA212" s="4"/>
      <c r="AB212" s="4"/>
      <c r="AC212" s="4"/>
      <c r="AD212" s="4"/>
      <c r="AE212" s="4"/>
      <c r="AF212" s="4"/>
      <c r="AG212" s="4"/>
      <c r="AH212" s="4"/>
      <c r="AI212" s="4"/>
      <c r="AJ212" s="4"/>
      <c r="AK212" s="4"/>
      <c r="AL212" s="4"/>
      <c r="AM212" s="4"/>
      <c r="AN212" s="4"/>
      <c r="AO212" s="4"/>
      <c r="AP212" s="4"/>
      <c r="AQ212" s="4"/>
      <c r="AR212" s="4"/>
      <c r="AS212" s="4"/>
      <c r="AT212" s="4"/>
      <c r="AU212" s="4"/>
      <c r="AV212" s="4"/>
      <c r="AW212" s="4"/>
      <c r="AX212" s="4"/>
      <c r="AY212" s="4"/>
      <c r="AZ212" s="4"/>
      <c r="BA212" s="4"/>
      <c r="BB212" s="4"/>
      <c r="BC212" s="4"/>
      <c r="BD212" s="4"/>
      <c r="BE212" s="4"/>
      <c r="BF212" s="4"/>
      <c r="BG212" s="4"/>
      <c r="BH212" s="4"/>
      <c r="BI212" s="4"/>
      <c r="BJ212" s="4"/>
      <c r="BK212" s="4"/>
      <c r="BL212" s="4"/>
      <c r="BM212" s="4"/>
      <c r="BN212" s="4"/>
      <c r="BO212" s="4"/>
      <c r="BP212" s="4"/>
      <c r="BQ212" s="4"/>
      <c r="BR212" s="4"/>
      <c r="BS212" s="4"/>
      <c r="BT212" s="4"/>
      <c r="BU212" s="4"/>
      <c r="BV212" s="4"/>
      <c r="BW212" s="4"/>
      <c r="BX212" s="4"/>
      <c r="BY212" s="4"/>
      <c r="BZ212" s="4"/>
      <c r="CA212" s="4"/>
      <c r="CB212" s="4"/>
      <c r="CC212" s="4"/>
      <c r="CD212" s="4"/>
      <c r="CE212" s="4"/>
      <c r="CF212" s="4"/>
      <c r="CG212" s="4"/>
      <c r="CH212" s="4"/>
      <c r="CI212" s="4"/>
      <c r="CJ212" s="4"/>
      <c r="CK212" s="4"/>
      <c r="CL212" s="4"/>
      <c r="CM212" s="4"/>
      <c r="CN212" s="4"/>
      <c r="CO212" s="4"/>
      <c r="CP212" s="4"/>
      <c r="CQ212" s="4"/>
      <c r="CR212" s="4"/>
      <c r="CS212" s="4"/>
      <c r="CT212" s="4"/>
      <c r="CU212" s="4"/>
      <c r="CV212" s="4"/>
      <c r="CW212" s="4"/>
      <c r="CX212" s="4"/>
      <c r="CY212" s="4"/>
      <c r="CZ212" s="4"/>
      <c r="DA212" s="4"/>
      <c r="DB212" s="4"/>
      <c r="DC212" s="4"/>
      <c r="DD212" s="4"/>
      <c r="DE212" s="4"/>
      <c r="DF212" s="4"/>
      <c r="DG212" s="4"/>
      <c r="DH212" s="4"/>
      <c r="DI212" s="4"/>
      <c r="DJ212" s="4"/>
      <c r="DK212" s="4"/>
      <c r="DL212" s="4"/>
      <c r="DM212" s="4"/>
      <c r="DN212" s="4"/>
      <c r="DO212" s="4"/>
      <c r="DP212" s="4"/>
      <c r="DQ212" s="4"/>
      <c r="DR212" s="4"/>
      <c r="DS212" s="4"/>
      <c r="DT212" s="4"/>
      <c r="DU212" s="4"/>
      <c r="DV212" s="4"/>
      <c r="DW212" s="4"/>
      <c r="DX212" s="4"/>
      <c r="DY212" s="4"/>
      <c r="DZ212" s="4"/>
      <c r="EA212" s="4"/>
      <c r="EB212" s="4"/>
      <c r="EC212" s="4"/>
      <c r="ED212" s="4"/>
      <c r="EE212" s="4"/>
      <c r="EF212" s="4"/>
      <c r="EG212" s="4"/>
      <c r="EH212" s="4"/>
      <c r="EI212" s="4"/>
      <c r="EJ212" s="4"/>
      <c r="EK212" s="4"/>
      <c r="EL212" s="4"/>
      <c r="EM212" s="4"/>
      <c r="EN212" s="4"/>
      <c r="EO212" s="4"/>
      <c r="EP212" s="4"/>
      <c r="EQ212" s="4"/>
      <c r="ER212" s="4"/>
      <c r="ES212" s="4"/>
      <c r="ET212" s="4"/>
      <c r="EU212" s="4"/>
      <c r="EV212" s="4"/>
      <c r="EW212" s="4"/>
      <c r="EX212" s="4"/>
      <c r="EY212" s="4"/>
      <c r="EZ212" s="4"/>
      <c r="FA212" s="4"/>
      <c r="FB212" s="4"/>
      <c r="FC212" s="4"/>
      <c r="FD212" s="4"/>
      <c r="FE212" s="4"/>
      <c r="FF212" s="4"/>
      <c r="FG212" s="4"/>
      <c r="FH212" s="4"/>
      <c r="FI212" s="4"/>
      <c r="FJ212" s="4"/>
      <c r="FK212" s="4"/>
      <c r="FL212" s="4"/>
      <c r="FM212" s="4"/>
      <c r="FN212" s="4"/>
      <c r="FO212" s="4"/>
      <c r="FP212" s="4"/>
      <c r="FQ212" s="4"/>
      <c r="FR212" s="4"/>
      <c r="FS212" s="4"/>
      <c r="FT212" s="4"/>
      <c r="FU212" s="4"/>
      <c r="FV212" s="4"/>
      <c r="FW212" s="4"/>
      <c r="FX212" s="4"/>
      <c r="FY212" s="4"/>
      <c r="FZ212" s="4"/>
      <c r="GA212" s="4"/>
      <c r="GB212" s="4"/>
      <c r="GC212" s="4"/>
      <c r="GD212" s="4"/>
      <c r="GE212" s="4"/>
      <c r="GF212" s="4"/>
      <c r="GG212" s="4"/>
      <c r="GH212" s="4"/>
      <c r="GI212" s="4"/>
      <c r="GJ212" s="4"/>
    </row>
    <row r="213" spans="1:192" s="5" customFormat="1" x14ac:dyDescent="0.5">
      <c r="A213" s="4"/>
      <c r="B213" s="4"/>
      <c r="C213" s="4"/>
      <c r="D213" s="4"/>
      <c r="E213" s="4"/>
      <c r="F213" s="4"/>
      <c r="G213" s="4"/>
      <c r="H213" s="4"/>
      <c r="I213" s="4"/>
      <c r="J213" s="4"/>
      <c r="K213" s="4"/>
      <c r="L213" s="4"/>
      <c r="M213" s="4"/>
      <c r="N213" s="4"/>
      <c r="O213" s="4"/>
      <c r="P213" s="4"/>
      <c r="Q213" s="4"/>
      <c r="R213" s="4"/>
      <c r="S213" s="4"/>
      <c r="T213" s="4"/>
      <c r="U213" s="4"/>
      <c r="V213" s="4"/>
      <c r="W213" s="4"/>
      <c r="X213" s="4"/>
      <c r="Y213" s="4"/>
      <c r="Z213" s="4"/>
      <c r="AA213" s="4"/>
      <c r="AB213" s="4"/>
      <c r="AC213" s="4"/>
      <c r="AD213" s="4"/>
      <c r="AE213" s="4"/>
      <c r="AF213" s="4"/>
      <c r="AG213" s="4"/>
      <c r="AH213" s="4"/>
      <c r="AI213" s="4"/>
      <c r="AJ213" s="4"/>
      <c r="AK213" s="4"/>
      <c r="AL213" s="4"/>
      <c r="AM213" s="4"/>
      <c r="AN213" s="4"/>
      <c r="AO213" s="4"/>
      <c r="AP213" s="4"/>
      <c r="AQ213" s="4"/>
      <c r="AR213" s="4"/>
      <c r="AS213" s="4"/>
      <c r="AT213" s="4"/>
      <c r="AU213" s="4"/>
      <c r="AV213" s="4"/>
      <c r="AW213" s="4"/>
      <c r="AX213" s="4"/>
      <c r="AY213" s="4"/>
      <c r="AZ213" s="4"/>
      <c r="BA213" s="4"/>
      <c r="BB213" s="4"/>
      <c r="BC213" s="4"/>
      <c r="BD213" s="4"/>
      <c r="BE213" s="4"/>
      <c r="BF213" s="4"/>
      <c r="BG213" s="4"/>
      <c r="BH213" s="4"/>
      <c r="BI213" s="4"/>
      <c r="BJ213" s="4"/>
      <c r="BK213" s="4"/>
      <c r="BL213" s="4"/>
      <c r="BM213" s="4"/>
      <c r="BN213" s="4"/>
      <c r="BO213" s="4"/>
      <c r="BP213" s="4"/>
      <c r="BQ213" s="4"/>
      <c r="BR213" s="4"/>
      <c r="BS213" s="4"/>
      <c r="BT213" s="4"/>
      <c r="BU213" s="4"/>
      <c r="BV213" s="4"/>
      <c r="BW213" s="4"/>
      <c r="BX213" s="4"/>
      <c r="BY213" s="4"/>
      <c r="BZ213" s="4"/>
      <c r="CA213" s="4"/>
      <c r="CB213" s="4"/>
      <c r="CC213" s="4"/>
      <c r="CD213" s="4"/>
      <c r="CE213" s="4"/>
      <c r="CF213" s="4"/>
      <c r="CG213" s="4"/>
      <c r="CH213" s="4"/>
      <c r="CI213" s="4"/>
      <c r="CJ213" s="4"/>
      <c r="CK213" s="4"/>
      <c r="CL213" s="4"/>
      <c r="CM213" s="4"/>
      <c r="CN213" s="4"/>
      <c r="CO213" s="4"/>
      <c r="CP213" s="4"/>
      <c r="CQ213" s="4"/>
      <c r="CR213" s="4"/>
      <c r="CS213" s="4"/>
      <c r="CT213" s="4"/>
      <c r="CU213" s="4"/>
      <c r="CV213" s="4"/>
      <c r="CW213" s="4"/>
      <c r="CX213" s="4"/>
      <c r="CY213" s="4"/>
      <c r="CZ213" s="4"/>
      <c r="DA213" s="4"/>
      <c r="DB213" s="4"/>
      <c r="DC213" s="4"/>
      <c r="DD213" s="4"/>
      <c r="DE213" s="4"/>
      <c r="DF213" s="4"/>
      <c r="DG213" s="4"/>
      <c r="DH213" s="4"/>
      <c r="DI213" s="4"/>
      <c r="DJ213" s="4"/>
      <c r="DK213" s="4"/>
      <c r="DL213" s="4"/>
      <c r="DM213" s="4"/>
      <c r="DN213" s="4"/>
      <c r="DO213" s="4"/>
      <c r="DP213" s="4"/>
      <c r="DQ213" s="4"/>
      <c r="DR213" s="4"/>
      <c r="DS213" s="4"/>
      <c r="DT213" s="4"/>
      <c r="DU213" s="4"/>
      <c r="DV213" s="4"/>
      <c r="DW213" s="4"/>
      <c r="DX213" s="4"/>
      <c r="DY213" s="4"/>
      <c r="DZ213" s="4"/>
      <c r="EA213" s="4"/>
      <c r="EB213" s="4"/>
      <c r="EC213" s="4"/>
      <c r="ED213" s="4"/>
      <c r="EE213" s="4"/>
      <c r="EF213" s="4"/>
      <c r="EG213" s="4"/>
      <c r="EH213" s="4"/>
      <c r="EI213" s="4"/>
      <c r="EJ213" s="4"/>
      <c r="EK213" s="4"/>
      <c r="EL213" s="4"/>
      <c r="EM213" s="4"/>
      <c r="EN213" s="4"/>
      <c r="EO213" s="4"/>
      <c r="EP213" s="4"/>
      <c r="EQ213" s="4"/>
      <c r="ER213" s="4"/>
      <c r="ES213" s="4"/>
      <c r="ET213" s="4"/>
      <c r="EU213" s="4"/>
      <c r="EV213" s="4"/>
      <c r="EW213" s="4"/>
      <c r="EX213" s="4"/>
      <c r="EY213" s="4"/>
      <c r="EZ213" s="4"/>
      <c r="FA213" s="4"/>
      <c r="FB213" s="4"/>
      <c r="FC213" s="4"/>
      <c r="FD213" s="4"/>
      <c r="FE213" s="4"/>
      <c r="FF213" s="4"/>
      <c r="FG213" s="4"/>
      <c r="FH213" s="4"/>
      <c r="FI213" s="4"/>
      <c r="FJ213" s="4"/>
      <c r="FK213" s="4"/>
      <c r="FL213" s="4"/>
      <c r="FM213" s="4"/>
      <c r="FN213" s="4"/>
      <c r="FO213" s="4"/>
      <c r="FP213" s="4"/>
      <c r="FQ213" s="4"/>
      <c r="FR213" s="4"/>
      <c r="FS213" s="4"/>
      <c r="FT213" s="4"/>
      <c r="FU213" s="4"/>
      <c r="FV213" s="4"/>
      <c r="FW213" s="4"/>
      <c r="FX213" s="4"/>
      <c r="FY213" s="4"/>
      <c r="FZ213" s="4"/>
      <c r="GA213" s="4"/>
      <c r="GB213" s="4"/>
      <c r="GC213" s="4"/>
      <c r="GD213" s="4"/>
      <c r="GE213" s="4"/>
      <c r="GF213" s="4"/>
      <c r="GG213" s="4"/>
      <c r="GH213" s="4"/>
      <c r="GI213" s="4"/>
      <c r="GJ213" s="4"/>
    </row>
    <row r="214" spans="1:192" s="5" customFormat="1" x14ac:dyDescent="0.5">
      <c r="A214" s="4"/>
      <c r="B214" s="4"/>
      <c r="C214" s="4"/>
      <c r="D214" s="4"/>
      <c r="E214" s="4"/>
      <c r="F214" s="4"/>
      <c r="G214" s="4"/>
      <c r="H214" s="4"/>
      <c r="I214" s="4"/>
      <c r="J214" s="4"/>
      <c r="K214" s="4"/>
      <c r="L214" s="4"/>
      <c r="M214" s="4"/>
      <c r="N214" s="4"/>
      <c r="O214" s="4"/>
      <c r="P214" s="4"/>
      <c r="Q214" s="4"/>
      <c r="R214" s="4"/>
      <c r="S214" s="4"/>
      <c r="T214" s="4"/>
      <c r="U214" s="4"/>
      <c r="V214" s="4"/>
      <c r="W214" s="4"/>
      <c r="X214" s="4"/>
      <c r="Y214" s="4"/>
      <c r="Z214" s="4"/>
      <c r="AA214" s="4"/>
      <c r="AB214" s="4"/>
      <c r="AC214" s="4"/>
      <c r="AD214" s="4"/>
      <c r="AE214" s="4"/>
      <c r="AF214" s="4"/>
      <c r="AG214" s="4"/>
      <c r="AH214" s="4"/>
      <c r="AI214" s="4"/>
      <c r="AJ214" s="4"/>
      <c r="AK214" s="4"/>
      <c r="AL214" s="4"/>
      <c r="AM214" s="4"/>
      <c r="AN214" s="4"/>
      <c r="AO214" s="4"/>
      <c r="AP214" s="4"/>
      <c r="AQ214" s="4"/>
      <c r="AR214" s="4"/>
      <c r="AS214" s="4"/>
      <c r="AT214" s="4"/>
      <c r="AU214" s="4"/>
      <c r="AV214" s="4"/>
      <c r="AW214" s="4"/>
      <c r="AX214" s="4"/>
      <c r="AY214" s="4"/>
      <c r="AZ214" s="4"/>
      <c r="BA214" s="4"/>
      <c r="BB214" s="4"/>
      <c r="BC214" s="4"/>
      <c r="BD214" s="4"/>
      <c r="BE214" s="4"/>
      <c r="BF214" s="4"/>
      <c r="BG214" s="4"/>
      <c r="BH214" s="4"/>
      <c r="BI214" s="4"/>
      <c r="BJ214" s="4"/>
      <c r="BK214" s="4"/>
      <c r="BL214" s="4"/>
      <c r="BM214" s="4"/>
      <c r="BN214" s="4"/>
      <c r="BO214" s="4"/>
      <c r="BP214" s="4"/>
      <c r="BQ214" s="4"/>
      <c r="BR214" s="4"/>
      <c r="BS214" s="4"/>
      <c r="BT214" s="4"/>
      <c r="BU214" s="4"/>
      <c r="BV214" s="4"/>
      <c r="BW214" s="4"/>
      <c r="BX214" s="4"/>
      <c r="BY214" s="4"/>
      <c r="BZ214" s="4"/>
      <c r="CA214" s="4"/>
      <c r="CB214" s="4"/>
      <c r="CC214" s="4"/>
      <c r="CD214" s="4"/>
      <c r="CE214" s="4"/>
      <c r="CF214" s="4"/>
      <c r="CG214" s="4"/>
      <c r="CH214" s="4"/>
      <c r="CI214" s="4"/>
      <c r="CJ214" s="4"/>
      <c r="CK214" s="4"/>
      <c r="CL214" s="4"/>
      <c r="CM214" s="4"/>
      <c r="CN214" s="4"/>
      <c r="CO214" s="4"/>
      <c r="CP214" s="4"/>
      <c r="CQ214" s="4"/>
      <c r="CR214" s="4"/>
      <c r="CS214" s="4"/>
      <c r="CT214" s="4"/>
      <c r="CU214" s="4"/>
      <c r="CV214" s="4"/>
      <c r="CW214" s="4"/>
      <c r="CX214" s="4"/>
      <c r="CY214" s="4"/>
      <c r="CZ214" s="4"/>
      <c r="DA214" s="4"/>
      <c r="DB214" s="4"/>
      <c r="DC214" s="4"/>
      <c r="DD214" s="4"/>
      <c r="DE214" s="4"/>
      <c r="DF214" s="4"/>
      <c r="DG214" s="4"/>
      <c r="DH214" s="4"/>
      <c r="DI214" s="4"/>
      <c r="DJ214" s="4"/>
      <c r="DK214" s="4"/>
      <c r="DL214" s="4"/>
      <c r="DM214" s="4"/>
      <c r="DN214" s="4"/>
      <c r="DO214" s="4"/>
      <c r="DP214" s="4"/>
      <c r="DQ214" s="4"/>
      <c r="DR214" s="4"/>
      <c r="DS214" s="4"/>
      <c r="DT214" s="4"/>
      <c r="DU214" s="4"/>
      <c r="DV214" s="4"/>
      <c r="DW214" s="4"/>
      <c r="DX214" s="4"/>
      <c r="DY214" s="4"/>
      <c r="DZ214" s="4"/>
      <c r="EA214" s="4"/>
      <c r="EB214" s="4"/>
      <c r="EC214" s="4"/>
      <c r="ED214" s="4"/>
      <c r="EE214" s="4"/>
      <c r="EF214" s="4"/>
      <c r="EG214" s="4"/>
      <c r="EH214" s="4"/>
      <c r="EI214" s="4"/>
      <c r="EJ214" s="4"/>
      <c r="EK214" s="4"/>
      <c r="EL214" s="4"/>
      <c r="EM214" s="4"/>
      <c r="EN214" s="4"/>
      <c r="EO214" s="4"/>
      <c r="EP214" s="4"/>
      <c r="EQ214" s="4"/>
      <c r="ER214" s="4"/>
      <c r="ES214" s="4"/>
      <c r="ET214" s="4"/>
      <c r="EU214" s="4"/>
      <c r="EV214" s="4"/>
      <c r="EW214" s="4"/>
      <c r="EX214" s="4"/>
      <c r="EY214" s="4"/>
      <c r="EZ214" s="4"/>
      <c r="FA214" s="4"/>
      <c r="FB214" s="4"/>
      <c r="FC214" s="4"/>
      <c r="FD214" s="4"/>
      <c r="FE214" s="4"/>
      <c r="FF214" s="4"/>
      <c r="FG214" s="4"/>
      <c r="FH214" s="4"/>
      <c r="FI214" s="4"/>
      <c r="FJ214" s="4"/>
      <c r="FK214" s="4"/>
      <c r="FL214" s="4"/>
      <c r="FM214" s="4"/>
      <c r="FN214" s="4"/>
      <c r="FO214" s="4"/>
      <c r="FP214" s="4"/>
      <c r="FQ214" s="4"/>
      <c r="FR214" s="4"/>
      <c r="FS214" s="4"/>
      <c r="FT214" s="4"/>
      <c r="FU214" s="4"/>
      <c r="FV214" s="4"/>
      <c r="FW214" s="4"/>
      <c r="FX214" s="4"/>
      <c r="FY214" s="4"/>
      <c r="FZ214" s="4"/>
      <c r="GA214" s="4"/>
      <c r="GB214" s="4"/>
      <c r="GC214" s="4"/>
      <c r="GD214" s="4"/>
      <c r="GE214" s="4"/>
      <c r="GF214" s="4"/>
      <c r="GG214" s="4"/>
      <c r="GH214" s="4"/>
      <c r="GI214" s="4"/>
      <c r="GJ214" s="4"/>
    </row>
    <row r="215" spans="1:192" s="5" customFormat="1" x14ac:dyDescent="0.5">
      <c r="A215" s="4"/>
      <c r="B215" s="4"/>
      <c r="C215" s="4"/>
      <c r="D215" s="4"/>
      <c r="E215" s="4"/>
      <c r="F215" s="4"/>
      <c r="G215" s="4"/>
      <c r="H215" s="4"/>
      <c r="I215" s="4"/>
      <c r="J215" s="4"/>
      <c r="K215" s="4"/>
      <c r="L215" s="4"/>
      <c r="M215" s="4"/>
      <c r="N215" s="4"/>
      <c r="O215" s="4"/>
      <c r="P215" s="4"/>
      <c r="Q215" s="4"/>
      <c r="R215" s="4"/>
      <c r="S215" s="4"/>
      <c r="T215" s="4"/>
      <c r="U215" s="4"/>
      <c r="V215" s="4"/>
      <c r="W215" s="4"/>
      <c r="X215" s="4"/>
      <c r="Y215" s="4"/>
      <c r="Z215" s="4"/>
      <c r="AA215" s="4"/>
      <c r="AB215" s="4"/>
      <c r="AC215" s="4"/>
      <c r="AD215" s="4"/>
      <c r="AE215" s="4"/>
      <c r="AF215" s="4"/>
      <c r="AG215" s="4"/>
      <c r="AH215" s="4"/>
      <c r="AI215" s="4"/>
      <c r="AJ215" s="4"/>
      <c r="AK215" s="4"/>
      <c r="AL215" s="4"/>
      <c r="AM215" s="4"/>
      <c r="AN215" s="4"/>
      <c r="AO215" s="4"/>
      <c r="AP215" s="4"/>
      <c r="AQ215" s="4"/>
      <c r="AR215" s="4"/>
      <c r="AS215" s="4"/>
      <c r="AT215" s="4"/>
      <c r="AU215" s="4"/>
      <c r="AV215" s="4"/>
      <c r="AW215" s="4"/>
      <c r="AX215" s="4"/>
      <c r="AY215" s="4"/>
      <c r="AZ215" s="4"/>
      <c r="BA215" s="4"/>
      <c r="BB215" s="4"/>
      <c r="BC215" s="4"/>
      <c r="BD215" s="4"/>
      <c r="BE215" s="4"/>
      <c r="BF215" s="4"/>
      <c r="BG215" s="4"/>
      <c r="BH215" s="4"/>
      <c r="BI215" s="4"/>
      <c r="BJ215" s="4"/>
      <c r="BK215" s="4"/>
      <c r="BL215" s="4"/>
      <c r="BM215" s="4"/>
      <c r="BN215" s="4"/>
      <c r="BO215" s="4"/>
      <c r="BP215" s="4"/>
      <c r="BQ215" s="4"/>
      <c r="BR215" s="4"/>
      <c r="BS215" s="4"/>
      <c r="BT215" s="4"/>
      <c r="BU215" s="4"/>
      <c r="BV215" s="4"/>
      <c r="BW215" s="4"/>
      <c r="BX215" s="4"/>
      <c r="BY215" s="4"/>
      <c r="BZ215" s="4"/>
      <c r="CA215" s="4"/>
      <c r="CB215" s="4"/>
      <c r="CC215" s="4"/>
      <c r="CD215" s="4"/>
      <c r="CE215" s="4"/>
      <c r="CF215" s="4"/>
      <c r="CG215" s="4"/>
      <c r="CH215" s="4"/>
      <c r="CI215" s="4"/>
      <c r="CJ215" s="4"/>
      <c r="CK215" s="4"/>
      <c r="CL215" s="4"/>
      <c r="CM215" s="4"/>
      <c r="CN215" s="4"/>
      <c r="CO215" s="4"/>
      <c r="CP215" s="4"/>
      <c r="CQ215" s="4"/>
      <c r="CR215" s="4"/>
      <c r="CS215" s="4"/>
      <c r="CT215" s="4"/>
      <c r="CU215" s="4"/>
      <c r="CV215" s="4"/>
      <c r="CW215" s="4"/>
      <c r="CX215" s="4"/>
      <c r="CY215" s="4"/>
      <c r="CZ215" s="4"/>
      <c r="DA215" s="4"/>
      <c r="DB215" s="4"/>
      <c r="DC215" s="4"/>
      <c r="DD215" s="4"/>
      <c r="DE215" s="4"/>
      <c r="DF215" s="4"/>
      <c r="DG215" s="4"/>
      <c r="DH215" s="4"/>
      <c r="DI215" s="4"/>
      <c r="DJ215" s="4"/>
      <c r="DK215" s="4"/>
      <c r="DL215" s="4"/>
      <c r="DM215" s="4"/>
      <c r="DN215" s="4"/>
      <c r="DO215" s="4"/>
      <c r="DP215" s="4"/>
      <c r="DQ215" s="4"/>
      <c r="DR215" s="4"/>
      <c r="DS215" s="4"/>
      <c r="DT215" s="4"/>
      <c r="DU215" s="4"/>
      <c r="DV215" s="4"/>
      <c r="DW215" s="4"/>
      <c r="DX215" s="4"/>
      <c r="DY215" s="4"/>
      <c r="DZ215" s="4"/>
      <c r="EA215" s="4"/>
      <c r="EB215" s="4"/>
      <c r="EC215" s="4"/>
      <c r="ED215" s="4"/>
      <c r="EE215" s="4"/>
      <c r="EF215" s="4"/>
      <c r="EG215" s="4"/>
      <c r="EH215" s="4"/>
      <c r="EI215" s="4"/>
      <c r="EJ215" s="4"/>
      <c r="EK215" s="4"/>
      <c r="EL215" s="4"/>
      <c r="EM215" s="4"/>
      <c r="EN215" s="4"/>
      <c r="EO215" s="4"/>
      <c r="EP215" s="4"/>
      <c r="EQ215" s="4"/>
      <c r="ER215" s="4"/>
      <c r="ES215" s="4"/>
      <c r="ET215" s="4"/>
      <c r="EU215" s="4"/>
      <c r="EV215" s="4"/>
      <c r="EW215" s="4"/>
      <c r="EX215" s="4"/>
      <c r="EY215" s="4"/>
      <c r="EZ215" s="4"/>
      <c r="FA215" s="4"/>
      <c r="FB215" s="4"/>
      <c r="FC215" s="4"/>
      <c r="FD215" s="4"/>
      <c r="FE215" s="4"/>
      <c r="FF215" s="4"/>
      <c r="FG215" s="4"/>
      <c r="FH215" s="4"/>
      <c r="FI215" s="4"/>
      <c r="FJ215" s="4"/>
      <c r="FK215" s="4"/>
      <c r="FL215" s="4"/>
      <c r="FM215" s="4"/>
      <c r="FN215" s="4"/>
      <c r="FO215" s="4"/>
      <c r="FP215" s="4"/>
      <c r="FQ215" s="4"/>
      <c r="FR215" s="4"/>
      <c r="FS215" s="4"/>
      <c r="FT215" s="4"/>
      <c r="FU215" s="4"/>
      <c r="FV215" s="4"/>
      <c r="FW215" s="4"/>
      <c r="FX215" s="4"/>
      <c r="FY215" s="4"/>
      <c r="FZ215" s="4"/>
      <c r="GA215" s="4"/>
      <c r="GB215" s="4"/>
      <c r="GC215" s="4"/>
      <c r="GD215" s="4"/>
      <c r="GE215" s="4"/>
      <c r="GF215" s="4"/>
      <c r="GG215" s="4"/>
      <c r="GH215" s="4"/>
      <c r="GI215" s="4"/>
      <c r="GJ215" s="4"/>
    </row>
    <row r="216" spans="1:192" s="5" customFormat="1" x14ac:dyDescent="0.5">
      <c r="A216" s="4"/>
      <c r="B216" s="4"/>
      <c r="C216" s="4"/>
      <c r="D216" s="4"/>
      <c r="E216" s="4"/>
      <c r="F216" s="4"/>
      <c r="G216" s="4"/>
      <c r="H216" s="4"/>
      <c r="I216" s="4"/>
      <c r="J216" s="4"/>
      <c r="K216" s="4"/>
      <c r="L216" s="4"/>
      <c r="M216" s="4"/>
      <c r="N216" s="4"/>
      <c r="O216" s="4"/>
      <c r="P216" s="4"/>
      <c r="Q216" s="4"/>
      <c r="R216" s="4"/>
      <c r="S216" s="4"/>
      <c r="T216" s="4"/>
      <c r="U216" s="4"/>
      <c r="V216" s="4"/>
      <c r="W216" s="4"/>
      <c r="X216" s="4"/>
      <c r="Y216" s="4"/>
      <c r="Z216" s="4"/>
      <c r="AA216" s="4"/>
      <c r="AB216" s="4"/>
      <c r="AC216" s="4"/>
      <c r="AD216" s="4"/>
      <c r="AE216" s="4"/>
      <c r="AF216" s="4"/>
      <c r="AG216" s="4"/>
      <c r="AH216" s="4"/>
      <c r="AI216" s="4"/>
      <c r="AJ216" s="4"/>
      <c r="AK216" s="4"/>
      <c r="AL216" s="4"/>
      <c r="AM216" s="4"/>
      <c r="AN216" s="4"/>
      <c r="AO216" s="4"/>
      <c r="AP216" s="4"/>
      <c r="AQ216" s="4"/>
      <c r="AR216" s="4"/>
      <c r="AS216" s="4"/>
      <c r="AT216" s="4"/>
      <c r="AU216" s="4"/>
      <c r="AV216" s="4"/>
      <c r="AW216" s="4"/>
      <c r="AX216" s="4"/>
      <c r="AY216" s="4"/>
      <c r="AZ216" s="4"/>
      <c r="BA216" s="4"/>
      <c r="BB216" s="4"/>
      <c r="BC216" s="4"/>
      <c r="BD216" s="4"/>
      <c r="BE216" s="4"/>
      <c r="BF216" s="4"/>
      <c r="BG216" s="4"/>
      <c r="BH216" s="4"/>
      <c r="BI216" s="4"/>
      <c r="BJ216" s="4"/>
      <c r="BK216" s="4"/>
      <c r="BL216" s="4"/>
      <c r="BM216" s="4"/>
      <c r="BN216" s="4"/>
      <c r="BO216" s="4"/>
      <c r="BP216" s="4"/>
      <c r="BQ216" s="4"/>
      <c r="BR216" s="4"/>
      <c r="BS216" s="4"/>
      <c r="BT216" s="4"/>
      <c r="BU216" s="4"/>
      <c r="BV216" s="4"/>
      <c r="BW216" s="4"/>
      <c r="BX216" s="4"/>
      <c r="BY216" s="4"/>
      <c r="BZ216" s="4"/>
      <c r="CA216" s="4"/>
      <c r="CB216" s="4"/>
      <c r="CC216" s="4"/>
      <c r="CD216" s="4"/>
      <c r="CE216" s="4"/>
      <c r="CF216" s="4"/>
      <c r="CG216" s="4"/>
      <c r="CH216" s="4"/>
      <c r="CI216" s="4"/>
      <c r="CJ216" s="4"/>
      <c r="CK216" s="4"/>
      <c r="CL216" s="4"/>
      <c r="CM216" s="4"/>
      <c r="CN216" s="4"/>
      <c r="CO216" s="4"/>
      <c r="CP216" s="4"/>
      <c r="CQ216" s="4"/>
      <c r="CR216" s="4"/>
      <c r="CS216" s="4"/>
      <c r="CT216" s="4"/>
      <c r="CU216" s="4"/>
      <c r="CV216" s="4"/>
      <c r="CW216" s="4"/>
      <c r="CX216" s="4"/>
      <c r="CY216" s="4"/>
      <c r="CZ216" s="4"/>
      <c r="DA216" s="4"/>
      <c r="DB216" s="4"/>
      <c r="DC216" s="4"/>
      <c r="DD216" s="4"/>
      <c r="DE216" s="4"/>
      <c r="DF216" s="4"/>
      <c r="DG216" s="4"/>
      <c r="DH216" s="4"/>
      <c r="DI216" s="4"/>
      <c r="DJ216" s="4"/>
      <c r="DK216" s="4"/>
      <c r="DL216" s="4"/>
      <c r="DM216" s="4"/>
      <c r="DN216" s="4"/>
      <c r="DO216" s="4"/>
      <c r="DP216" s="4"/>
      <c r="DQ216" s="4"/>
      <c r="DR216" s="4"/>
      <c r="DS216" s="4"/>
      <c r="DT216" s="4"/>
      <c r="DU216" s="4"/>
      <c r="DV216" s="4"/>
      <c r="DW216" s="4"/>
      <c r="DX216" s="4"/>
      <c r="DY216" s="4"/>
      <c r="DZ216" s="4"/>
      <c r="EA216" s="4"/>
      <c r="EB216" s="4"/>
      <c r="EC216" s="4"/>
      <c r="ED216" s="4"/>
      <c r="EE216" s="4"/>
      <c r="EF216" s="4"/>
      <c r="EG216" s="4"/>
      <c r="EH216" s="4"/>
      <c r="EI216" s="4"/>
      <c r="EJ216" s="4"/>
      <c r="EK216" s="4"/>
      <c r="EL216" s="4"/>
      <c r="EM216" s="4"/>
      <c r="EN216" s="4"/>
      <c r="EO216" s="4"/>
      <c r="EP216" s="4"/>
      <c r="EQ216" s="4"/>
      <c r="ER216" s="4"/>
      <c r="ES216" s="4"/>
      <c r="ET216" s="4"/>
      <c r="EU216" s="4"/>
      <c r="EV216" s="4"/>
      <c r="EW216" s="4"/>
      <c r="EX216" s="4"/>
      <c r="EY216" s="4"/>
      <c r="EZ216" s="4"/>
      <c r="FA216" s="4"/>
      <c r="FB216" s="4"/>
      <c r="FC216" s="4"/>
      <c r="FD216" s="4"/>
      <c r="FE216" s="4"/>
      <c r="FF216" s="4"/>
      <c r="FG216" s="4"/>
      <c r="FH216" s="4"/>
      <c r="FI216" s="4"/>
      <c r="FJ216" s="4"/>
      <c r="FK216" s="4"/>
      <c r="FL216" s="4"/>
      <c r="FM216" s="4"/>
      <c r="FN216" s="4"/>
      <c r="FO216" s="4"/>
      <c r="FP216" s="4"/>
      <c r="FQ216" s="4"/>
      <c r="FR216" s="4"/>
      <c r="FS216" s="4"/>
      <c r="FT216" s="4"/>
      <c r="FU216" s="4"/>
      <c r="FV216" s="4"/>
      <c r="FW216" s="4"/>
      <c r="FX216" s="4"/>
      <c r="FY216" s="4"/>
      <c r="FZ216" s="4"/>
      <c r="GA216" s="4"/>
      <c r="GB216" s="4"/>
      <c r="GC216" s="4"/>
      <c r="GD216" s="4"/>
      <c r="GE216" s="4"/>
      <c r="GF216" s="4"/>
      <c r="GG216" s="4"/>
      <c r="GH216" s="4"/>
      <c r="GI216" s="4"/>
      <c r="GJ216" s="4"/>
    </row>
    <row r="217" spans="1:192" s="5" customFormat="1" x14ac:dyDescent="0.5">
      <c r="A217" s="4"/>
      <c r="B217" s="4"/>
      <c r="C217" s="4"/>
      <c r="D217" s="4"/>
      <c r="E217" s="4"/>
      <c r="F217" s="4"/>
      <c r="G217" s="4"/>
      <c r="H217" s="4"/>
      <c r="I217" s="4"/>
      <c r="J217" s="4"/>
      <c r="K217" s="4"/>
      <c r="L217" s="4"/>
      <c r="M217" s="4"/>
      <c r="N217" s="4"/>
      <c r="O217" s="4"/>
      <c r="P217" s="4"/>
      <c r="Q217" s="4"/>
      <c r="R217" s="4"/>
      <c r="S217" s="4"/>
      <c r="T217" s="4"/>
      <c r="U217" s="4"/>
      <c r="V217" s="4"/>
      <c r="W217" s="4"/>
      <c r="X217" s="4"/>
      <c r="Y217" s="4"/>
      <c r="Z217" s="4"/>
      <c r="AA217" s="4"/>
      <c r="AB217" s="4"/>
      <c r="AC217" s="4"/>
      <c r="AD217" s="4"/>
      <c r="AE217" s="4"/>
      <c r="AF217" s="4"/>
      <c r="AG217" s="4"/>
      <c r="AH217" s="4"/>
      <c r="AI217" s="4"/>
      <c r="AJ217" s="4"/>
      <c r="AK217" s="4"/>
      <c r="AL217" s="4"/>
      <c r="AM217" s="4"/>
      <c r="AN217" s="4"/>
      <c r="AO217" s="4"/>
      <c r="AP217" s="4"/>
      <c r="AQ217" s="4"/>
      <c r="AR217" s="4"/>
      <c r="AS217" s="4"/>
      <c r="AT217" s="4"/>
      <c r="AU217" s="4"/>
      <c r="AV217" s="4"/>
      <c r="AW217" s="4"/>
      <c r="AX217" s="4"/>
      <c r="AY217" s="4"/>
      <c r="AZ217" s="4"/>
      <c r="BA217" s="4"/>
      <c r="BB217" s="4"/>
      <c r="BC217" s="4"/>
      <c r="BD217" s="4"/>
      <c r="BE217" s="4"/>
      <c r="BF217" s="4"/>
      <c r="BG217" s="4"/>
      <c r="BH217" s="4"/>
      <c r="BI217" s="4"/>
      <c r="BJ217" s="4"/>
      <c r="BK217" s="4"/>
      <c r="BL217" s="4"/>
      <c r="BM217" s="4"/>
      <c r="BN217" s="4"/>
      <c r="BO217" s="4"/>
      <c r="BP217" s="4"/>
      <c r="BQ217" s="4"/>
      <c r="BR217" s="4"/>
      <c r="BS217" s="4"/>
      <c r="BT217" s="4"/>
      <c r="BU217" s="4"/>
      <c r="BV217" s="4"/>
      <c r="BW217" s="4"/>
      <c r="BX217" s="4"/>
      <c r="BY217" s="4"/>
      <c r="BZ217" s="4"/>
      <c r="CA217" s="4"/>
      <c r="CB217" s="4"/>
      <c r="CC217" s="4"/>
      <c r="CD217" s="4"/>
      <c r="CE217" s="4"/>
      <c r="CF217" s="4"/>
      <c r="CG217" s="4"/>
      <c r="CH217" s="4"/>
      <c r="CI217" s="4"/>
      <c r="CJ217" s="4"/>
      <c r="CK217" s="4"/>
      <c r="CL217" s="4"/>
      <c r="CM217" s="4"/>
      <c r="CN217" s="4"/>
      <c r="CO217" s="4"/>
      <c r="CP217" s="4"/>
      <c r="CQ217" s="4"/>
      <c r="CR217" s="4"/>
      <c r="CS217" s="4"/>
      <c r="CT217" s="4"/>
      <c r="CU217" s="4"/>
      <c r="CV217" s="4"/>
      <c r="CW217" s="4"/>
      <c r="CX217" s="4"/>
      <c r="CY217" s="4"/>
      <c r="CZ217" s="4"/>
      <c r="DA217" s="4"/>
      <c r="DB217" s="4"/>
      <c r="DC217" s="4"/>
      <c r="DD217" s="4"/>
      <c r="DE217" s="4"/>
      <c r="DF217" s="4"/>
      <c r="DG217" s="4"/>
      <c r="DH217" s="4"/>
      <c r="DI217" s="4"/>
      <c r="DJ217" s="4"/>
      <c r="DK217" s="4"/>
      <c r="DL217" s="4"/>
      <c r="DM217" s="4"/>
      <c r="DN217" s="4"/>
      <c r="DO217" s="4"/>
      <c r="DP217" s="4"/>
      <c r="DQ217" s="4"/>
      <c r="DR217" s="4"/>
      <c r="DS217" s="4"/>
      <c r="DT217" s="4"/>
      <c r="DU217" s="4"/>
      <c r="DV217" s="4"/>
      <c r="DW217" s="4"/>
      <c r="DX217" s="4"/>
      <c r="DY217" s="4"/>
      <c r="DZ217" s="4"/>
      <c r="EA217" s="4"/>
      <c r="EB217" s="4"/>
      <c r="EC217" s="4"/>
      <c r="ED217" s="4"/>
      <c r="EE217" s="4"/>
      <c r="EF217" s="4"/>
      <c r="EG217" s="4"/>
      <c r="EH217" s="4"/>
      <c r="EI217" s="4"/>
      <c r="EJ217" s="4"/>
      <c r="EK217" s="4"/>
      <c r="EL217" s="4"/>
      <c r="EM217" s="4"/>
      <c r="EN217" s="4"/>
      <c r="EO217" s="4"/>
      <c r="EP217" s="4"/>
      <c r="EQ217" s="4"/>
      <c r="ER217" s="4"/>
      <c r="ES217" s="4"/>
      <c r="ET217" s="4"/>
      <c r="EU217" s="4"/>
      <c r="EV217" s="4"/>
      <c r="EW217" s="4"/>
      <c r="EX217" s="4"/>
      <c r="EY217" s="4"/>
      <c r="EZ217" s="4"/>
      <c r="FA217" s="4"/>
      <c r="FB217" s="4"/>
      <c r="FC217" s="4"/>
      <c r="FD217" s="4"/>
      <c r="FE217" s="4"/>
      <c r="FF217" s="4"/>
      <c r="FG217" s="4"/>
      <c r="FH217" s="4"/>
      <c r="FI217" s="4"/>
      <c r="FJ217" s="4"/>
      <c r="FK217" s="4"/>
      <c r="FL217" s="4"/>
      <c r="FM217" s="4"/>
      <c r="FN217" s="4"/>
      <c r="FO217" s="4"/>
      <c r="FP217" s="4"/>
      <c r="FQ217" s="4"/>
      <c r="FR217" s="4"/>
      <c r="FS217" s="4"/>
      <c r="FT217" s="4"/>
      <c r="FU217" s="4"/>
      <c r="FV217" s="4"/>
      <c r="FW217" s="4"/>
      <c r="FX217" s="4"/>
      <c r="FY217" s="4"/>
      <c r="FZ217" s="4"/>
      <c r="GA217" s="4"/>
      <c r="GB217" s="4"/>
      <c r="GC217" s="4"/>
      <c r="GD217" s="4"/>
      <c r="GE217" s="4"/>
      <c r="GF217" s="4"/>
      <c r="GG217" s="4"/>
      <c r="GH217" s="4"/>
      <c r="GI217" s="4"/>
      <c r="GJ217" s="4"/>
    </row>
    <row r="218" spans="1:192" s="5" customFormat="1" x14ac:dyDescent="0.5">
      <c r="A218" s="4"/>
      <c r="B218" s="4"/>
      <c r="C218" s="4"/>
      <c r="D218" s="4"/>
      <c r="E218" s="4"/>
      <c r="F218" s="4"/>
      <c r="G218" s="4"/>
      <c r="H218" s="4"/>
      <c r="I218" s="4"/>
      <c r="J218" s="4"/>
      <c r="K218" s="4"/>
      <c r="L218" s="4"/>
      <c r="M218" s="4"/>
      <c r="N218" s="4"/>
      <c r="O218" s="4"/>
      <c r="P218" s="4"/>
      <c r="Q218" s="4"/>
      <c r="R218" s="4"/>
      <c r="S218" s="4"/>
      <c r="T218" s="4"/>
      <c r="U218" s="4"/>
      <c r="V218" s="4"/>
      <c r="W218" s="4"/>
      <c r="X218" s="4"/>
      <c r="Y218" s="4"/>
      <c r="Z218" s="4"/>
      <c r="AA218" s="4"/>
      <c r="AB218" s="4"/>
      <c r="AC218" s="4"/>
      <c r="AD218" s="4"/>
      <c r="AE218" s="4"/>
      <c r="AF218" s="4"/>
      <c r="AG218" s="4"/>
      <c r="AH218" s="4"/>
      <c r="AI218" s="4"/>
      <c r="AJ218" s="4"/>
      <c r="AK218" s="4"/>
      <c r="AL218" s="4"/>
      <c r="AM218" s="4"/>
      <c r="AN218" s="4"/>
      <c r="AO218" s="4"/>
      <c r="AP218" s="4"/>
      <c r="AQ218" s="4"/>
      <c r="AR218" s="4"/>
      <c r="AS218" s="4"/>
      <c r="AT218" s="4"/>
      <c r="AU218" s="4"/>
      <c r="AV218" s="4"/>
      <c r="AW218" s="4"/>
      <c r="AX218" s="4"/>
      <c r="AY218" s="4"/>
      <c r="AZ218" s="4"/>
      <c r="BA218" s="4"/>
      <c r="BB218" s="4"/>
      <c r="BC218" s="4"/>
      <c r="BD218" s="4"/>
      <c r="BE218" s="4"/>
      <c r="BF218" s="4"/>
      <c r="BG218" s="4"/>
      <c r="BH218" s="4"/>
      <c r="BI218" s="4"/>
      <c r="BJ218" s="4"/>
      <c r="BK218" s="4"/>
      <c r="BL218" s="4"/>
      <c r="BM218" s="4"/>
      <c r="BN218" s="4"/>
      <c r="BO218" s="4"/>
      <c r="BP218" s="4"/>
      <c r="BQ218" s="4"/>
      <c r="BR218" s="4"/>
      <c r="BS218" s="4"/>
      <c r="BT218" s="4"/>
      <c r="BU218" s="4"/>
      <c r="BV218" s="4"/>
      <c r="BW218" s="4"/>
      <c r="BX218" s="4"/>
      <c r="BY218" s="4"/>
      <c r="BZ218" s="4"/>
      <c r="CA218" s="4"/>
      <c r="CB218" s="4"/>
      <c r="CC218" s="4"/>
      <c r="CD218" s="4"/>
      <c r="CE218" s="4"/>
      <c r="CF218" s="4"/>
      <c r="CG218" s="4"/>
      <c r="CH218" s="4"/>
      <c r="CI218" s="4"/>
      <c r="CJ218" s="4"/>
      <c r="CK218" s="4"/>
      <c r="CL218" s="4"/>
      <c r="CM218" s="4"/>
      <c r="CN218" s="4"/>
      <c r="CO218" s="4"/>
      <c r="CP218" s="4"/>
      <c r="CQ218" s="4"/>
      <c r="CR218" s="4"/>
      <c r="CS218" s="4"/>
      <c r="CT218" s="4"/>
      <c r="CU218" s="4"/>
      <c r="CV218" s="4"/>
      <c r="CW218" s="4"/>
      <c r="CX218" s="4"/>
      <c r="CY218" s="4"/>
      <c r="CZ218" s="4"/>
      <c r="DA218" s="4"/>
      <c r="DB218" s="4"/>
      <c r="DC218" s="4"/>
      <c r="DD218" s="4"/>
      <c r="DE218" s="4"/>
      <c r="DF218" s="4"/>
      <c r="DG218" s="4"/>
      <c r="DH218" s="4"/>
      <c r="DI218" s="4"/>
      <c r="DJ218" s="4"/>
      <c r="DK218" s="4"/>
      <c r="DL218" s="4"/>
      <c r="DM218" s="4"/>
      <c r="DN218" s="4"/>
      <c r="DO218" s="4"/>
      <c r="DP218" s="4"/>
      <c r="DQ218" s="4"/>
      <c r="DR218" s="4"/>
      <c r="DS218" s="4"/>
      <c r="DT218" s="4"/>
      <c r="DU218" s="4"/>
      <c r="DV218" s="4"/>
      <c r="DW218" s="4"/>
      <c r="DX218" s="4"/>
      <c r="DY218" s="4"/>
      <c r="DZ218" s="4"/>
      <c r="EA218" s="4"/>
      <c r="EB218" s="4"/>
      <c r="EC218" s="4"/>
      <c r="ED218" s="4"/>
      <c r="EE218" s="4"/>
      <c r="EF218" s="4"/>
      <c r="EG218" s="4"/>
      <c r="EH218" s="4"/>
      <c r="EI218" s="4"/>
      <c r="EJ218" s="4"/>
      <c r="EK218" s="4"/>
      <c r="EL218" s="4"/>
      <c r="EM218" s="4"/>
      <c r="EN218" s="4"/>
      <c r="EO218" s="4"/>
      <c r="EP218" s="4"/>
      <c r="EQ218" s="4"/>
      <c r="ER218" s="4"/>
      <c r="ES218" s="4"/>
      <c r="ET218" s="4"/>
      <c r="EU218" s="4"/>
      <c r="EV218" s="4"/>
      <c r="EW218" s="4"/>
      <c r="EX218" s="4"/>
      <c r="EY218" s="4"/>
      <c r="EZ218" s="4"/>
      <c r="FA218" s="4"/>
      <c r="FB218" s="4"/>
      <c r="FC218" s="4"/>
      <c r="FD218" s="4"/>
      <c r="FE218" s="4"/>
      <c r="FF218" s="4"/>
      <c r="FG218" s="4"/>
      <c r="FH218" s="4"/>
      <c r="FI218" s="4"/>
      <c r="FJ218" s="4"/>
      <c r="FK218" s="4"/>
      <c r="FL218" s="4"/>
      <c r="FM218" s="4"/>
      <c r="FN218" s="4"/>
      <c r="FO218" s="4"/>
      <c r="FP218" s="4"/>
      <c r="FQ218" s="4"/>
      <c r="FR218" s="4"/>
      <c r="FS218" s="4"/>
      <c r="FT218" s="4"/>
      <c r="FU218" s="4"/>
      <c r="FV218" s="4"/>
      <c r="FW218" s="4"/>
      <c r="FX218" s="4"/>
      <c r="FY218" s="4"/>
      <c r="FZ218" s="4"/>
      <c r="GA218" s="4"/>
      <c r="GB218" s="4"/>
      <c r="GC218" s="4"/>
      <c r="GD218" s="4"/>
      <c r="GE218" s="4"/>
      <c r="GF218" s="4"/>
      <c r="GG218" s="4"/>
      <c r="GH218" s="4"/>
      <c r="GI218" s="4"/>
      <c r="GJ218" s="4"/>
    </row>
    <row r="219" spans="1:192" s="5" customFormat="1" x14ac:dyDescent="0.5">
      <c r="A219" s="4"/>
      <c r="B219" s="4"/>
      <c r="C219" s="4"/>
      <c r="D219" s="4"/>
      <c r="E219" s="4"/>
      <c r="F219" s="4"/>
      <c r="G219" s="4"/>
      <c r="H219" s="4"/>
      <c r="I219" s="4"/>
      <c r="J219" s="4"/>
      <c r="K219" s="4"/>
      <c r="L219" s="4"/>
      <c r="M219" s="4"/>
      <c r="N219" s="4"/>
      <c r="O219" s="4"/>
      <c r="P219" s="4"/>
      <c r="Q219" s="4"/>
      <c r="R219" s="4"/>
      <c r="S219" s="4"/>
      <c r="T219" s="4"/>
      <c r="U219" s="4"/>
      <c r="V219" s="4"/>
      <c r="W219" s="4"/>
      <c r="X219" s="4"/>
      <c r="Y219" s="4"/>
      <c r="Z219" s="4"/>
      <c r="AA219" s="4"/>
      <c r="AB219" s="4"/>
      <c r="AC219" s="4"/>
      <c r="AD219" s="4"/>
      <c r="AE219" s="4"/>
      <c r="AF219" s="4"/>
      <c r="AG219" s="4"/>
      <c r="AH219" s="4"/>
      <c r="AI219" s="4"/>
      <c r="AJ219" s="4"/>
      <c r="AK219" s="4"/>
      <c r="AL219" s="4"/>
      <c r="AM219" s="4"/>
      <c r="AN219" s="4"/>
      <c r="AO219" s="4"/>
      <c r="AP219" s="4"/>
      <c r="AQ219" s="4"/>
      <c r="AR219" s="4"/>
      <c r="AS219" s="4"/>
      <c r="AT219" s="4"/>
      <c r="AU219" s="4"/>
      <c r="AV219" s="4"/>
      <c r="AW219" s="4"/>
      <c r="AX219" s="4"/>
      <c r="AY219" s="4"/>
      <c r="AZ219" s="4"/>
      <c r="BA219" s="4"/>
      <c r="BB219" s="4"/>
      <c r="BC219" s="4"/>
      <c r="BD219" s="4"/>
      <c r="BE219" s="4"/>
      <c r="BF219" s="4"/>
      <c r="BG219" s="4"/>
      <c r="BH219" s="4"/>
      <c r="BI219" s="4"/>
      <c r="BJ219" s="4"/>
      <c r="BK219" s="4"/>
      <c r="BL219" s="4"/>
      <c r="BM219" s="4"/>
      <c r="BN219" s="4"/>
      <c r="BO219" s="4"/>
      <c r="BP219" s="4"/>
      <c r="BQ219" s="4"/>
      <c r="BR219" s="4"/>
      <c r="BS219" s="4"/>
      <c r="BT219" s="4"/>
      <c r="BU219" s="4"/>
      <c r="BV219" s="4"/>
      <c r="BW219" s="4"/>
      <c r="BX219" s="4"/>
      <c r="BY219" s="4"/>
      <c r="BZ219" s="4"/>
      <c r="CA219" s="4"/>
      <c r="CB219" s="4"/>
      <c r="CC219" s="4"/>
      <c r="CD219" s="4"/>
      <c r="CE219" s="4"/>
      <c r="CF219" s="4"/>
      <c r="CG219" s="4"/>
      <c r="CH219" s="4"/>
      <c r="CI219" s="4"/>
      <c r="CJ219" s="4"/>
      <c r="CK219" s="4"/>
      <c r="CL219" s="4"/>
      <c r="CM219" s="4"/>
      <c r="CN219" s="4"/>
      <c r="CO219" s="4"/>
      <c r="CP219" s="4"/>
      <c r="CQ219" s="4"/>
      <c r="CR219" s="4"/>
      <c r="CS219" s="4"/>
      <c r="CT219" s="4"/>
      <c r="CU219" s="4"/>
      <c r="CV219" s="4"/>
      <c r="CW219" s="4"/>
      <c r="CX219" s="4"/>
      <c r="CY219" s="4"/>
      <c r="CZ219" s="4"/>
      <c r="DA219" s="4"/>
      <c r="DB219" s="4"/>
      <c r="DC219" s="4"/>
      <c r="DD219" s="4"/>
      <c r="DE219" s="4"/>
      <c r="DF219" s="4"/>
      <c r="DG219" s="4"/>
      <c r="DH219" s="4"/>
      <c r="DI219" s="4"/>
      <c r="DJ219" s="4"/>
      <c r="DK219" s="4"/>
      <c r="DL219" s="4"/>
      <c r="DM219" s="4"/>
      <c r="DN219" s="4"/>
      <c r="DO219" s="4"/>
      <c r="DP219" s="4"/>
      <c r="DQ219" s="4"/>
      <c r="DR219" s="4"/>
      <c r="DS219" s="4"/>
      <c r="DT219" s="4"/>
      <c r="DU219" s="4"/>
      <c r="DV219" s="4"/>
      <c r="DW219" s="4"/>
      <c r="DX219" s="4"/>
      <c r="DY219" s="4"/>
      <c r="DZ219" s="4"/>
      <c r="EA219" s="4"/>
      <c r="EB219" s="4"/>
      <c r="EC219" s="4"/>
      <c r="ED219" s="4"/>
      <c r="EE219" s="4"/>
      <c r="EF219" s="4"/>
      <c r="EG219" s="4"/>
      <c r="EH219" s="4"/>
      <c r="EI219" s="4"/>
      <c r="EJ219" s="4"/>
      <c r="EK219" s="4"/>
      <c r="EL219" s="4"/>
      <c r="EM219" s="4"/>
      <c r="EN219" s="4"/>
      <c r="EO219" s="4"/>
      <c r="EP219" s="4"/>
      <c r="EQ219" s="4"/>
      <c r="ER219" s="4"/>
      <c r="ES219" s="4"/>
      <c r="ET219" s="4"/>
      <c r="EU219" s="4"/>
      <c r="EV219" s="4"/>
      <c r="EW219" s="4"/>
      <c r="EX219" s="4"/>
      <c r="EY219" s="4"/>
      <c r="EZ219" s="4"/>
      <c r="FA219" s="4"/>
      <c r="FB219" s="4"/>
      <c r="FC219" s="4"/>
      <c r="FD219" s="4"/>
      <c r="FE219" s="4"/>
      <c r="FF219" s="4"/>
      <c r="FG219" s="4"/>
      <c r="FH219" s="4"/>
      <c r="FI219" s="4"/>
      <c r="FJ219" s="4"/>
      <c r="FK219" s="4"/>
      <c r="FL219" s="4"/>
      <c r="FM219" s="4"/>
      <c r="FN219" s="4"/>
      <c r="FO219" s="4"/>
      <c r="FP219" s="4"/>
      <c r="FQ219" s="4"/>
      <c r="FR219" s="4"/>
      <c r="FS219" s="4"/>
      <c r="FT219" s="4"/>
      <c r="FU219" s="4"/>
      <c r="FV219" s="4"/>
      <c r="FW219" s="4"/>
      <c r="FX219" s="4"/>
      <c r="FY219" s="4"/>
      <c r="FZ219" s="4"/>
      <c r="GA219" s="4"/>
      <c r="GB219" s="4"/>
      <c r="GC219" s="4"/>
      <c r="GD219" s="4"/>
      <c r="GE219" s="4"/>
      <c r="GF219" s="4"/>
      <c r="GG219" s="4"/>
      <c r="GH219" s="4"/>
      <c r="GI219" s="4"/>
      <c r="GJ219" s="4"/>
    </row>
    <row r="220" spans="1:192" s="5" customFormat="1" x14ac:dyDescent="0.5">
      <c r="A220" s="4"/>
      <c r="B220" s="4"/>
      <c r="C220" s="4"/>
      <c r="D220" s="4"/>
      <c r="E220" s="4"/>
      <c r="F220" s="4"/>
      <c r="G220" s="4"/>
      <c r="H220" s="4"/>
      <c r="I220" s="4"/>
      <c r="J220" s="4"/>
      <c r="K220" s="4"/>
      <c r="L220" s="4"/>
      <c r="M220" s="4"/>
      <c r="N220" s="4"/>
      <c r="O220" s="4"/>
      <c r="P220" s="4"/>
      <c r="Q220" s="4"/>
      <c r="R220" s="4"/>
      <c r="S220" s="4"/>
      <c r="T220" s="4"/>
      <c r="U220" s="4"/>
      <c r="V220" s="4"/>
      <c r="W220" s="4"/>
      <c r="X220" s="4"/>
      <c r="Y220" s="4"/>
      <c r="Z220" s="4"/>
      <c r="AA220" s="4"/>
      <c r="AB220" s="4"/>
      <c r="AC220" s="4"/>
      <c r="AD220" s="4"/>
      <c r="AE220" s="4"/>
      <c r="AF220" s="4"/>
      <c r="AG220" s="4"/>
      <c r="AH220" s="4"/>
      <c r="AI220" s="4"/>
      <c r="AJ220" s="4"/>
      <c r="AK220" s="4"/>
      <c r="AL220" s="4"/>
      <c r="AM220" s="4"/>
      <c r="AN220" s="4"/>
      <c r="AO220" s="4"/>
      <c r="AP220" s="4"/>
      <c r="AQ220" s="4"/>
      <c r="AR220" s="4"/>
      <c r="AS220" s="4"/>
      <c r="AT220" s="4"/>
      <c r="AU220" s="4"/>
      <c r="AV220" s="4"/>
      <c r="AW220" s="4"/>
      <c r="AX220" s="4"/>
      <c r="AY220" s="4"/>
      <c r="AZ220" s="4"/>
      <c r="BA220" s="4"/>
      <c r="BB220" s="4"/>
      <c r="BC220" s="4"/>
      <c r="BD220" s="4"/>
      <c r="BE220" s="4"/>
      <c r="BF220" s="4"/>
      <c r="BG220" s="4"/>
      <c r="BH220" s="4"/>
      <c r="BI220" s="4"/>
      <c r="BJ220" s="4"/>
      <c r="BK220" s="4"/>
      <c r="BL220" s="4"/>
      <c r="BM220" s="4"/>
      <c r="BN220" s="4"/>
      <c r="BO220" s="4"/>
      <c r="BP220" s="4"/>
      <c r="BQ220" s="4"/>
      <c r="BR220" s="4"/>
      <c r="BS220" s="4"/>
      <c r="BT220" s="4"/>
      <c r="BU220" s="4"/>
      <c r="BV220" s="4"/>
      <c r="BW220" s="4"/>
      <c r="BX220" s="4"/>
      <c r="BY220" s="4"/>
      <c r="BZ220" s="4"/>
      <c r="CA220" s="4"/>
      <c r="CB220" s="4"/>
      <c r="CC220" s="4"/>
      <c r="CD220" s="4"/>
      <c r="CE220" s="4"/>
      <c r="CF220" s="4"/>
      <c r="CG220" s="4"/>
      <c r="CH220" s="4"/>
      <c r="CI220" s="4"/>
      <c r="CJ220" s="4"/>
      <c r="CK220" s="4"/>
      <c r="CL220" s="4"/>
      <c r="CM220" s="4"/>
      <c r="CN220" s="4"/>
      <c r="CO220" s="4"/>
      <c r="CP220" s="4"/>
      <c r="CQ220" s="4"/>
      <c r="CR220" s="4"/>
      <c r="CS220" s="4"/>
      <c r="CT220" s="4"/>
      <c r="CU220" s="4"/>
      <c r="CV220" s="4"/>
      <c r="CW220" s="4"/>
      <c r="CX220" s="4"/>
      <c r="CY220" s="4"/>
      <c r="CZ220" s="4"/>
      <c r="DA220" s="4"/>
      <c r="DB220" s="4"/>
      <c r="DC220" s="4"/>
      <c r="DD220" s="4"/>
      <c r="DE220" s="4"/>
      <c r="DF220" s="4"/>
      <c r="DG220" s="4"/>
      <c r="DH220" s="4"/>
      <c r="DI220" s="4"/>
      <c r="DJ220" s="4"/>
      <c r="DK220" s="4"/>
      <c r="DL220" s="4"/>
      <c r="DM220" s="4"/>
      <c r="DN220" s="4"/>
      <c r="DO220" s="4"/>
      <c r="DP220" s="4"/>
      <c r="DQ220" s="4"/>
      <c r="DR220" s="4"/>
      <c r="DS220" s="4"/>
      <c r="DT220" s="4"/>
      <c r="DU220" s="4"/>
      <c r="DV220" s="4"/>
      <c r="DW220" s="4"/>
      <c r="DX220" s="4"/>
      <c r="DY220" s="4"/>
      <c r="DZ220" s="4"/>
      <c r="EA220" s="4"/>
      <c r="EB220" s="4"/>
      <c r="EC220" s="4"/>
      <c r="ED220" s="4"/>
      <c r="EE220" s="4"/>
      <c r="EF220" s="4"/>
      <c r="EG220" s="4"/>
      <c r="EH220" s="4"/>
      <c r="EI220" s="4"/>
      <c r="EJ220" s="4"/>
      <c r="EK220" s="4"/>
      <c r="EL220" s="4"/>
      <c r="EM220" s="4"/>
      <c r="EN220" s="4"/>
      <c r="EO220" s="4"/>
      <c r="EP220" s="4"/>
      <c r="EQ220" s="4"/>
      <c r="ER220" s="4"/>
      <c r="ES220" s="4"/>
      <c r="ET220" s="4"/>
      <c r="EU220" s="4"/>
      <c r="EV220" s="4"/>
      <c r="EW220" s="4"/>
      <c r="EX220" s="4"/>
      <c r="EY220" s="4"/>
      <c r="EZ220" s="4"/>
      <c r="FA220" s="4"/>
      <c r="FB220" s="4"/>
      <c r="FC220" s="4"/>
      <c r="FD220" s="4"/>
      <c r="FE220" s="4"/>
      <c r="FF220" s="4"/>
      <c r="FG220" s="4"/>
      <c r="FH220" s="4"/>
      <c r="FI220" s="4"/>
      <c r="FJ220" s="4"/>
      <c r="FK220" s="4"/>
      <c r="FL220" s="4"/>
      <c r="FM220" s="4"/>
      <c r="FN220" s="4"/>
      <c r="FO220" s="4"/>
      <c r="FP220" s="4"/>
      <c r="FQ220" s="4"/>
      <c r="FR220" s="4"/>
      <c r="FS220" s="4"/>
      <c r="FT220" s="4"/>
      <c r="FU220" s="4"/>
      <c r="FV220" s="4"/>
      <c r="FW220" s="4"/>
      <c r="FX220" s="4"/>
      <c r="FY220" s="4"/>
      <c r="FZ220" s="4"/>
      <c r="GA220" s="4"/>
      <c r="GB220" s="4"/>
      <c r="GC220" s="4"/>
      <c r="GD220" s="4"/>
      <c r="GE220" s="4"/>
      <c r="GF220" s="4"/>
      <c r="GG220" s="4"/>
      <c r="GH220" s="4"/>
      <c r="GI220" s="4"/>
      <c r="GJ220" s="4"/>
    </row>
    <row r="221" spans="1:192" s="5" customFormat="1" x14ac:dyDescent="0.5">
      <c r="A221" s="4"/>
      <c r="B221" s="4"/>
      <c r="C221" s="4"/>
      <c r="D221" s="4"/>
      <c r="E221" s="4"/>
      <c r="F221" s="4"/>
      <c r="G221" s="4"/>
      <c r="H221" s="4"/>
      <c r="I221" s="4"/>
      <c r="J221" s="4"/>
      <c r="K221" s="4"/>
      <c r="L221" s="4"/>
      <c r="M221" s="4"/>
      <c r="N221" s="4"/>
      <c r="O221" s="4"/>
      <c r="P221" s="4"/>
      <c r="Q221" s="4"/>
      <c r="R221" s="4"/>
      <c r="S221" s="4"/>
      <c r="T221" s="4"/>
      <c r="U221" s="4"/>
      <c r="V221" s="4"/>
      <c r="W221" s="4"/>
      <c r="X221" s="4"/>
      <c r="Y221" s="4"/>
      <c r="Z221" s="4"/>
      <c r="AA221" s="4"/>
      <c r="AB221" s="4"/>
      <c r="AC221" s="4"/>
      <c r="AD221" s="4"/>
      <c r="AE221" s="4"/>
      <c r="AF221" s="4"/>
      <c r="AG221" s="4"/>
      <c r="AH221" s="4"/>
      <c r="AI221" s="4"/>
      <c r="AJ221" s="4"/>
      <c r="AK221" s="4"/>
      <c r="AL221" s="4"/>
      <c r="AM221" s="4"/>
      <c r="AN221" s="4"/>
      <c r="AO221" s="4"/>
      <c r="AP221" s="4"/>
      <c r="AQ221" s="4"/>
      <c r="AR221" s="4"/>
      <c r="AS221" s="4"/>
      <c r="AT221" s="4"/>
      <c r="AU221" s="4"/>
      <c r="AV221" s="4"/>
      <c r="AW221" s="4"/>
      <c r="AX221" s="4"/>
      <c r="AY221" s="4"/>
      <c r="AZ221" s="4"/>
      <c r="BA221" s="4"/>
      <c r="BB221" s="4"/>
      <c r="BC221" s="4"/>
      <c r="BD221" s="4"/>
      <c r="BE221" s="4"/>
      <c r="BF221" s="4"/>
      <c r="BG221" s="4"/>
      <c r="BH221" s="4"/>
      <c r="BI221" s="4"/>
      <c r="BJ221" s="4"/>
      <c r="BK221" s="4"/>
      <c r="BL221" s="4"/>
      <c r="BM221" s="4"/>
      <c r="BN221" s="4"/>
      <c r="BO221" s="4"/>
      <c r="BP221" s="4"/>
      <c r="BQ221" s="4"/>
      <c r="BR221" s="4"/>
      <c r="BS221" s="4"/>
      <c r="BT221" s="4"/>
      <c r="BU221" s="4"/>
      <c r="BV221" s="4"/>
      <c r="BW221" s="4"/>
      <c r="BX221" s="4"/>
      <c r="BY221" s="4"/>
      <c r="BZ221" s="4"/>
      <c r="CA221" s="4"/>
      <c r="CB221" s="4"/>
      <c r="CC221" s="4"/>
      <c r="CD221" s="4"/>
      <c r="CE221" s="4"/>
      <c r="CF221" s="4"/>
      <c r="CG221" s="4"/>
      <c r="CH221" s="4"/>
      <c r="CI221" s="4"/>
      <c r="CJ221" s="4"/>
      <c r="CK221" s="4"/>
      <c r="CL221" s="4"/>
      <c r="CM221" s="4"/>
      <c r="CN221" s="4"/>
      <c r="CO221" s="4"/>
      <c r="CP221" s="4"/>
      <c r="CQ221" s="4"/>
      <c r="CR221" s="4"/>
      <c r="CS221" s="4"/>
      <c r="CT221" s="4"/>
      <c r="CU221" s="4"/>
      <c r="CV221" s="4"/>
      <c r="CW221" s="4"/>
      <c r="CX221" s="4"/>
      <c r="CY221" s="4"/>
      <c r="CZ221" s="4"/>
      <c r="DA221" s="4"/>
      <c r="DB221" s="4"/>
      <c r="DC221" s="4"/>
      <c r="DD221" s="4"/>
      <c r="DE221" s="4"/>
      <c r="DF221" s="4"/>
      <c r="DG221" s="4"/>
      <c r="DH221" s="4"/>
      <c r="DI221" s="4"/>
      <c r="DJ221" s="4"/>
      <c r="DK221" s="4"/>
      <c r="DL221" s="4"/>
      <c r="DM221" s="4"/>
      <c r="DN221" s="4"/>
      <c r="DO221" s="4"/>
      <c r="DP221" s="4"/>
      <c r="DQ221" s="4"/>
      <c r="DR221" s="4"/>
      <c r="DS221" s="4"/>
      <c r="DT221" s="4"/>
      <c r="DU221" s="4"/>
      <c r="DV221" s="4"/>
      <c r="DW221" s="4"/>
      <c r="DX221" s="4"/>
      <c r="DY221" s="4"/>
      <c r="DZ221" s="4"/>
      <c r="EA221" s="4"/>
      <c r="EB221" s="4"/>
      <c r="EC221" s="4"/>
      <c r="ED221" s="4"/>
      <c r="EE221" s="4"/>
      <c r="EF221" s="4"/>
      <c r="EG221" s="4"/>
      <c r="EH221" s="4"/>
      <c r="EI221" s="4"/>
      <c r="EJ221" s="4"/>
      <c r="EK221" s="4"/>
      <c r="EL221" s="4"/>
      <c r="EM221" s="4"/>
      <c r="EN221" s="4"/>
      <c r="EO221" s="4"/>
      <c r="EP221" s="4"/>
      <c r="EQ221" s="4"/>
      <c r="ER221" s="4"/>
      <c r="ES221" s="4"/>
      <c r="ET221" s="4"/>
      <c r="EU221" s="4"/>
      <c r="EV221" s="4"/>
      <c r="EW221" s="4"/>
      <c r="EX221" s="4"/>
      <c r="EY221" s="4"/>
      <c r="EZ221" s="4"/>
      <c r="FA221" s="4"/>
      <c r="FB221" s="4"/>
      <c r="FC221" s="4"/>
      <c r="FD221" s="4"/>
      <c r="FE221" s="4"/>
      <c r="FF221" s="4"/>
      <c r="FG221" s="4"/>
      <c r="FH221" s="4"/>
      <c r="FI221" s="4"/>
      <c r="FJ221" s="4"/>
      <c r="FK221" s="4"/>
      <c r="FL221" s="4"/>
      <c r="FM221" s="4"/>
      <c r="FN221" s="4"/>
      <c r="FO221" s="4"/>
      <c r="FP221" s="4"/>
      <c r="FQ221" s="4"/>
      <c r="FR221" s="4"/>
      <c r="FS221" s="4"/>
      <c r="FT221" s="4"/>
      <c r="FU221" s="4"/>
      <c r="FV221" s="4"/>
      <c r="FW221" s="4"/>
      <c r="FX221" s="4"/>
      <c r="FY221" s="4"/>
      <c r="FZ221" s="4"/>
      <c r="GA221" s="4"/>
      <c r="GB221" s="4"/>
      <c r="GC221" s="4"/>
      <c r="GD221" s="4"/>
      <c r="GE221" s="4"/>
      <c r="GF221" s="4"/>
      <c r="GG221" s="4"/>
      <c r="GH221" s="4"/>
      <c r="GI221" s="4"/>
      <c r="GJ221" s="4"/>
    </row>
    <row r="222" spans="1:192" s="5" customFormat="1" x14ac:dyDescent="0.5">
      <c r="A222" s="4"/>
      <c r="B222" s="4"/>
      <c r="C222" s="4"/>
      <c r="D222" s="4"/>
      <c r="E222" s="4"/>
      <c r="F222" s="4"/>
      <c r="G222" s="4"/>
      <c r="H222" s="4"/>
      <c r="I222" s="4"/>
      <c r="J222" s="4"/>
      <c r="K222" s="4"/>
      <c r="L222" s="4"/>
      <c r="M222" s="4"/>
      <c r="N222" s="4"/>
      <c r="O222" s="4"/>
      <c r="P222" s="4"/>
      <c r="Q222" s="4"/>
      <c r="R222" s="4"/>
      <c r="S222" s="4"/>
      <c r="T222" s="4"/>
      <c r="U222" s="4"/>
      <c r="V222" s="4"/>
      <c r="W222" s="4"/>
      <c r="X222" s="4"/>
      <c r="Y222" s="4"/>
      <c r="Z222" s="4"/>
      <c r="AA222" s="4"/>
      <c r="AB222" s="4"/>
      <c r="AC222" s="4"/>
      <c r="AD222" s="4"/>
      <c r="AE222" s="4"/>
      <c r="AF222" s="4"/>
      <c r="AG222" s="4"/>
      <c r="AH222" s="4"/>
      <c r="AI222" s="4"/>
      <c r="AJ222" s="4"/>
      <c r="AK222" s="4"/>
      <c r="AL222" s="4"/>
      <c r="AM222" s="4"/>
      <c r="AN222" s="4"/>
      <c r="AO222" s="4"/>
      <c r="AP222" s="4"/>
      <c r="AQ222" s="4"/>
      <c r="AR222" s="4"/>
      <c r="AS222" s="4"/>
      <c r="AT222" s="4"/>
      <c r="AU222" s="4"/>
      <c r="AV222" s="4"/>
      <c r="AW222" s="4"/>
      <c r="AX222" s="4"/>
      <c r="AY222" s="4"/>
      <c r="AZ222" s="4"/>
      <c r="BA222" s="4"/>
      <c r="BB222" s="4"/>
      <c r="BC222" s="4"/>
      <c r="BD222" s="4"/>
      <c r="BE222" s="4"/>
      <c r="BF222" s="4"/>
      <c r="BG222" s="4"/>
      <c r="BH222" s="4"/>
      <c r="BI222" s="4"/>
      <c r="BJ222" s="4"/>
      <c r="BK222" s="4"/>
      <c r="BL222" s="4"/>
      <c r="BM222" s="4"/>
      <c r="BN222" s="4"/>
      <c r="BO222" s="4"/>
      <c r="BP222" s="4"/>
      <c r="BQ222" s="4"/>
      <c r="BR222" s="4"/>
      <c r="BS222" s="4"/>
      <c r="BT222" s="4"/>
      <c r="BU222" s="4"/>
      <c r="BV222" s="4"/>
      <c r="BW222" s="4"/>
      <c r="BX222" s="4"/>
      <c r="BY222" s="4"/>
      <c r="BZ222" s="4"/>
      <c r="CA222" s="4"/>
      <c r="CB222" s="4"/>
      <c r="CC222" s="4"/>
      <c r="CD222" s="4"/>
      <c r="CE222" s="4"/>
      <c r="CF222" s="4"/>
      <c r="CG222" s="4"/>
      <c r="CH222" s="4"/>
      <c r="CI222" s="4"/>
      <c r="CJ222" s="4"/>
      <c r="CK222" s="4"/>
      <c r="CL222" s="4"/>
      <c r="CM222" s="4"/>
      <c r="CN222" s="4"/>
      <c r="CO222" s="4"/>
      <c r="CP222" s="4"/>
      <c r="CQ222" s="4"/>
      <c r="CR222" s="4"/>
      <c r="CS222" s="4"/>
      <c r="CT222" s="4"/>
      <c r="CU222" s="4"/>
      <c r="CV222" s="4"/>
      <c r="CW222" s="4"/>
      <c r="CX222" s="4"/>
      <c r="CY222" s="4"/>
      <c r="CZ222" s="4"/>
      <c r="DA222" s="4"/>
      <c r="DB222" s="4"/>
      <c r="DC222" s="4"/>
      <c r="DD222" s="4"/>
      <c r="DE222" s="4"/>
      <c r="DF222" s="4"/>
      <c r="DG222" s="4"/>
      <c r="DH222" s="4"/>
      <c r="DI222" s="4"/>
      <c r="DJ222" s="4"/>
      <c r="DK222" s="4"/>
      <c r="DL222" s="4"/>
      <c r="DM222" s="4"/>
      <c r="DN222" s="4"/>
      <c r="DO222" s="4"/>
      <c r="DP222" s="4"/>
      <c r="DQ222" s="4"/>
      <c r="DR222" s="4"/>
      <c r="DS222" s="4"/>
      <c r="DT222" s="4"/>
      <c r="DU222" s="4"/>
      <c r="DV222" s="4"/>
      <c r="DW222" s="4"/>
      <c r="DX222" s="4"/>
      <c r="DY222" s="4"/>
      <c r="DZ222" s="4"/>
      <c r="EA222" s="4"/>
      <c r="EB222" s="4"/>
      <c r="EC222" s="4"/>
      <c r="ED222" s="4"/>
      <c r="EE222" s="4"/>
      <c r="EF222" s="4"/>
      <c r="EG222" s="4"/>
      <c r="EH222" s="4"/>
      <c r="EI222" s="4"/>
      <c r="EJ222" s="4"/>
      <c r="EK222" s="4"/>
      <c r="EL222" s="4"/>
      <c r="EM222" s="4"/>
      <c r="EN222" s="4"/>
      <c r="EO222" s="4"/>
      <c r="EP222" s="4"/>
      <c r="EQ222" s="4"/>
      <c r="ER222" s="4"/>
      <c r="ES222" s="4"/>
      <c r="ET222" s="4"/>
      <c r="EU222" s="4"/>
      <c r="EV222" s="4"/>
      <c r="EW222" s="4"/>
      <c r="EX222" s="4"/>
      <c r="EY222" s="4"/>
      <c r="EZ222" s="4"/>
      <c r="FA222" s="4"/>
      <c r="FB222" s="4"/>
      <c r="FC222" s="4"/>
      <c r="FD222" s="4"/>
      <c r="FE222" s="4"/>
      <c r="FF222" s="4"/>
      <c r="FG222" s="4"/>
      <c r="FH222" s="4"/>
      <c r="FI222" s="4"/>
      <c r="FJ222" s="4"/>
      <c r="FK222" s="4"/>
      <c r="FL222" s="4"/>
      <c r="FM222" s="4"/>
      <c r="FN222" s="4"/>
      <c r="FO222" s="4"/>
      <c r="FP222" s="4"/>
      <c r="FQ222" s="4"/>
      <c r="FR222" s="4"/>
      <c r="FS222" s="4"/>
      <c r="FT222" s="4"/>
      <c r="FU222" s="4"/>
      <c r="FV222" s="4"/>
      <c r="FW222" s="4"/>
      <c r="FX222" s="4"/>
      <c r="FY222" s="4"/>
      <c r="FZ222" s="4"/>
      <c r="GA222" s="4"/>
      <c r="GB222" s="4"/>
      <c r="GC222" s="4"/>
      <c r="GD222" s="4"/>
      <c r="GE222" s="4"/>
      <c r="GF222" s="4"/>
      <c r="GG222" s="4"/>
      <c r="GH222" s="4"/>
      <c r="GI222" s="4"/>
      <c r="GJ222" s="4"/>
    </row>
    <row r="223" spans="1:192" s="5" customFormat="1" x14ac:dyDescent="0.5">
      <c r="A223" s="4"/>
      <c r="B223" s="4"/>
      <c r="C223" s="4"/>
      <c r="D223" s="4"/>
      <c r="E223" s="4"/>
      <c r="F223" s="4"/>
      <c r="G223" s="4"/>
      <c r="H223" s="4"/>
      <c r="I223" s="4"/>
      <c r="J223" s="4"/>
      <c r="K223" s="4"/>
      <c r="L223" s="4"/>
      <c r="M223" s="4"/>
      <c r="N223" s="4"/>
      <c r="O223" s="4"/>
      <c r="P223" s="4"/>
      <c r="Q223" s="4"/>
      <c r="R223" s="4"/>
      <c r="S223" s="4"/>
      <c r="T223" s="4"/>
      <c r="U223" s="4"/>
      <c r="V223" s="4"/>
      <c r="W223" s="4"/>
      <c r="X223" s="4"/>
      <c r="Y223" s="4"/>
      <c r="Z223" s="4"/>
      <c r="AA223" s="4"/>
      <c r="AB223" s="4"/>
      <c r="AC223" s="4"/>
      <c r="AD223" s="4"/>
      <c r="AE223" s="4"/>
      <c r="AF223" s="4"/>
      <c r="AG223" s="4"/>
      <c r="AH223" s="4"/>
      <c r="AI223" s="4"/>
      <c r="AJ223" s="4"/>
      <c r="AK223" s="4"/>
      <c r="AL223" s="4"/>
      <c r="AM223" s="4"/>
      <c r="AN223" s="4"/>
      <c r="AO223" s="4"/>
      <c r="AP223" s="4"/>
      <c r="AQ223" s="4"/>
      <c r="AR223" s="4"/>
      <c r="AS223" s="4"/>
      <c r="AT223" s="4"/>
      <c r="AU223" s="4"/>
      <c r="AV223" s="4"/>
      <c r="AW223" s="4"/>
      <c r="AX223" s="4"/>
      <c r="AY223" s="4"/>
      <c r="AZ223" s="4"/>
      <c r="BA223" s="4"/>
      <c r="BB223" s="4"/>
      <c r="BC223" s="4"/>
      <c r="BD223" s="4"/>
      <c r="BE223" s="4"/>
      <c r="BF223" s="4"/>
      <c r="BG223" s="4"/>
      <c r="BH223" s="4"/>
      <c r="BI223" s="4"/>
      <c r="BJ223" s="4"/>
      <c r="BK223" s="4"/>
      <c r="BL223" s="4"/>
      <c r="BM223" s="4"/>
      <c r="BN223" s="4"/>
      <c r="BO223" s="4"/>
      <c r="BP223" s="4"/>
      <c r="BQ223" s="4"/>
      <c r="BR223" s="4"/>
      <c r="BS223" s="4"/>
      <c r="BT223" s="4"/>
      <c r="BU223" s="4"/>
      <c r="BV223" s="4"/>
      <c r="BW223" s="4"/>
      <c r="BX223" s="4"/>
      <c r="BY223" s="4"/>
      <c r="BZ223" s="4"/>
      <c r="CA223" s="4"/>
      <c r="CB223" s="4"/>
      <c r="CC223" s="4"/>
      <c r="CD223" s="4"/>
      <c r="CE223" s="4"/>
      <c r="CF223" s="4"/>
      <c r="CG223" s="4"/>
      <c r="CH223" s="4"/>
      <c r="CI223" s="4"/>
      <c r="CJ223" s="4"/>
      <c r="CK223" s="4"/>
      <c r="CL223" s="4"/>
      <c r="CM223" s="4"/>
      <c r="CN223" s="4"/>
      <c r="CO223" s="4"/>
      <c r="CP223" s="4"/>
      <c r="CQ223" s="4"/>
      <c r="CR223" s="4"/>
      <c r="CS223" s="4"/>
      <c r="CT223" s="4"/>
      <c r="CU223" s="4"/>
      <c r="CV223" s="4"/>
      <c r="CW223" s="4"/>
      <c r="CX223" s="4"/>
      <c r="CY223" s="4"/>
      <c r="CZ223" s="4"/>
      <c r="DA223" s="4"/>
      <c r="DB223" s="4"/>
      <c r="DC223" s="4"/>
      <c r="DD223" s="4"/>
      <c r="DE223" s="4"/>
      <c r="DF223" s="4"/>
      <c r="DG223" s="4"/>
      <c r="DH223" s="4"/>
      <c r="DI223" s="4"/>
      <c r="DJ223" s="4"/>
      <c r="DK223" s="4"/>
      <c r="DL223" s="4"/>
      <c r="DM223" s="4"/>
      <c r="DN223" s="4"/>
      <c r="DO223" s="4"/>
      <c r="DP223" s="4"/>
      <c r="DQ223" s="4"/>
      <c r="DR223" s="4"/>
      <c r="DS223" s="4"/>
      <c r="DT223" s="4"/>
      <c r="DU223" s="4"/>
      <c r="DV223" s="4"/>
      <c r="DW223" s="4"/>
      <c r="DX223" s="4"/>
      <c r="DY223" s="4"/>
      <c r="DZ223" s="4"/>
      <c r="EA223" s="4"/>
      <c r="EB223" s="4"/>
      <c r="EC223" s="4"/>
      <c r="ED223" s="4"/>
      <c r="EE223" s="4"/>
      <c r="EF223" s="4"/>
      <c r="EG223" s="4"/>
      <c r="EH223" s="4"/>
      <c r="EI223" s="4"/>
      <c r="EJ223" s="4"/>
      <c r="EK223" s="4"/>
      <c r="EL223" s="4"/>
      <c r="EM223" s="4"/>
      <c r="EN223" s="4"/>
      <c r="EO223" s="4"/>
      <c r="EP223" s="4"/>
      <c r="EQ223" s="4"/>
      <c r="ER223" s="4"/>
      <c r="ES223" s="4"/>
      <c r="ET223" s="4"/>
      <c r="EU223" s="4"/>
      <c r="EV223" s="4"/>
      <c r="EW223" s="4"/>
      <c r="EX223" s="4"/>
      <c r="EY223" s="4"/>
      <c r="EZ223" s="4"/>
      <c r="FA223" s="4"/>
      <c r="FB223" s="4"/>
      <c r="FC223" s="4"/>
      <c r="FD223" s="4"/>
      <c r="FE223" s="4"/>
      <c r="FF223" s="4"/>
      <c r="FG223" s="4"/>
      <c r="FH223" s="4"/>
      <c r="FI223" s="4"/>
      <c r="FJ223" s="4"/>
      <c r="FK223" s="4"/>
      <c r="FL223" s="4"/>
      <c r="FM223" s="4"/>
      <c r="FN223" s="4"/>
      <c r="FO223" s="4"/>
      <c r="FP223" s="4"/>
      <c r="FQ223" s="4"/>
      <c r="FR223" s="4"/>
      <c r="FS223" s="4"/>
      <c r="FT223" s="4"/>
      <c r="FU223" s="4"/>
      <c r="FV223" s="4"/>
      <c r="FW223" s="4"/>
      <c r="FX223" s="4"/>
      <c r="FY223" s="4"/>
      <c r="FZ223" s="4"/>
      <c r="GA223" s="4"/>
      <c r="GB223" s="4"/>
      <c r="GC223" s="4"/>
      <c r="GD223" s="4"/>
      <c r="GE223" s="4"/>
      <c r="GF223" s="4"/>
      <c r="GG223" s="4"/>
      <c r="GH223" s="4"/>
      <c r="GI223" s="4"/>
      <c r="GJ223" s="4"/>
    </row>
    <row r="224" spans="1:192" s="5" customFormat="1" x14ac:dyDescent="0.5">
      <c r="A224" s="4"/>
      <c r="B224" s="4"/>
      <c r="C224" s="4"/>
      <c r="D224" s="4"/>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K224" s="4"/>
      <c r="AL224" s="4"/>
      <c r="AM224" s="4"/>
      <c r="AN224" s="4"/>
      <c r="AO224" s="4"/>
      <c r="AP224" s="4"/>
      <c r="AQ224" s="4"/>
      <c r="AR224" s="4"/>
      <c r="AS224" s="4"/>
      <c r="AT224" s="4"/>
      <c r="AU224" s="4"/>
      <c r="AV224" s="4"/>
      <c r="AW224" s="4"/>
      <c r="AX224" s="4"/>
      <c r="AY224" s="4"/>
      <c r="AZ224" s="4"/>
      <c r="BA224" s="4"/>
      <c r="BB224" s="4"/>
      <c r="BC224" s="4"/>
      <c r="BD224" s="4"/>
      <c r="BE224" s="4"/>
      <c r="BF224" s="4"/>
      <c r="BG224" s="4"/>
      <c r="BH224" s="4"/>
      <c r="BI224" s="4"/>
      <c r="BJ224" s="4"/>
      <c r="BK224" s="4"/>
      <c r="BL224" s="4"/>
      <c r="BM224" s="4"/>
      <c r="BN224" s="4"/>
      <c r="BO224" s="4"/>
      <c r="BP224" s="4"/>
      <c r="BQ224" s="4"/>
      <c r="BR224" s="4"/>
      <c r="BS224" s="4"/>
      <c r="BT224" s="4"/>
      <c r="BU224" s="4"/>
      <c r="BV224" s="4"/>
      <c r="BW224" s="4"/>
      <c r="BX224" s="4"/>
      <c r="BY224" s="4"/>
      <c r="BZ224" s="4"/>
      <c r="CA224" s="4"/>
      <c r="CB224" s="4"/>
      <c r="CC224" s="4"/>
      <c r="CD224" s="4"/>
      <c r="CE224" s="4"/>
      <c r="CF224" s="4"/>
      <c r="CG224" s="4"/>
      <c r="CH224" s="4"/>
      <c r="CI224" s="4"/>
      <c r="CJ224" s="4"/>
      <c r="CK224" s="4"/>
      <c r="CL224" s="4"/>
      <c r="CM224" s="4"/>
      <c r="CN224" s="4"/>
      <c r="CO224" s="4"/>
      <c r="CP224" s="4"/>
      <c r="CQ224" s="4"/>
      <c r="CR224" s="4"/>
      <c r="CS224" s="4"/>
      <c r="CT224" s="4"/>
      <c r="CU224" s="4"/>
      <c r="CV224" s="4"/>
      <c r="CW224" s="4"/>
      <c r="CX224" s="4"/>
      <c r="CY224" s="4"/>
      <c r="CZ224" s="4"/>
      <c r="DA224" s="4"/>
      <c r="DB224" s="4"/>
      <c r="DC224" s="4"/>
      <c r="DD224" s="4"/>
      <c r="DE224" s="4"/>
      <c r="DF224" s="4"/>
      <c r="DG224" s="4"/>
      <c r="DH224" s="4"/>
      <c r="DI224" s="4"/>
      <c r="DJ224" s="4"/>
      <c r="DK224" s="4"/>
      <c r="DL224" s="4"/>
      <c r="DM224" s="4"/>
      <c r="DN224" s="4"/>
      <c r="DO224" s="4"/>
      <c r="DP224" s="4"/>
      <c r="DQ224" s="4"/>
      <c r="DR224" s="4"/>
      <c r="DS224" s="4"/>
      <c r="DT224" s="4"/>
      <c r="DU224" s="4"/>
      <c r="DV224" s="4"/>
      <c r="DW224" s="4"/>
      <c r="DX224" s="4"/>
      <c r="DY224" s="4"/>
      <c r="DZ224" s="4"/>
      <c r="EA224" s="4"/>
      <c r="EB224" s="4"/>
      <c r="EC224" s="4"/>
      <c r="ED224" s="4"/>
      <c r="EE224" s="4"/>
      <c r="EF224" s="4"/>
      <c r="EG224" s="4"/>
      <c r="EH224" s="4"/>
      <c r="EI224" s="4"/>
      <c r="EJ224" s="4"/>
      <c r="EK224" s="4"/>
      <c r="EL224" s="4"/>
      <c r="EM224" s="4"/>
      <c r="EN224" s="4"/>
      <c r="EO224" s="4"/>
      <c r="EP224" s="4"/>
      <c r="EQ224" s="4"/>
      <c r="ER224" s="4"/>
      <c r="ES224" s="4"/>
      <c r="ET224" s="4"/>
      <c r="EU224" s="4"/>
      <c r="EV224" s="4"/>
      <c r="EW224" s="4"/>
      <c r="EX224" s="4"/>
      <c r="EY224" s="4"/>
      <c r="EZ224" s="4"/>
      <c r="FA224" s="4"/>
      <c r="FB224" s="4"/>
      <c r="FC224" s="4"/>
      <c r="FD224" s="4"/>
      <c r="FE224" s="4"/>
      <c r="FF224" s="4"/>
      <c r="FG224" s="4"/>
      <c r="FH224" s="4"/>
      <c r="FI224" s="4"/>
      <c r="FJ224" s="4"/>
      <c r="FK224" s="4"/>
      <c r="FL224" s="4"/>
      <c r="FM224" s="4"/>
      <c r="FN224" s="4"/>
      <c r="FO224" s="4"/>
      <c r="FP224" s="4"/>
      <c r="FQ224" s="4"/>
      <c r="FR224" s="4"/>
      <c r="FS224" s="4"/>
      <c r="FT224" s="4"/>
      <c r="FU224" s="4"/>
      <c r="FV224" s="4"/>
      <c r="FW224" s="4"/>
      <c r="FX224" s="4"/>
      <c r="FY224" s="4"/>
      <c r="FZ224" s="4"/>
      <c r="GA224" s="4"/>
      <c r="GB224" s="4"/>
      <c r="GC224" s="4"/>
      <c r="GD224" s="4"/>
      <c r="GE224" s="4"/>
      <c r="GF224" s="4"/>
      <c r="GG224" s="4"/>
      <c r="GH224" s="4"/>
      <c r="GI224" s="4"/>
      <c r="GJ224" s="4"/>
    </row>
    <row r="225" spans="1:192" s="5" customFormat="1" x14ac:dyDescent="0.5">
      <c r="A225" s="4"/>
      <c r="B225" s="4"/>
      <c r="C225" s="4"/>
      <c r="D225" s="4"/>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K225" s="4"/>
      <c r="AL225" s="4"/>
      <c r="AM225" s="4"/>
      <c r="AN225" s="4"/>
      <c r="AO225" s="4"/>
      <c r="AP225" s="4"/>
      <c r="AQ225" s="4"/>
      <c r="AR225" s="4"/>
      <c r="AS225" s="4"/>
      <c r="AT225" s="4"/>
      <c r="AU225" s="4"/>
      <c r="AV225" s="4"/>
      <c r="AW225" s="4"/>
      <c r="AX225" s="4"/>
      <c r="AY225" s="4"/>
      <c r="AZ225" s="4"/>
      <c r="BA225" s="4"/>
      <c r="BB225" s="4"/>
      <c r="BC225" s="4"/>
      <c r="BD225" s="4"/>
      <c r="BE225" s="4"/>
      <c r="BF225" s="4"/>
      <c r="BG225" s="4"/>
      <c r="BH225" s="4"/>
      <c r="BI225" s="4"/>
      <c r="BJ225" s="4"/>
      <c r="BK225" s="4"/>
      <c r="BL225" s="4"/>
      <c r="BM225" s="4"/>
      <c r="BN225" s="4"/>
      <c r="BO225" s="4"/>
      <c r="BP225" s="4"/>
      <c r="BQ225" s="4"/>
      <c r="BR225" s="4"/>
      <c r="BS225" s="4"/>
      <c r="BT225" s="4"/>
      <c r="BU225" s="4"/>
      <c r="BV225" s="4"/>
      <c r="BW225" s="4"/>
      <c r="BX225" s="4"/>
      <c r="BY225" s="4"/>
      <c r="BZ225" s="4"/>
      <c r="CA225" s="4"/>
      <c r="CB225" s="4"/>
      <c r="CC225" s="4"/>
      <c r="CD225" s="4"/>
      <c r="CE225" s="4"/>
      <c r="CF225" s="4"/>
      <c r="CG225" s="4"/>
      <c r="CH225" s="4"/>
      <c r="CI225" s="4"/>
      <c r="CJ225" s="4"/>
      <c r="CK225" s="4"/>
      <c r="CL225" s="4"/>
      <c r="CM225" s="4"/>
      <c r="CN225" s="4"/>
      <c r="CO225" s="4"/>
      <c r="CP225" s="4"/>
      <c r="CQ225" s="4"/>
      <c r="CR225" s="4"/>
      <c r="CS225" s="4"/>
      <c r="CT225" s="4"/>
      <c r="CU225" s="4"/>
      <c r="CV225" s="4"/>
      <c r="CW225" s="4"/>
      <c r="CX225" s="4"/>
      <c r="CY225" s="4"/>
      <c r="CZ225" s="4"/>
      <c r="DA225" s="4"/>
      <c r="DB225" s="4"/>
      <c r="DC225" s="4"/>
      <c r="DD225" s="4"/>
      <c r="DE225" s="4"/>
      <c r="DF225" s="4"/>
      <c r="DG225" s="4"/>
      <c r="DH225" s="4"/>
      <c r="DI225" s="4"/>
      <c r="DJ225" s="4"/>
      <c r="DK225" s="4"/>
      <c r="DL225" s="4"/>
      <c r="DM225" s="4"/>
      <c r="DN225" s="4"/>
      <c r="DO225" s="4"/>
      <c r="DP225" s="4"/>
      <c r="DQ225" s="4"/>
      <c r="DR225" s="4"/>
      <c r="DS225" s="4"/>
      <c r="DT225" s="4"/>
      <c r="DU225" s="4"/>
      <c r="DV225" s="4"/>
      <c r="DW225" s="4"/>
      <c r="DX225" s="4"/>
      <c r="DY225" s="4"/>
      <c r="DZ225" s="4"/>
      <c r="EA225" s="4"/>
      <c r="EB225" s="4"/>
      <c r="EC225" s="4"/>
      <c r="ED225" s="4"/>
      <c r="EE225" s="4"/>
      <c r="EF225" s="4"/>
      <c r="EG225" s="4"/>
      <c r="EH225" s="4"/>
      <c r="EI225" s="4"/>
      <c r="EJ225" s="4"/>
      <c r="EK225" s="4"/>
      <c r="EL225" s="4"/>
      <c r="EM225" s="4"/>
      <c r="EN225" s="4"/>
      <c r="EO225" s="4"/>
      <c r="EP225" s="4"/>
      <c r="EQ225" s="4"/>
      <c r="ER225" s="4"/>
      <c r="ES225" s="4"/>
      <c r="ET225" s="4"/>
      <c r="EU225" s="4"/>
      <c r="EV225" s="4"/>
      <c r="EW225" s="4"/>
      <c r="EX225" s="4"/>
      <c r="EY225" s="4"/>
      <c r="EZ225" s="4"/>
      <c r="FA225" s="4"/>
      <c r="FB225" s="4"/>
      <c r="FC225" s="4"/>
      <c r="FD225" s="4"/>
      <c r="FE225" s="4"/>
      <c r="FF225" s="4"/>
      <c r="FG225" s="4"/>
      <c r="FH225" s="4"/>
      <c r="FI225" s="4"/>
      <c r="FJ225" s="4"/>
      <c r="FK225" s="4"/>
      <c r="FL225" s="4"/>
      <c r="FM225" s="4"/>
      <c r="FN225" s="4"/>
      <c r="FO225" s="4"/>
      <c r="FP225" s="4"/>
      <c r="FQ225" s="4"/>
      <c r="FR225" s="4"/>
      <c r="FS225" s="4"/>
      <c r="FT225" s="4"/>
      <c r="FU225" s="4"/>
      <c r="FV225" s="4"/>
      <c r="FW225" s="4"/>
      <c r="FX225" s="4"/>
      <c r="FY225" s="4"/>
      <c r="FZ225" s="4"/>
      <c r="GA225" s="4"/>
      <c r="GB225" s="4"/>
      <c r="GC225" s="4"/>
      <c r="GD225" s="4"/>
      <c r="GE225" s="4"/>
      <c r="GF225" s="4"/>
      <c r="GG225" s="4"/>
      <c r="GH225" s="4"/>
      <c r="GI225" s="4"/>
      <c r="GJ225" s="4"/>
    </row>
    <row r="226" spans="1:192" s="5" customFormat="1" x14ac:dyDescent="0.5">
      <c r="A226" s="4"/>
      <c r="B226" s="4"/>
      <c r="C226" s="4"/>
      <c r="D226" s="4"/>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4"/>
      <c r="AJ226" s="4"/>
      <c r="AK226" s="4"/>
      <c r="AL226" s="4"/>
      <c r="AM226" s="4"/>
      <c r="AN226" s="4"/>
      <c r="AO226" s="4"/>
      <c r="AP226" s="4"/>
      <c r="AQ226" s="4"/>
      <c r="AR226" s="4"/>
      <c r="AS226" s="4"/>
      <c r="AT226" s="4"/>
      <c r="AU226" s="4"/>
      <c r="AV226" s="4"/>
      <c r="AW226" s="4"/>
      <c r="AX226" s="4"/>
      <c r="AY226" s="4"/>
      <c r="AZ226" s="4"/>
      <c r="BA226" s="4"/>
      <c r="BB226" s="4"/>
      <c r="BC226" s="4"/>
      <c r="BD226" s="4"/>
      <c r="BE226" s="4"/>
      <c r="BF226" s="4"/>
      <c r="BG226" s="4"/>
      <c r="BH226" s="4"/>
      <c r="BI226" s="4"/>
      <c r="BJ226" s="4"/>
      <c r="BK226" s="4"/>
      <c r="BL226" s="4"/>
      <c r="BM226" s="4"/>
      <c r="BN226" s="4"/>
      <c r="BO226" s="4"/>
      <c r="BP226" s="4"/>
      <c r="BQ226" s="4"/>
      <c r="BR226" s="4"/>
      <c r="BS226" s="4"/>
      <c r="BT226" s="4"/>
      <c r="BU226" s="4"/>
      <c r="BV226" s="4"/>
      <c r="BW226" s="4"/>
      <c r="BX226" s="4"/>
      <c r="BY226" s="4"/>
      <c r="BZ226" s="4"/>
      <c r="CA226" s="4"/>
      <c r="CB226" s="4"/>
      <c r="CC226" s="4"/>
      <c r="CD226" s="4"/>
      <c r="CE226" s="4"/>
      <c r="CF226" s="4"/>
      <c r="CG226" s="4"/>
      <c r="CH226" s="4"/>
      <c r="CI226" s="4"/>
      <c r="CJ226" s="4"/>
      <c r="CK226" s="4"/>
      <c r="CL226" s="4"/>
      <c r="CM226" s="4"/>
      <c r="CN226" s="4"/>
      <c r="CO226" s="4"/>
      <c r="CP226" s="4"/>
      <c r="CQ226" s="4"/>
      <c r="CR226" s="4"/>
      <c r="CS226" s="4"/>
      <c r="CT226" s="4"/>
      <c r="CU226" s="4"/>
      <c r="CV226" s="4"/>
      <c r="CW226" s="4"/>
      <c r="CX226" s="4"/>
      <c r="CY226" s="4"/>
      <c r="CZ226" s="4"/>
      <c r="DA226" s="4"/>
      <c r="DB226" s="4"/>
      <c r="DC226" s="4"/>
      <c r="DD226" s="4"/>
      <c r="DE226" s="4"/>
      <c r="DF226" s="4"/>
      <c r="DG226" s="4"/>
      <c r="DH226" s="4"/>
      <c r="DI226" s="4"/>
      <c r="DJ226" s="4"/>
      <c r="DK226" s="4"/>
      <c r="DL226" s="4"/>
      <c r="DM226" s="4"/>
      <c r="DN226" s="4"/>
      <c r="DO226" s="4"/>
      <c r="DP226" s="4"/>
      <c r="DQ226" s="4"/>
      <c r="DR226" s="4"/>
      <c r="DS226" s="4"/>
      <c r="DT226" s="4"/>
      <c r="DU226" s="4"/>
      <c r="DV226" s="4"/>
      <c r="DW226" s="4"/>
      <c r="DX226" s="4"/>
      <c r="DY226" s="4"/>
      <c r="DZ226" s="4"/>
      <c r="EA226" s="4"/>
      <c r="EB226" s="4"/>
      <c r="EC226" s="4"/>
      <c r="ED226" s="4"/>
      <c r="EE226" s="4"/>
      <c r="EF226" s="4"/>
      <c r="EG226" s="4"/>
      <c r="EH226" s="4"/>
      <c r="EI226" s="4"/>
      <c r="EJ226" s="4"/>
      <c r="EK226" s="4"/>
      <c r="EL226" s="4"/>
      <c r="EM226" s="4"/>
      <c r="EN226" s="4"/>
      <c r="EO226" s="4"/>
      <c r="EP226" s="4"/>
      <c r="EQ226" s="4"/>
      <c r="ER226" s="4"/>
      <c r="ES226" s="4"/>
      <c r="ET226" s="4"/>
      <c r="EU226" s="4"/>
      <c r="EV226" s="4"/>
      <c r="EW226" s="4"/>
      <c r="EX226" s="4"/>
      <c r="EY226" s="4"/>
      <c r="EZ226" s="4"/>
      <c r="FA226" s="4"/>
      <c r="FB226" s="4"/>
      <c r="FC226" s="4"/>
      <c r="FD226" s="4"/>
      <c r="FE226" s="4"/>
      <c r="FF226" s="4"/>
      <c r="FG226" s="4"/>
      <c r="FH226" s="4"/>
      <c r="FI226" s="4"/>
      <c r="FJ226" s="4"/>
      <c r="FK226" s="4"/>
      <c r="FL226" s="4"/>
      <c r="FM226" s="4"/>
      <c r="FN226" s="4"/>
      <c r="FO226" s="4"/>
      <c r="FP226" s="4"/>
      <c r="FQ226" s="4"/>
      <c r="FR226" s="4"/>
      <c r="FS226" s="4"/>
      <c r="FT226" s="4"/>
      <c r="FU226" s="4"/>
      <c r="FV226" s="4"/>
      <c r="FW226" s="4"/>
      <c r="FX226" s="4"/>
      <c r="FY226" s="4"/>
      <c r="FZ226" s="4"/>
      <c r="GA226" s="4"/>
      <c r="GB226" s="4"/>
      <c r="GC226" s="4"/>
      <c r="GD226" s="4"/>
      <c r="GE226" s="4"/>
      <c r="GF226" s="4"/>
      <c r="GG226" s="4"/>
      <c r="GH226" s="4"/>
      <c r="GI226" s="4"/>
      <c r="GJ226" s="4"/>
    </row>
    <row r="227" spans="1:192" s="5" customFormat="1" x14ac:dyDescent="0.5">
      <c r="A227" s="4"/>
      <c r="B227" s="4"/>
      <c r="C227" s="4"/>
      <c r="D227" s="4"/>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4"/>
      <c r="AJ227" s="4"/>
      <c r="AK227" s="4"/>
      <c r="AL227" s="4"/>
      <c r="AM227" s="4"/>
      <c r="AN227" s="4"/>
      <c r="AO227" s="4"/>
      <c r="AP227" s="4"/>
      <c r="AQ227" s="4"/>
      <c r="AR227" s="4"/>
      <c r="AS227" s="4"/>
      <c r="AT227" s="4"/>
      <c r="AU227" s="4"/>
      <c r="AV227" s="4"/>
      <c r="AW227" s="4"/>
      <c r="AX227" s="4"/>
      <c r="AY227" s="4"/>
      <c r="AZ227" s="4"/>
      <c r="BA227" s="4"/>
      <c r="BB227" s="4"/>
      <c r="BC227" s="4"/>
      <c r="BD227" s="4"/>
      <c r="BE227" s="4"/>
      <c r="BF227" s="4"/>
      <c r="BG227" s="4"/>
      <c r="BH227" s="4"/>
      <c r="BI227" s="4"/>
      <c r="BJ227" s="4"/>
      <c r="BK227" s="4"/>
      <c r="BL227" s="4"/>
      <c r="BM227" s="4"/>
      <c r="BN227" s="4"/>
      <c r="BO227" s="4"/>
      <c r="BP227" s="4"/>
      <c r="BQ227" s="4"/>
      <c r="BR227" s="4"/>
      <c r="BS227" s="4"/>
      <c r="BT227" s="4"/>
      <c r="BU227" s="4"/>
      <c r="BV227" s="4"/>
      <c r="BW227" s="4"/>
      <c r="BX227" s="4"/>
      <c r="BY227" s="4"/>
      <c r="BZ227" s="4"/>
      <c r="CA227" s="4"/>
      <c r="CB227" s="4"/>
      <c r="CC227" s="4"/>
      <c r="CD227" s="4"/>
      <c r="CE227" s="4"/>
      <c r="CF227" s="4"/>
      <c r="CG227" s="4"/>
      <c r="CH227" s="4"/>
      <c r="CI227" s="4"/>
      <c r="CJ227" s="4"/>
      <c r="CK227" s="4"/>
      <c r="CL227" s="4"/>
      <c r="CM227" s="4"/>
      <c r="CN227" s="4"/>
      <c r="CO227" s="4"/>
      <c r="CP227" s="4"/>
      <c r="CQ227" s="4"/>
      <c r="CR227" s="4"/>
      <c r="CS227" s="4"/>
      <c r="CT227" s="4"/>
      <c r="CU227" s="4"/>
      <c r="CV227" s="4"/>
      <c r="CW227" s="4"/>
      <c r="CX227" s="4"/>
      <c r="CY227" s="4"/>
      <c r="CZ227" s="4"/>
      <c r="DA227" s="4"/>
      <c r="DB227" s="4"/>
      <c r="DC227" s="4"/>
      <c r="DD227" s="4"/>
      <c r="DE227" s="4"/>
      <c r="DF227" s="4"/>
      <c r="DG227" s="4"/>
      <c r="DH227" s="4"/>
      <c r="DI227" s="4"/>
      <c r="DJ227" s="4"/>
      <c r="DK227" s="4"/>
      <c r="DL227" s="4"/>
      <c r="DM227" s="4"/>
      <c r="DN227" s="4"/>
      <c r="DO227" s="4"/>
      <c r="DP227" s="4"/>
      <c r="DQ227" s="4"/>
      <c r="DR227" s="4"/>
      <c r="DS227" s="4"/>
      <c r="DT227" s="4"/>
      <c r="DU227" s="4"/>
      <c r="DV227" s="4"/>
      <c r="DW227" s="4"/>
      <c r="DX227" s="4"/>
      <c r="DY227" s="4"/>
      <c r="DZ227" s="4"/>
      <c r="EA227" s="4"/>
      <c r="EB227" s="4"/>
      <c r="EC227" s="4"/>
      <c r="ED227" s="4"/>
      <c r="EE227" s="4"/>
      <c r="EF227" s="4"/>
      <c r="EG227" s="4"/>
      <c r="EH227" s="4"/>
      <c r="EI227" s="4"/>
      <c r="EJ227" s="4"/>
      <c r="EK227" s="4"/>
      <c r="EL227" s="4"/>
      <c r="EM227" s="4"/>
      <c r="EN227" s="4"/>
      <c r="EO227" s="4"/>
      <c r="EP227" s="4"/>
      <c r="EQ227" s="4"/>
      <c r="ER227" s="4"/>
      <c r="ES227" s="4"/>
      <c r="ET227" s="4"/>
      <c r="EU227" s="4"/>
      <c r="EV227" s="4"/>
      <c r="EW227" s="4"/>
      <c r="EX227" s="4"/>
      <c r="EY227" s="4"/>
      <c r="EZ227" s="4"/>
      <c r="FA227" s="4"/>
      <c r="FB227" s="4"/>
      <c r="FC227" s="4"/>
      <c r="FD227" s="4"/>
      <c r="FE227" s="4"/>
      <c r="FF227" s="4"/>
      <c r="FG227" s="4"/>
      <c r="FH227" s="4"/>
      <c r="FI227" s="4"/>
      <c r="FJ227" s="4"/>
      <c r="FK227" s="4"/>
      <c r="FL227" s="4"/>
      <c r="FM227" s="4"/>
      <c r="FN227" s="4"/>
      <c r="FO227" s="4"/>
      <c r="FP227" s="4"/>
      <c r="FQ227" s="4"/>
      <c r="FR227" s="4"/>
      <c r="FS227" s="4"/>
      <c r="FT227" s="4"/>
      <c r="FU227" s="4"/>
      <c r="FV227" s="4"/>
      <c r="FW227" s="4"/>
      <c r="FX227" s="4"/>
      <c r="FY227" s="4"/>
      <c r="FZ227" s="4"/>
      <c r="GA227" s="4"/>
      <c r="GB227" s="4"/>
      <c r="GC227" s="4"/>
      <c r="GD227" s="4"/>
      <c r="GE227" s="4"/>
      <c r="GF227" s="4"/>
      <c r="GG227" s="4"/>
      <c r="GH227" s="4"/>
      <c r="GI227" s="4"/>
      <c r="GJ227" s="4"/>
    </row>
    <row r="228" spans="1:192" s="5" customFormat="1" x14ac:dyDescent="0.5">
      <c r="A228" s="4"/>
      <c r="B228" s="4"/>
      <c r="C228" s="4"/>
      <c r="D228" s="4"/>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4"/>
      <c r="AO228" s="4"/>
      <c r="AP228" s="4"/>
      <c r="AQ228" s="4"/>
      <c r="AR228" s="4"/>
      <c r="AS228" s="4"/>
      <c r="AT228" s="4"/>
      <c r="AU228" s="4"/>
      <c r="AV228" s="4"/>
      <c r="AW228" s="4"/>
      <c r="AX228" s="4"/>
      <c r="AY228" s="4"/>
      <c r="AZ228" s="4"/>
      <c r="BA228" s="4"/>
      <c r="BB228" s="4"/>
      <c r="BC228" s="4"/>
      <c r="BD228" s="4"/>
      <c r="BE228" s="4"/>
      <c r="BF228" s="4"/>
      <c r="BG228" s="4"/>
      <c r="BH228" s="4"/>
      <c r="BI228" s="4"/>
      <c r="BJ228" s="4"/>
      <c r="BK228" s="4"/>
      <c r="BL228" s="4"/>
      <c r="BM228" s="4"/>
      <c r="BN228" s="4"/>
      <c r="BO228" s="4"/>
      <c r="BP228" s="4"/>
      <c r="BQ228" s="4"/>
      <c r="BR228" s="4"/>
      <c r="BS228" s="4"/>
      <c r="BT228" s="4"/>
      <c r="BU228" s="4"/>
      <c r="BV228" s="4"/>
      <c r="BW228" s="4"/>
      <c r="BX228" s="4"/>
      <c r="BY228" s="4"/>
      <c r="BZ228" s="4"/>
      <c r="CA228" s="4"/>
      <c r="CB228" s="4"/>
      <c r="CC228" s="4"/>
      <c r="CD228" s="4"/>
      <c r="CE228" s="4"/>
      <c r="CF228" s="4"/>
      <c r="CG228" s="4"/>
      <c r="CH228" s="4"/>
      <c r="CI228" s="4"/>
      <c r="CJ228" s="4"/>
      <c r="CK228" s="4"/>
      <c r="CL228" s="4"/>
      <c r="CM228" s="4"/>
      <c r="CN228" s="4"/>
      <c r="CO228" s="4"/>
      <c r="CP228" s="4"/>
      <c r="CQ228" s="4"/>
      <c r="CR228" s="4"/>
      <c r="CS228" s="4"/>
      <c r="CT228" s="4"/>
      <c r="CU228" s="4"/>
      <c r="CV228" s="4"/>
      <c r="CW228" s="4"/>
      <c r="CX228" s="4"/>
      <c r="CY228" s="4"/>
      <c r="CZ228" s="4"/>
      <c r="DA228" s="4"/>
      <c r="DB228" s="4"/>
      <c r="DC228" s="4"/>
      <c r="DD228" s="4"/>
      <c r="DE228" s="4"/>
      <c r="DF228" s="4"/>
      <c r="DG228" s="4"/>
      <c r="DH228" s="4"/>
      <c r="DI228" s="4"/>
      <c r="DJ228" s="4"/>
      <c r="DK228" s="4"/>
      <c r="DL228" s="4"/>
      <c r="DM228" s="4"/>
      <c r="DN228" s="4"/>
      <c r="DO228" s="4"/>
      <c r="DP228" s="4"/>
      <c r="DQ228" s="4"/>
      <c r="DR228" s="4"/>
      <c r="DS228" s="4"/>
      <c r="DT228" s="4"/>
      <c r="DU228" s="4"/>
      <c r="DV228" s="4"/>
      <c r="DW228" s="4"/>
      <c r="DX228" s="4"/>
      <c r="DY228" s="4"/>
      <c r="DZ228" s="4"/>
      <c r="EA228" s="4"/>
      <c r="EB228" s="4"/>
      <c r="EC228" s="4"/>
      <c r="ED228" s="4"/>
      <c r="EE228" s="4"/>
      <c r="EF228" s="4"/>
      <c r="EG228" s="4"/>
      <c r="EH228" s="4"/>
      <c r="EI228" s="4"/>
      <c r="EJ228" s="4"/>
      <c r="EK228" s="4"/>
      <c r="EL228" s="4"/>
      <c r="EM228" s="4"/>
      <c r="EN228" s="4"/>
      <c r="EO228" s="4"/>
      <c r="EP228" s="4"/>
      <c r="EQ228" s="4"/>
      <c r="ER228" s="4"/>
      <c r="ES228" s="4"/>
      <c r="ET228" s="4"/>
      <c r="EU228" s="4"/>
      <c r="EV228" s="4"/>
      <c r="EW228" s="4"/>
      <c r="EX228" s="4"/>
      <c r="EY228" s="4"/>
      <c r="EZ228" s="4"/>
      <c r="FA228" s="4"/>
      <c r="FB228" s="4"/>
      <c r="FC228" s="4"/>
      <c r="FD228" s="4"/>
      <c r="FE228" s="4"/>
      <c r="FF228" s="4"/>
      <c r="FG228" s="4"/>
      <c r="FH228" s="4"/>
      <c r="FI228" s="4"/>
      <c r="FJ228" s="4"/>
      <c r="FK228" s="4"/>
      <c r="FL228" s="4"/>
      <c r="FM228" s="4"/>
      <c r="FN228" s="4"/>
      <c r="FO228" s="4"/>
      <c r="FP228" s="4"/>
      <c r="FQ228" s="4"/>
      <c r="FR228" s="4"/>
      <c r="FS228" s="4"/>
      <c r="FT228" s="4"/>
      <c r="FU228" s="4"/>
      <c r="FV228" s="4"/>
      <c r="FW228" s="4"/>
      <c r="FX228" s="4"/>
      <c r="FY228" s="4"/>
      <c r="FZ228" s="4"/>
      <c r="GA228" s="4"/>
      <c r="GB228" s="4"/>
      <c r="GC228" s="4"/>
      <c r="GD228" s="4"/>
      <c r="GE228" s="4"/>
      <c r="GF228" s="4"/>
      <c r="GG228" s="4"/>
      <c r="GH228" s="4"/>
      <c r="GI228" s="4"/>
      <c r="GJ228" s="4"/>
    </row>
    <row r="229" spans="1:192" s="5" customFormat="1" x14ac:dyDescent="0.5">
      <c r="A229" s="4"/>
      <c r="B229" s="4"/>
      <c r="C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4"/>
      <c r="AO229" s="4"/>
      <c r="AP229" s="4"/>
      <c r="AQ229" s="4"/>
      <c r="AR229" s="4"/>
      <c r="AS229" s="4"/>
      <c r="AT229" s="4"/>
      <c r="AU229" s="4"/>
      <c r="AV229" s="4"/>
      <c r="AW229" s="4"/>
      <c r="AX229" s="4"/>
      <c r="AY229" s="4"/>
      <c r="AZ229" s="4"/>
      <c r="BA229" s="4"/>
      <c r="BB229" s="4"/>
      <c r="BC229" s="4"/>
      <c r="BD229" s="4"/>
      <c r="BE229" s="4"/>
      <c r="BF229" s="4"/>
      <c r="BG229" s="4"/>
      <c r="BH229" s="4"/>
      <c r="BI229" s="4"/>
      <c r="BJ229" s="4"/>
      <c r="BK229" s="4"/>
      <c r="BL229" s="4"/>
      <c r="BM229" s="4"/>
      <c r="BN229" s="4"/>
      <c r="BO229" s="4"/>
      <c r="BP229" s="4"/>
      <c r="BQ229" s="4"/>
      <c r="BR229" s="4"/>
      <c r="BS229" s="4"/>
      <c r="BT229" s="4"/>
      <c r="BU229" s="4"/>
      <c r="BV229" s="4"/>
      <c r="BW229" s="4"/>
      <c r="BX229" s="4"/>
      <c r="BY229" s="4"/>
      <c r="BZ229" s="4"/>
      <c r="CA229" s="4"/>
      <c r="CB229" s="4"/>
      <c r="CC229" s="4"/>
      <c r="CD229" s="4"/>
      <c r="CE229" s="4"/>
      <c r="CF229" s="4"/>
      <c r="CG229" s="4"/>
      <c r="CH229" s="4"/>
      <c r="CI229" s="4"/>
      <c r="CJ229" s="4"/>
      <c r="CK229" s="4"/>
      <c r="CL229" s="4"/>
      <c r="CM229" s="4"/>
      <c r="CN229" s="4"/>
      <c r="CO229" s="4"/>
      <c r="CP229" s="4"/>
      <c r="CQ229" s="4"/>
      <c r="CR229" s="4"/>
      <c r="CS229" s="4"/>
      <c r="CT229" s="4"/>
      <c r="CU229" s="4"/>
      <c r="CV229" s="4"/>
      <c r="CW229" s="4"/>
      <c r="CX229" s="4"/>
      <c r="CY229" s="4"/>
      <c r="CZ229" s="4"/>
      <c r="DA229" s="4"/>
      <c r="DB229" s="4"/>
      <c r="DC229" s="4"/>
      <c r="DD229" s="4"/>
      <c r="DE229" s="4"/>
      <c r="DF229" s="4"/>
      <c r="DG229" s="4"/>
      <c r="DH229" s="4"/>
      <c r="DI229" s="4"/>
      <c r="DJ229" s="4"/>
      <c r="DK229" s="4"/>
      <c r="DL229" s="4"/>
      <c r="DM229" s="4"/>
      <c r="DN229" s="4"/>
      <c r="DO229" s="4"/>
      <c r="DP229" s="4"/>
      <c r="DQ229" s="4"/>
      <c r="DR229" s="4"/>
      <c r="DS229" s="4"/>
      <c r="DT229" s="4"/>
      <c r="DU229" s="4"/>
      <c r="DV229" s="4"/>
      <c r="DW229" s="4"/>
      <c r="DX229" s="4"/>
      <c r="DY229" s="4"/>
      <c r="DZ229" s="4"/>
      <c r="EA229" s="4"/>
      <c r="EB229" s="4"/>
      <c r="EC229" s="4"/>
      <c r="ED229" s="4"/>
      <c r="EE229" s="4"/>
      <c r="EF229" s="4"/>
      <c r="EG229" s="4"/>
      <c r="EH229" s="4"/>
      <c r="EI229" s="4"/>
      <c r="EJ229" s="4"/>
      <c r="EK229" s="4"/>
      <c r="EL229" s="4"/>
      <c r="EM229" s="4"/>
      <c r="EN229" s="4"/>
      <c r="EO229" s="4"/>
      <c r="EP229" s="4"/>
      <c r="EQ229" s="4"/>
      <c r="ER229" s="4"/>
      <c r="ES229" s="4"/>
      <c r="ET229" s="4"/>
      <c r="EU229" s="4"/>
      <c r="EV229" s="4"/>
      <c r="EW229" s="4"/>
      <c r="EX229" s="4"/>
      <c r="EY229" s="4"/>
      <c r="EZ229" s="4"/>
      <c r="FA229" s="4"/>
      <c r="FB229" s="4"/>
      <c r="FC229" s="4"/>
      <c r="FD229" s="4"/>
      <c r="FE229" s="4"/>
      <c r="FF229" s="4"/>
      <c r="FG229" s="4"/>
      <c r="FH229" s="4"/>
      <c r="FI229" s="4"/>
      <c r="FJ229" s="4"/>
      <c r="FK229" s="4"/>
      <c r="FL229" s="4"/>
      <c r="FM229" s="4"/>
      <c r="FN229" s="4"/>
      <c r="FO229" s="4"/>
      <c r="FP229" s="4"/>
      <c r="FQ229" s="4"/>
      <c r="FR229" s="4"/>
      <c r="FS229" s="4"/>
      <c r="FT229" s="4"/>
      <c r="FU229" s="4"/>
      <c r="FV229" s="4"/>
      <c r="FW229" s="4"/>
      <c r="FX229" s="4"/>
      <c r="FY229" s="4"/>
      <c r="FZ229" s="4"/>
      <c r="GA229" s="4"/>
      <c r="GB229" s="4"/>
      <c r="GC229" s="4"/>
      <c r="GD229" s="4"/>
      <c r="GE229" s="4"/>
      <c r="GF229" s="4"/>
      <c r="GG229" s="4"/>
      <c r="GH229" s="4"/>
      <c r="GI229" s="4"/>
      <c r="GJ229" s="4"/>
    </row>
    <row r="230" spans="1:192" s="5" customFormat="1" x14ac:dyDescent="0.5">
      <c r="A230" s="4"/>
      <c r="B230" s="4"/>
      <c r="C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K230" s="4"/>
      <c r="AL230" s="4"/>
      <c r="AM230" s="4"/>
      <c r="AN230" s="4"/>
      <c r="AO230" s="4"/>
      <c r="AP230" s="4"/>
      <c r="AQ230" s="4"/>
      <c r="AR230" s="4"/>
      <c r="AS230" s="4"/>
      <c r="AT230" s="4"/>
      <c r="AU230" s="4"/>
      <c r="AV230" s="4"/>
      <c r="AW230" s="4"/>
      <c r="AX230" s="4"/>
      <c r="AY230" s="4"/>
      <c r="AZ230" s="4"/>
      <c r="BA230" s="4"/>
      <c r="BB230" s="4"/>
      <c r="BC230" s="4"/>
      <c r="BD230" s="4"/>
      <c r="BE230" s="4"/>
      <c r="BF230" s="4"/>
      <c r="BG230" s="4"/>
      <c r="BH230" s="4"/>
      <c r="BI230" s="4"/>
      <c r="BJ230" s="4"/>
      <c r="BK230" s="4"/>
      <c r="BL230" s="4"/>
      <c r="BM230" s="4"/>
      <c r="BN230" s="4"/>
      <c r="BO230" s="4"/>
      <c r="BP230" s="4"/>
      <c r="BQ230" s="4"/>
      <c r="BR230" s="4"/>
      <c r="BS230" s="4"/>
      <c r="BT230" s="4"/>
      <c r="BU230" s="4"/>
      <c r="BV230" s="4"/>
      <c r="BW230" s="4"/>
      <c r="BX230" s="4"/>
      <c r="BY230" s="4"/>
      <c r="BZ230" s="4"/>
      <c r="CA230" s="4"/>
      <c r="CB230" s="4"/>
      <c r="CC230" s="4"/>
      <c r="CD230" s="4"/>
      <c r="CE230" s="4"/>
      <c r="CF230" s="4"/>
      <c r="CG230" s="4"/>
      <c r="CH230" s="4"/>
      <c r="CI230" s="4"/>
      <c r="CJ230" s="4"/>
      <c r="CK230" s="4"/>
      <c r="CL230" s="4"/>
      <c r="CM230" s="4"/>
      <c r="CN230" s="4"/>
      <c r="CO230" s="4"/>
      <c r="CP230" s="4"/>
      <c r="CQ230" s="4"/>
      <c r="CR230" s="4"/>
      <c r="CS230" s="4"/>
      <c r="CT230" s="4"/>
      <c r="CU230" s="4"/>
      <c r="CV230" s="4"/>
      <c r="CW230" s="4"/>
      <c r="CX230" s="4"/>
      <c r="CY230" s="4"/>
      <c r="CZ230" s="4"/>
      <c r="DA230" s="4"/>
      <c r="DB230" s="4"/>
      <c r="DC230" s="4"/>
      <c r="DD230" s="4"/>
      <c r="DE230" s="4"/>
      <c r="DF230" s="4"/>
      <c r="DG230" s="4"/>
      <c r="DH230" s="4"/>
      <c r="DI230" s="4"/>
      <c r="DJ230" s="4"/>
      <c r="DK230" s="4"/>
      <c r="DL230" s="4"/>
      <c r="DM230" s="4"/>
      <c r="DN230" s="4"/>
      <c r="DO230" s="4"/>
      <c r="DP230" s="4"/>
      <c r="DQ230" s="4"/>
      <c r="DR230" s="4"/>
      <c r="DS230" s="4"/>
      <c r="DT230" s="4"/>
      <c r="DU230" s="4"/>
      <c r="DV230" s="4"/>
      <c r="DW230" s="4"/>
      <c r="DX230" s="4"/>
      <c r="DY230" s="4"/>
      <c r="DZ230" s="4"/>
      <c r="EA230" s="4"/>
      <c r="EB230" s="4"/>
      <c r="EC230" s="4"/>
      <c r="ED230" s="4"/>
      <c r="EE230" s="4"/>
      <c r="EF230" s="4"/>
      <c r="EG230" s="4"/>
      <c r="EH230" s="4"/>
      <c r="EI230" s="4"/>
      <c r="EJ230" s="4"/>
      <c r="EK230" s="4"/>
      <c r="EL230" s="4"/>
      <c r="EM230" s="4"/>
      <c r="EN230" s="4"/>
      <c r="EO230" s="4"/>
      <c r="EP230" s="4"/>
      <c r="EQ230" s="4"/>
      <c r="ER230" s="4"/>
      <c r="ES230" s="4"/>
      <c r="ET230" s="4"/>
      <c r="EU230" s="4"/>
      <c r="EV230" s="4"/>
      <c r="EW230" s="4"/>
      <c r="EX230" s="4"/>
      <c r="EY230" s="4"/>
      <c r="EZ230" s="4"/>
      <c r="FA230" s="4"/>
      <c r="FB230" s="4"/>
      <c r="FC230" s="4"/>
      <c r="FD230" s="4"/>
      <c r="FE230" s="4"/>
      <c r="FF230" s="4"/>
      <c r="FG230" s="4"/>
      <c r="FH230" s="4"/>
      <c r="FI230" s="4"/>
      <c r="FJ230" s="4"/>
      <c r="FK230" s="4"/>
      <c r="FL230" s="4"/>
      <c r="FM230" s="4"/>
      <c r="FN230" s="4"/>
      <c r="FO230" s="4"/>
      <c r="FP230" s="4"/>
      <c r="FQ230" s="4"/>
      <c r="FR230" s="4"/>
      <c r="FS230" s="4"/>
      <c r="FT230" s="4"/>
      <c r="FU230" s="4"/>
      <c r="FV230" s="4"/>
      <c r="FW230" s="4"/>
      <c r="FX230" s="4"/>
      <c r="FY230" s="4"/>
      <c r="FZ230" s="4"/>
      <c r="GA230" s="4"/>
      <c r="GB230" s="4"/>
      <c r="GC230" s="4"/>
      <c r="GD230" s="4"/>
      <c r="GE230" s="4"/>
      <c r="GF230" s="4"/>
      <c r="GG230" s="4"/>
      <c r="GH230" s="4"/>
      <c r="GI230" s="4"/>
      <c r="GJ230" s="4"/>
    </row>
    <row r="231" spans="1:192" s="5" customFormat="1" x14ac:dyDescent="0.5">
      <c r="A231" s="4"/>
      <c r="B231" s="4"/>
      <c r="C231" s="4"/>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4"/>
      <c r="AO231" s="4"/>
      <c r="AP231" s="4"/>
      <c r="AQ231" s="4"/>
      <c r="AR231" s="4"/>
      <c r="AS231" s="4"/>
      <c r="AT231" s="4"/>
      <c r="AU231" s="4"/>
      <c r="AV231" s="4"/>
      <c r="AW231" s="4"/>
      <c r="AX231" s="4"/>
      <c r="AY231" s="4"/>
      <c r="AZ231" s="4"/>
      <c r="BA231" s="4"/>
      <c r="BB231" s="4"/>
      <c r="BC231" s="4"/>
      <c r="BD231" s="4"/>
      <c r="BE231" s="4"/>
      <c r="BF231" s="4"/>
      <c r="BG231" s="4"/>
      <c r="BH231" s="4"/>
      <c r="BI231" s="4"/>
      <c r="BJ231" s="4"/>
      <c r="BK231" s="4"/>
      <c r="BL231" s="4"/>
      <c r="BM231" s="4"/>
      <c r="BN231" s="4"/>
      <c r="BO231" s="4"/>
      <c r="BP231" s="4"/>
      <c r="BQ231" s="4"/>
      <c r="BR231" s="4"/>
      <c r="BS231" s="4"/>
      <c r="BT231" s="4"/>
      <c r="BU231" s="4"/>
      <c r="BV231" s="4"/>
      <c r="BW231" s="4"/>
      <c r="BX231" s="4"/>
      <c r="BY231" s="4"/>
      <c r="BZ231" s="4"/>
      <c r="CA231" s="4"/>
      <c r="CB231" s="4"/>
      <c r="CC231" s="4"/>
      <c r="CD231" s="4"/>
      <c r="CE231" s="4"/>
      <c r="CF231" s="4"/>
      <c r="CG231" s="4"/>
      <c r="CH231" s="4"/>
      <c r="CI231" s="4"/>
      <c r="CJ231" s="4"/>
      <c r="CK231" s="4"/>
      <c r="CL231" s="4"/>
      <c r="CM231" s="4"/>
      <c r="CN231" s="4"/>
      <c r="CO231" s="4"/>
      <c r="CP231" s="4"/>
      <c r="CQ231" s="4"/>
      <c r="CR231" s="4"/>
      <c r="CS231" s="4"/>
      <c r="CT231" s="4"/>
      <c r="CU231" s="4"/>
      <c r="CV231" s="4"/>
      <c r="CW231" s="4"/>
      <c r="CX231" s="4"/>
      <c r="CY231" s="4"/>
      <c r="CZ231" s="4"/>
      <c r="DA231" s="4"/>
      <c r="DB231" s="4"/>
      <c r="DC231" s="4"/>
      <c r="DD231" s="4"/>
      <c r="DE231" s="4"/>
      <c r="DF231" s="4"/>
      <c r="DG231" s="4"/>
      <c r="DH231" s="4"/>
      <c r="DI231" s="4"/>
      <c r="DJ231" s="4"/>
      <c r="DK231" s="4"/>
      <c r="DL231" s="4"/>
      <c r="DM231" s="4"/>
      <c r="DN231" s="4"/>
      <c r="DO231" s="4"/>
      <c r="DP231" s="4"/>
      <c r="DQ231" s="4"/>
      <c r="DR231" s="4"/>
      <c r="DS231" s="4"/>
      <c r="DT231" s="4"/>
      <c r="DU231" s="4"/>
      <c r="DV231" s="4"/>
      <c r="DW231" s="4"/>
      <c r="DX231" s="4"/>
      <c r="DY231" s="4"/>
      <c r="DZ231" s="4"/>
      <c r="EA231" s="4"/>
      <c r="EB231" s="4"/>
      <c r="EC231" s="4"/>
      <c r="ED231" s="4"/>
      <c r="EE231" s="4"/>
      <c r="EF231" s="4"/>
      <c r="EG231" s="4"/>
      <c r="EH231" s="4"/>
      <c r="EI231" s="4"/>
      <c r="EJ231" s="4"/>
      <c r="EK231" s="4"/>
      <c r="EL231" s="4"/>
      <c r="EM231" s="4"/>
      <c r="EN231" s="4"/>
      <c r="EO231" s="4"/>
      <c r="EP231" s="4"/>
      <c r="EQ231" s="4"/>
      <c r="ER231" s="4"/>
      <c r="ES231" s="4"/>
      <c r="ET231" s="4"/>
      <c r="EU231" s="4"/>
      <c r="EV231" s="4"/>
      <c r="EW231" s="4"/>
      <c r="EX231" s="4"/>
      <c r="EY231" s="4"/>
      <c r="EZ231" s="4"/>
      <c r="FA231" s="4"/>
      <c r="FB231" s="4"/>
      <c r="FC231" s="4"/>
      <c r="FD231" s="4"/>
      <c r="FE231" s="4"/>
      <c r="FF231" s="4"/>
      <c r="FG231" s="4"/>
      <c r="FH231" s="4"/>
      <c r="FI231" s="4"/>
      <c r="FJ231" s="4"/>
      <c r="FK231" s="4"/>
      <c r="FL231" s="4"/>
      <c r="FM231" s="4"/>
      <c r="FN231" s="4"/>
      <c r="FO231" s="4"/>
      <c r="FP231" s="4"/>
      <c r="FQ231" s="4"/>
      <c r="FR231" s="4"/>
      <c r="FS231" s="4"/>
      <c r="FT231" s="4"/>
      <c r="FU231" s="4"/>
      <c r="FV231" s="4"/>
      <c r="FW231" s="4"/>
      <c r="FX231" s="4"/>
      <c r="FY231" s="4"/>
      <c r="FZ231" s="4"/>
      <c r="GA231" s="4"/>
      <c r="GB231" s="4"/>
      <c r="GC231" s="4"/>
      <c r="GD231" s="4"/>
      <c r="GE231" s="4"/>
      <c r="GF231" s="4"/>
      <c r="GG231" s="4"/>
      <c r="GH231" s="4"/>
      <c r="GI231" s="4"/>
      <c r="GJ231" s="4"/>
    </row>
    <row r="232" spans="1:192" s="5" customFormat="1" x14ac:dyDescent="0.5">
      <c r="A232" s="4"/>
      <c r="B232" s="4"/>
      <c r="C232" s="4"/>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4"/>
      <c r="AO232" s="4"/>
      <c r="AP232" s="4"/>
      <c r="AQ232" s="4"/>
      <c r="AR232" s="4"/>
      <c r="AS232" s="4"/>
      <c r="AT232" s="4"/>
      <c r="AU232" s="4"/>
      <c r="AV232" s="4"/>
      <c r="AW232" s="4"/>
      <c r="AX232" s="4"/>
      <c r="AY232" s="4"/>
      <c r="AZ232" s="4"/>
      <c r="BA232" s="4"/>
      <c r="BB232" s="4"/>
      <c r="BC232" s="4"/>
      <c r="BD232" s="4"/>
      <c r="BE232" s="4"/>
      <c r="BF232" s="4"/>
      <c r="BG232" s="4"/>
      <c r="BH232" s="4"/>
      <c r="BI232" s="4"/>
      <c r="BJ232" s="4"/>
      <c r="BK232" s="4"/>
      <c r="BL232" s="4"/>
      <c r="BM232" s="4"/>
      <c r="BN232" s="4"/>
      <c r="BO232" s="4"/>
      <c r="BP232" s="4"/>
      <c r="BQ232" s="4"/>
      <c r="BR232" s="4"/>
      <c r="BS232" s="4"/>
      <c r="BT232" s="4"/>
      <c r="BU232" s="4"/>
      <c r="BV232" s="4"/>
      <c r="BW232" s="4"/>
      <c r="BX232" s="4"/>
      <c r="BY232" s="4"/>
      <c r="BZ232" s="4"/>
      <c r="CA232" s="4"/>
      <c r="CB232" s="4"/>
      <c r="CC232" s="4"/>
      <c r="CD232" s="4"/>
      <c r="CE232" s="4"/>
      <c r="CF232" s="4"/>
      <c r="CG232" s="4"/>
      <c r="CH232" s="4"/>
      <c r="CI232" s="4"/>
      <c r="CJ232" s="4"/>
      <c r="CK232" s="4"/>
      <c r="CL232" s="4"/>
      <c r="CM232" s="4"/>
      <c r="CN232" s="4"/>
      <c r="CO232" s="4"/>
      <c r="CP232" s="4"/>
      <c r="CQ232" s="4"/>
      <c r="CR232" s="4"/>
      <c r="CS232" s="4"/>
      <c r="CT232" s="4"/>
      <c r="CU232" s="4"/>
      <c r="CV232" s="4"/>
      <c r="CW232" s="4"/>
      <c r="CX232" s="4"/>
      <c r="CY232" s="4"/>
      <c r="CZ232" s="4"/>
      <c r="DA232" s="4"/>
      <c r="DB232" s="4"/>
      <c r="DC232" s="4"/>
      <c r="DD232" s="4"/>
      <c r="DE232" s="4"/>
      <c r="DF232" s="4"/>
      <c r="DG232" s="4"/>
      <c r="DH232" s="4"/>
      <c r="DI232" s="4"/>
      <c r="DJ232" s="4"/>
      <c r="DK232" s="4"/>
      <c r="DL232" s="4"/>
      <c r="DM232" s="4"/>
      <c r="DN232" s="4"/>
      <c r="DO232" s="4"/>
      <c r="DP232" s="4"/>
      <c r="DQ232" s="4"/>
      <c r="DR232" s="4"/>
      <c r="DS232" s="4"/>
      <c r="DT232" s="4"/>
      <c r="DU232" s="4"/>
      <c r="DV232" s="4"/>
      <c r="DW232" s="4"/>
      <c r="DX232" s="4"/>
      <c r="DY232" s="4"/>
      <c r="DZ232" s="4"/>
      <c r="EA232" s="4"/>
      <c r="EB232" s="4"/>
      <c r="EC232" s="4"/>
      <c r="ED232" s="4"/>
      <c r="EE232" s="4"/>
      <c r="EF232" s="4"/>
      <c r="EG232" s="4"/>
      <c r="EH232" s="4"/>
      <c r="EI232" s="4"/>
      <c r="EJ232" s="4"/>
      <c r="EK232" s="4"/>
      <c r="EL232" s="4"/>
      <c r="EM232" s="4"/>
      <c r="EN232" s="4"/>
      <c r="EO232" s="4"/>
      <c r="EP232" s="4"/>
      <c r="EQ232" s="4"/>
      <c r="ER232" s="4"/>
      <c r="ES232" s="4"/>
      <c r="ET232" s="4"/>
      <c r="EU232" s="4"/>
      <c r="EV232" s="4"/>
      <c r="EW232" s="4"/>
      <c r="EX232" s="4"/>
      <c r="EY232" s="4"/>
      <c r="EZ232" s="4"/>
      <c r="FA232" s="4"/>
      <c r="FB232" s="4"/>
      <c r="FC232" s="4"/>
      <c r="FD232" s="4"/>
      <c r="FE232" s="4"/>
      <c r="FF232" s="4"/>
      <c r="FG232" s="4"/>
      <c r="FH232" s="4"/>
      <c r="FI232" s="4"/>
      <c r="FJ232" s="4"/>
      <c r="FK232" s="4"/>
      <c r="FL232" s="4"/>
      <c r="FM232" s="4"/>
      <c r="FN232" s="4"/>
      <c r="FO232" s="4"/>
      <c r="FP232" s="4"/>
      <c r="FQ232" s="4"/>
      <c r="FR232" s="4"/>
      <c r="FS232" s="4"/>
      <c r="FT232" s="4"/>
      <c r="FU232" s="4"/>
      <c r="FV232" s="4"/>
      <c r="FW232" s="4"/>
      <c r="FX232" s="4"/>
      <c r="FY232" s="4"/>
      <c r="FZ232" s="4"/>
      <c r="GA232" s="4"/>
      <c r="GB232" s="4"/>
      <c r="GC232" s="4"/>
      <c r="GD232" s="4"/>
      <c r="GE232" s="4"/>
      <c r="GF232" s="4"/>
      <c r="GG232" s="4"/>
      <c r="GH232" s="4"/>
      <c r="GI232" s="4"/>
      <c r="GJ232" s="4"/>
    </row>
    <row r="233" spans="1:192" s="5" customFormat="1" x14ac:dyDescent="0.5">
      <c r="A233" s="4"/>
      <c r="B233" s="4"/>
      <c r="C233" s="4"/>
      <c r="D233" s="4"/>
      <c r="E233" s="4"/>
      <c r="F233" s="4"/>
      <c r="G233" s="4"/>
      <c r="H233" s="4"/>
      <c r="I233" s="4"/>
      <c r="J233" s="4"/>
      <c r="K233" s="4"/>
      <c r="L233" s="4"/>
      <c r="M233" s="4"/>
      <c r="N233" s="4"/>
      <c r="O233" s="4"/>
      <c r="P233" s="4"/>
      <c r="Q233" s="4"/>
      <c r="R233" s="4"/>
      <c r="S233" s="4"/>
      <c r="T233" s="4"/>
      <c r="U233" s="4"/>
      <c r="V233" s="4"/>
      <c r="W233" s="4"/>
      <c r="X233" s="4"/>
      <c r="Y233" s="4"/>
      <c r="Z233" s="4"/>
      <c r="AA233" s="4"/>
      <c r="AB233" s="4"/>
      <c r="AC233" s="4"/>
      <c r="AD233" s="4"/>
      <c r="AE233" s="4"/>
      <c r="AF233" s="4"/>
      <c r="AG233" s="4"/>
      <c r="AH233" s="4"/>
      <c r="AI233" s="4"/>
      <c r="AJ233" s="4"/>
      <c r="AK233" s="4"/>
      <c r="AL233" s="4"/>
      <c r="AM233" s="4"/>
      <c r="AN233" s="4"/>
      <c r="AO233" s="4"/>
      <c r="AP233" s="4"/>
      <c r="AQ233" s="4"/>
      <c r="AR233" s="4"/>
      <c r="AS233" s="4"/>
      <c r="AT233" s="4"/>
      <c r="AU233" s="4"/>
      <c r="AV233" s="4"/>
      <c r="AW233" s="4"/>
      <c r="AX233" s="4"/>
      <c r="AY233" s="4"/>
      <c r="AZ233" s="4"/>
      <c r="BA233" s="4"/>
      <c r="BB233" s="4"/>
      <c r="BC233" s="4"/>
      <c r="BD233" s="4"/>
      <c r="BE233" s="4"/>
      <c r="BF233" s="4"/>
      <c r="BG233" s="4"/>
      <c r="BH233" s="4"/>
      <c r="BI233" s="4"/>
      <c r="BJ233" s="4"/>
      <c r="BK233" s="4"/>
      <c r="BL233" s="4"/>
      <c r="BM233" s="4"/>
      <c r="BN233" s="4"/>
      <c r="BO233" s="4"/>
      <c r="BP233" s="4"/>
      <c r="BQ233" s="4"/>
      <c r="BR233" s="4"/>
      <c r="BS233" s="4"/>
      <c r="BT233" s="4"/>
      <c r="BU233" s="4"/>
      <c r="BV233" s="4"/>
      <c r="BW233" s="4"/>
      <c r="BX233" s="4"/>
      <c r="BY233" s="4"/>
      <c r="BZ233" s="4"/>
      <c r="CA233" s="4"/>
      <c r="CB233" s="4"/>
      <c r="CC233" s="4"/>
      <c r="CD233" s="4"/>
      <c r="CE233" s="4"/>
      <c r="CF233" s="4"/>
      <c r="CG233" s="4"/>
      <c r="CH233" s="4"/>
      <c r="CI233" s="4"/>
      <c r="CJ233" s="4"/>
      <c r="CK233" s="4"/>
      <c r="CL233" s="4"/>
      <c r="CM233" s="4"/>
      <c r="CN233" s="4"/>
      <c r="CO233" s="4"/>
      <c r="CP233" s="4"/>
      <c r="CQ233" s="4"/>
      <c r="CR233" s="4"/>
      <c r="CS233" s="4"/>
      <c r="CT233" s="4"/>
      <c r="CU233" s="4"/>
      <c r="CV233" s="4"/>
      <c r="CW233" s="4"/>
      <c r="CX233" s="4"/>
      <c r="CY233" s="4"/>
      <c r="CZ233" s="4"/>
      <c r="DA233" s="4"/>
      <c r="DB233" s="4"/>
      <c r="DC233" s="4"/>
      <c r="DD233" s="4"/>
      <c r="DE233" s="4"/>
      <c r="DF233" s="4"/>
      <c r="DG233" s="4"/>
      <c r="DH233" s="4"/>
      <c r="DI233" s="4"/>
      <c r="DJ233" s="4"/>
      <c r="DK233" s="4"/>
      <c r="DL233" s="4"/>
      <c r="DM233" s="4"/>
      <c r="DN233" s="4"/>
      <c r="DO233" s="4"/>
      <c r="DP233" s="4"/>
      <c r="DQ233" s="4"/>
      <c r="DR233" s="4"/>
      <c r="DS233" s="4"/>
      <c r="DT233" s="4"/>
      <c r="DU233" s="4"/>
      <c r="DV233" s="4"/>
      <c r="DW233" s="4"/>
      <c r="DX233" s="4"/>
      <c r="DY233" s="4"/>
      <c r="DZ233" s="4"/>
      <c r="EA233" s="4"/>
      <c r="EB233" s="4"/>
      <c r="EC233" s="4"/>
      <c r="ED233" s="4"/>
      <c r="EE233" s="4"/>
      <c r="EF233" s="4"/>
      <c r="EG233" s="4"/>
      <c r="EH233" s="4"/>
      <c r="EI233" s="4"/>
      <c r="EJ233" s="4"/>
      <c r="EK233" s="4"/>
      <c r="EL233" s="4"/>
      <c r="EM233" s="4"/>
      <c r="EN233" s="4"/>
      <c r="EO233" s="4"/>
      <c r="EP233" s="4"/>
      <c r="EQ233" s="4"/>
      <c r="ER233" s="4"/>
      <c r="ES233" s="4"/>
      <c r="ET233" s="4"/>
      <c r="EU233" s="4"/>
      <c r="EV233" s="4"/>
      <c r="EW233" s="4"/>
      <c r="EX233" s="4"/>
      <c r="EY233" s="4"/>
      <c r="EZ233" s="4"/>
      <c r="FA233" s="4"/>
      <c r="FB233" s="4"/>
      <c r="FC233" s="4"/>
      <c r="FD233" s="4"/>
      <c r="FE233" s="4"/>
      <c r="FF233" s="4"/>
      <c r="FG233" s="4"/>
      <c r="FH233" s="4"/>
      <c r="FI233" s="4"/>
      <c r="FJ233" s="4"/>
      <c r="FK233" s="4"/>
      <c r="FL233" s="4"/>
      <c r="FM233" s="4"/>
      <c r="FN233" s="4"/>
      <c r="FO233" s="4"/>
      <c r="FP233" s="4"/>
      <c r="FQ233" s="4"/>
      <c r="FR233" s="4"/>
      <c r="FS233" s="4"/>
      <c r="FT233" s="4"/>
      <c r="FU233" s="4"/>
      <c r="FV233" s="4"/>
      <c r="FW233" s="4"/>
      <c r="FX233" s="4"/>
      <c r="FY233" s="4"/>
      <c r="FZ233" s="4"/>
      <c r="GA233" s="4"/>
      <c r="GB233" s="4"/>
      <c r="GC233" s="4"/>
      <c r="GD233" s="4"/>
      <c r="GE233" s="4"/>
      <c r="GF233" s="4"/>
      <c r="GG233" s="4"/>
      <c r="GH233" s="4"/>
      <c r="GI233" s="4"/>
      <c r="GJ233" s="4"/>
    </row>
    <row r="234" spans="1:192" s="5" customFormat="1" x14ac:dyDescent="0.5">
      <c r="A234" s="4"/>
      <c r="B234" s="4"/>
      <c r="C234" s="4"/>
      <c r="D234" s="4"/>
      <c r="E234" s="4"/>
      <c r="F234" s="4"/>
      <c r="G234" s="4"/>
      <c r="H234" s="4"/>
      <c r="I234" s="4"/>
      <c r="J234" s="4"/>
      <c r="K234" s="4"/>
      <c r="L234" s="4"/>
      <c r="M234" s="4"/>
      <c r="N234" s="4"/>
      <c r="O234" s="4"/>
      <c r="P234" s="4"/>
      <c r="Q234" s="4"/>
      <c r="R234" s="4"/>
      <c r="S234" s="4"/>
      <c r="T234" s="4"/>
      <c r="U234" s="4"/>
      <c r="V234" s="4"/>
      <c r="W234" s="4"/>
      <c r="X234" s="4"/>
      <c r="Y234" s="4"/>
      <c r="Z234" s="4"/>
      <c r="AA234" s="4"/>
      <c r="AB234" s="4"/>
      <c r="AC234" s="4"/>
      <c r="AD234" s="4"/>
      <c r="AE234" s="4"/>
      <c r="AF234" s="4"/>
      <c r="AG234" s="4"/>
      <c r="AH234" s="4"/>
      <c r="AI234" s="4"/>
      <c r="AJ234" s="4"/>
      <c r="AK234" s="4"/>
      <c r="AL234" s="4"/>
      <c r="AM234" s="4"/>
      <c r="AN234" s="4"/>
      <c r="AO234" s="4"/>
      <c r="AP234" s="4"/>
      <c r="AQ234" s="4"/>
      <c r="AR234" s="4"/>
      <c r="AS234" s="4"/>
      <c r="AT234" s="4"/>
      <c r="AU234" s="4"/>
      <c r="AV234" s="4"/>
      <c r="AW234" s="4"/>
      <c r="AX234" s="4"/>
      <c r="AY234" s="4"/>
      <c r="AZ234" s="4"/>
      <c r="BA234" s="4"/>
      <c r="BB234" s="4"/>
      <c r="BC234" s="4"/>
      <c r="BD234" s="4"/>
      <c r="BE234" s="4"/>
      <c r="BF234" s="4"/>
      <c r="BG234" s="4"/>
      <c r="BH234" s="4"/>
      <c r="BI234" s="4"/>
      <c r="BJ234" s="4"/>
      <c r="BK234" s="4"/>
      <c r="BL234" s="4"/>
      <c r="BM234" s="4"/>
      <c r="BN234" s="4"/>
      <c r="BO234" s="4"/>
      <c r="BP234" s="4"/>
      <c r="BQ234" s="4"/>
      <c r="BR234" s="4"/>
      <c r="BS234" s="4"/>
      <c r="BT234" s="4"/>
      <c r="BU234" s="4"/>
      <c r="BV234" s="4"/>
      <c r="BW234" s="4"/>
      <c r="BX234" s="4"/>
      <c r="BY234" s="4"/>
      <c r="BZ234" s="4"/>
      <c r="CA234" s="4"/>
      <c r="CB234" s="4"/>
      <c r="CC234" s="4"/>
      <c r="CD234" s="4"/>
      <c r="CE234" s="4"/>
      <c r="CF234" s="4"/>
      <c r="CG234" s="4"/>
      <c r="CH234" s="4"/>
      <c r="CI234" s="4"/>
      <c r="CJ234" s="4"/>
      <c r="CK234" s="4"/>
      <c r="CL234" s="4"/>
      <c r="CM234" s="4"/>
      <c r="CN234" s="4"/>
      <c r="CO234" s="4"/>
      <c r="CP234" s="4"/>
      <c r="CQ234" s="4"/>
      <c r="CR234" s="4"/>
      <c r="CS234" s="4"/>
      <c r="CT234" s="4"/>
      <c r="CU234" s="4"/>
      <c r="CV234" s="4"/>
      <c r="CW234" s="4"/>
      <c r="CX234" s="4"/>
      <c r="CY234" s="4"/>
      <c r="CZ234" s="4"/>
      <c r="DA234" s="4"/>
      <c r="DB234" s="4"/>
      <c r="DC234" s="4"/>
      <c r="DD234" s="4"/>
      <c r="DE234" s="4"/>
      <c r="DF234" s="4"/>
      <c r="DG234" s="4"/>
      <c r="DH234" s="4"/>
      <c r="DI234" s="4"/>
      <c r="DJ234" s="4"/>
      <c r="DK234" s="4"/>
      <c r="DL234" s="4"/>
      <c r="DM234" s="4"/>
      <c r="DN234" s="4"/>
      <c r="DO234" s="4"/>
      <c r="DP234" s="4"/>
      <c r="DQ234" s="4"/>
      <c r="DR234" s="4"/>
      <c r="DS234" s="4"/>
      <c r="DT234" s="4"/>
      <c r="DU234" s="4"/>
      <c r="DV234" s="4"/>
      <c r="DW234" s="4"/>
      <c r="DX234" s="4"/>
      <c r="DY234" s="4"/>
      <c r="DZ234" s="4"/>
      <c r="EA234" s="4"/>
      <c r="EB234" s="4"/>
      <c r="EC234" s="4"/>
      <c r="ED234" s="4"/>
      <c r="EE234" s="4"/>
      <c r="EF234" s="4"/>
      <c r="EG234" s="4"/>
      <c r="EH234" s="4"/>
      <c r="EI234" s="4"/>
      <c r="EJ234" s="4"/>
      <c r="EK234" s="4"/>
      <c r="EL234" s="4"/>
      <c r="EM234" s="4"/>
      <c r="EN234" s="4"/>
      <c r="EO234" s="4"/>
      <c r="EP234" s="4"/>
      <c r="EQ234" s="4"/>
      <c r="ER234" s="4"/>
      <c r="ES234" s="4"/>
      <c r="ET234" s="4"/>
      <c r="EU234" s="4"/>
      <c r="EV234" s="4"/>
      <c r="EW234" s="4"/>
      <c r="EX234" s="4"/>
      <c r="EY234" s="4"/>
      <c r="EZ234" s="4"/>
      <c r="FA234" s="4"/>
      <c r="FB234" s="4"/>
      <c r="FC234" s="4"/>
      <c r="FD234" s="4"/>
      <c r="FE234" s="4"/>
      <c r="FF234" s="4"/>
      <c r="FG234" s="4"/>
      <c r="FH234" s="4"/>
      <c r="FI234" s="4"/>
      <c r="FJ234" s="4"/>
      <c r="FK234" s="4"/>
      <c r="FL234" s="4"/>
      <c r="FM234" s="4"/>
      <c r="FN234" s="4"/>
      <c r="FO234" s="4"/>
      <c r="FP234" s="4"/>
      <c r="FQ234" s="4"/>
      <c r="FR234" s="4"/>
      <c r="FS234" s="4"/>
      <c r="FT234" s="4"/>
      <c r="FU234" s="4"/>
      <c r="FV234" s="4"/>
      <c r="FW234" s="4"/>
      <c r="FX234" s="4"/>
      <c r="FY234" s="4"/>
      <c r="FZ234" s="4"/>
      <c r="GA234" s="4"/>
      <c r="GB234" s="4"/>
      <c r="GC234" s="4"/>
      <c r="GD234" s="4"/>
      <c r="GE234" s="4"/>
      <c r="GF234" s="4"/>
      <c r="GG234" s="4"/>
      <c r="GH234" s="4"/>
      <c r="GI234" s="4"/>
      <c r="GJ234" s="4"/>
    </row>
    <row r="235" spans="1:192" s="5" customFormat="1" x14ac:dyDescent="0.5">
      <c r="A235" s="4"/>
      <c r="B235" s="4"/>
      <c r="C235" s="4"/>
      <c r="D235" s="4"/>
      <c r="E235" s="4"/>
      <c r="F235" s="4"/>
      <c r="G235" s="4"/>
      <c r="H235" s="4"/>
      <c r="I235" s="4"/>
      <c r="J235" s="4"/>
      <c r="K235" s="4"/>
      <c r="L235" s="4"/>
      <c r="M235" s="4"/>
      <c r="N235" s="4"/>
      <c r="O235" s="4"/>
      <c r="P235" s="4"/>
      <c r="Q235" s="4"/>
      <c r="R235" s="4"/>
      <c r="S235" s="4"/>
      <c r="T235" s="4"/>
      <c r="U235" s="4"/>
      <c r="V235" s="4"/>
      <c r="W235" s="4"/>
      <c r="X235" s="4"/>
      <c r="Y235" s="4"/>
      <c r="Z235" s="4"/>
      <c r="AA235" s="4"/>
      <c r="AB235" s="4"/>
      <c r="AC235" s="4"/>
      <c r="AD235" s="4"/>
      <c r="AE235" s="4"/>
      <c r="AF235" s="4"/>
      <c r="AG235" s="4"/>
      <c r="AH235" s="4"/>
      <c r="AI235" s="4"/>
      <c r="AJ235" s="4"/>
      <c r="AK235" s="4"/>
      <c r="AL235" s="4"/>
      <c r="AM235" s="4"/>
      <c r="AN235" s="4"/>
      <c r="AO235" s="4"/>
      <c r="AP235" s="4"/>
      <c r="AQ235" s="4"/>
      <c r="AR235" s="4"/>
      <c r="AS235" s="4"/>
      <c r="AT235" s="4"/>
      <c r="AU235" s="4"/>
      <c r="AV235" s="4"/>
      <c r="AW235" s="4"/>
      <c r="AX235" s="4"/>
      <c r="AY235" s="4"/>
      <c r="AZ235" s="4"/>
      <c r="BA235" s="4"/>
      <c r="BB235" s="4"/>
      <c r="BC235" s="4"/>
      <c r="BD235" s="4"/>
      <c r="BE235" s="4"/>
      <c r="BF235" s="4"/>
      <c r="BG235" s="4"/>
      <c r="BH235" s="4"/>
      <c r="BI235" s="4"/>
      <c r="BJ235" s="4"/>
      <c r="BK235" s="4"/>
      <c r="BL235" s="4"/>
      <c r="BM235" s="4"/>
      <c r="BN235" s="4"/>
      <c r="BO235" s="4"/>
      <c r="BP235" s="4"/>
      <c r="BQ235" s="4"/>
      <c r="BR235" s="4"/>
      <c r="BS235" s="4"/>
      <c r="BT235" s="4"/>
      <c r="BU235" s="4"/>
      <c r="BV235" s="4"/>
      <c r="BW235" s="4"/>
      <c r="BX235" s="4"/>
      <c r="BY235" s="4"/>
      <c r="BZ235" s="4"/>
      <c r="CA235" s="4"/>
      <c r="CB235" s="4"/>
      <c r="CC235" s="4"/>
      <c r="CD235" s="4"/>
      <c r="CE235" s="4"/>
      <c r="CF235" s="4"/>
      <c r="CG235" s="4"/>
      <c r="CH235" s="4"/>
      <c r="CI235" s="4"/>
      <c r="CJ235" s="4"/>
      <c r="CK235" s="4"/>
      <c r="CL235" s="4"/>
      <c r="CM235" s="4"/>
      <c r="CN235" s="4"/>
      <c r="CO235" s="4"/>
      <c r="CP235" s="4"/>
      <c r="CQ235" s="4"/>
      <c r="CR235" s="4"/>
      <c r="CS235" s="4"/>
      <c r="CT235" s="4"/>
      <c r="CU235" s="4"/>
      <c r="CV235" s="4"/>
      <c r="CW235" s="4"/>
      <c r="CX235" s="4"/>
      <c r="CY235" s="4"/>
      <c r="CZ235" s="4"/>
      <c r="DA235" s="4"/>
      <c r="DB235" s="4"/>
      <c r="DC235" s="4"/>
      <c r="DD235" s="4"/>
      <c r="DE235" s="4"/>
      <c r="DF235" s="4"/>
      <c r="DG235" s="4"/>
      <c r="DH235" s="4"/>
      <c r="DI235" s="4"/>
      <c r="DJ235" s="4"/>
      <c r="DK235" s="4"/>
      <c r="DL235" s="4"/>
      <c r="DM235" s="4"/>
      <c r="DN235" s="4"/>
      <c r="DO235" s="4"/>
      <c r="DP235" s="4"/>
      <c r="DQ235" s="4"/>
      <c r="DR235" s="4"/>
      <c r="DS235" s="4"/>
      <c r="DT235" s="4"/>
      <c r="DU235" s="4"/>
      <c r="DV235" s="4"/>
      <c r="DW235" s="4"/>
      <c r="DX235" s="4"/>
      <c r="DY235" s="4"/>
      <c r="DZ235" s="4"/>
      <c r="EA235" s="4"/>
      <c r="EB235" s="4"/>
      <c r="EC235" s="4"/>
      <c r="ED235" s="4"/>
      <c r="EE235" s="4"/>
      <c r="EF235" s="4"/>
      <c r="EG235" s="4"/>
      <c r="EH235" s="4"/>
      <c r="EI235" s="4"/>
      <c r="EJ235" s="4"/>
      <c r="EK235" s="4"/>
      <c r="EL235" s="4"/>
      <c r="EM235" s="4"/>
      <c r="EN235" s="4"/>
      <c r="EO235" s="4"/>
      <c r="EP235" s="4"/>
      <c r="EQ235" s="4"/>
      <c r="ER235" s="4"/>
      <c r="ES235" s="4"/>
      <c r="ET235" s="4"/>
      <c r="EU235" s="4"/>
      <c r="EV235" s="4"/>
      <c r="EW235" s="4"/>
      <c r="EX235" s="4"/>
      <c r="EY235" s="4"/>
      <c r="EZ235" s="4"/>
      <c r="FA235" s="4"/>
      <c r="FB235" s="4"/>
      <c r="FC235" s="4"/>
      <c r="FD235" s="4"/>
      <c r="FE235" s="4"/>
      <c r="FF235" s="4"/>
      <c r="FG235" s="4"/>
      <c r="FH235" s="4"/>
      <c r="FI235" s="4"/>
      <c r="FJ235" s="4"/>
      <c r="FK235" s="4"/>
      <c r="FL235" s="4"/>
      <c r="FM235" s="4"/>
      <c r="FN235" s="4"/>
      <c r="FO235" s="4"/>
      <c r="FP235" s="4"/>
      <c r="FQ235" s="4"/>
      <c r="FR235" s="4"/>
      <c r="FS235" s="4"/>
      <c r="FT235" s="4"/>
      <c r="FU235" s="4"/>
      <c r="FV235" s="4"/>
      <c r="FW235" s="4"/>
      <c r="FX235" s="4"/>
      <c r="FY235" s="4"/>
      <c r="FZ235" s="4"/>
      <c r="GA235" s="4"/>
      <c r="GB235" s="4"/>
      <c r="GC235" s="4"/>
      <c r="GD235" s="4"/>
      <c r="GE235" s="4"/>
      <c r="GF235" s="4"/>
      <c r="GG235" s="4"/>
      <c r="GH235" s="4"/>
      <c r="GI235" s="4"/>
      <c r="GJ235" s="4"/>
    </row>
    <row r="236" spans="1:192" s="5" customFormat="1" x14ac:dyDescent="0.5">
      <c r="A236" s="4"/>
      <c r="B236" s="4"/>
      <c r="C236" s="4"/>
      <c r="D236" s="4"/>
      <c r="E236" s="4"/>
      <c r="F236" s="4"/>
      <c r="G236" s="4"/>
      <c r="H236" s="4"/>
      <c r="I236" s="4"/>
      <c r="J236" s="4"/>
      <c r="K236" s="4"/>
      <c r="L236" s="4"/>
      <c r="M236" s="4"/>
      <c r="N236" s="4"/>
      <c r="O236" s="4"/>
      <c r="P236" s="4"/>
      <c r="Q236" s="4"/>
      <c r="R236" s="4"/>
      <c r="S236" s="4"/>
      <c r="T236" s="4"/>
      <c r="U236" s="4"/>
      <c r="V236" s="4"/>
      <c r="W236" s="4"/>
      <c r="X236" s="4"/>
      <c r="Y236" s="4"/>
      <c r="Z236" s="4"/>
      <c r="AA236" s="4"/>
      <c r="AB236" s="4"/>
      <c r="AC236" s="4"/>
      <c r="AD236" s="4"/>
      <c r="AE236" s="4"/>
      <c r="AF236" s="4"/>
      <c r="AG236" s="4"/>
      <c r="AH236" s="4"/>
      <c r="AI236" s="4"/>
      <c r="AJ236" s="4"/>
      <c r="AK236" s="4"/>
      <c r="AL236" s="4"/>
      <c r="AM236" s="4"/>
      <c r="AN236" s="4"/>
      <c r="AO236" s="4"/>
      <c r="AP236" s="4"/>
      <c r="AQ236" s="4"/>
      <c r="AR236" s="4"/>
      <c r="AS236" s="4"/>
      <c r="AT236" s="4"/>
      <c r="AU236" s="4"/>
      <c r="AV236" s="4"/>
      <c r="AW236" s="4"/>
      <c r="AX236" s="4"/>
      <c r="AY236" s="4"/>
      <c r="AZ236" s="4"/>
      <c r="BA236" s="4"/>
      <c r="BB236" s="4"/>
      <c r="BC236" s="4"/>
      <c r="BD236" s="4"/>
      <c r="BE236" s="4"/>
      <c r="BF236" s="4"/>
      <c r="BG236" s="4"/>
      <c r="BH236" s="4"/>
      <c r="BI236" s="4"/>
      <c r="BJ236" s="4"/>
      <c r="BK236" s="4"/>
      <c r="BL236" s="4"/>
      <c r="BM236" s="4"/>
      <c r="BN236" s="4"/>
      <c r="BO236" s="4"/>
      <c r="BP236" s="4"/>
      <c r="BQ236" s="4"/>
      <c r="BR236" s="4"/>
      <c r="BS236" s="4"/>
      <c r="BT236" s="4"/>
      <c r="BU236" s="4"/>
      <c r="BV236" s="4"/>
      <c r="BW236" s="4"/>
      <c r="BX236" s="4"/>
      <c r="BY236" s="4"/>
      <c r="BZ236" s="4"/>
      <c r="CA236" s="4"/>
      <c r="CB236" s="4"/>
      <c r="CC236" s="4"/>
      <c r="CD236" s="4"/>
      <c r="CE236" s="4"/>
      <c r="CF236" s="4"/>
      <c r="CG236" s="4"/>
      <c r="CH236" s="4"/>
      <c r="CI236" s="4"/>
      <c r="CJ236" s="4"/>
      <c r="CK236" s="4"/>
      <c r="CL236" s="4"/>
      <c r="CM236" s="4"/>
      <c r="CN236" s="4"/>
      <c r="CO236" s="4"/>
      <c r="CP236" s="4"/>
      <c r="CQ236" s="4"/>
      <c r="CR236" s="4"/>
      <c r="CS236" s="4"/>
      <c r="CT236" s="4"/>
      <c r="CU236" s="4"/>
      <c r="CV236" s="4"/>
      <c r="CW236" s="4"/>
      <c r="CX236" s="4"/>
      <c r="CY236" s="4"/>
      <c r="CZ236" s="4"/>
      <c r="DA236" s="4"/>
      <c r="DB236" s="4"/>
      <c r="DC236" s="4"/>
      <c r="DD236" s="4"/>
      <c r="DE236" s="4"/>
      <c r="DF236" s="4"/>
      <c r="DG236" s="4"/>
      <c r="DH236" s="4"/>
      <c r="DI236" s="4"/>
      <c r="DJ236" s="4"/>
      <c r="DK236" s="4"/>
      <c r="DL236" s="4"/>
      <c r="DM236" s="4"/>
      <c r="DN236" s="4"/>
      <c r="DO236" s="4"/>
      <c r="DP236" s="4"/>
      <c r="DQ236" s="4"/>
      <c r="DR236" s="4"/>
      <c r="DS236" s="4"/>
      <c r="DT236" s="4"/>
      <c r="DU236" s="4"/>
      <c r="DV236" s="4"/>
      <c r="DW236" s="4"/>
      <c r="DX236" s="4"/>
      <c r="DY236" s="4"/>
      <c r="DZ236" s="4"/>
      <c r="EA236" s="4"/>
      <c r="EB236" s="4"/>
      <c r="EC236" s="4"/>
      <c r="ED236" s="4"/>
      <c r="EE236" s="4"/>
      <c r="EF236" s="4"/>
      <c r="EG236" s="4"/>
      <c r="EH236" s="4"/>
      <c r="EI236" s="4"/>
      <c r="EJ236" s="4"/>
      <c r="EK236" s="4"/>
      <c r="EL236" s="4"/>
      <c r="EM236" s="4"/>
      <c r="EN236" s="4"/>
      <c r="EO236" s="4"/>
      <c r="EP236" s="4"/>
      <c r="EQ236" s="4"/>
      <c r="ER236" s="4"/>
      <c r="ES236" s="4"/>
      <c r="ET236" s="4"/>
      <c r="EU236" s="4"/>
      <c r="EV236" s="4"/>
      <c r="EW236" s="4"/>
      <c r="EX236" s="4"/>
      <c r="EY236" s="4"/>
      <c r="EZ236" s="4"/>
      <c r="FA236" s="4"/>
      <c r="FB236" s="4"/>
      <c r="FC236" s="4"/>
      <c r="FD236" s="4"/>
      <c r="FE236" s="4"/>
      <c r="FF236" s="4"/>
      <c r="FG236" s="4"/>
      <c r="FH236" s="4"/>
      <c r="FI236" s="4"/>
      <c r="FJ236" s="4"/>
      <c r="FK236" s="4"/>
      <c r="FL236" s="4"/>
      <c r="FM236" s="4"/>
      <c r="FN236" s="4"/>
      <c r="FO236" s="4"/>
      <c r="FP236" s="4"/>
      <c r="FQ236" s="4"/>
      <c r="FR236" s="4"/>
      <c r="FS236" s="4"/>
      <c r="FT236" s="4"/>
      <c r="FU236" s="4"/>
      <c r="FV236" s="4"/>
      <c r="FW236" s="4"/>
      <c r="FX236" s="4"/>
      <c r="FY236" s="4"/>
      <c r="FZ236" s="4"/>
      <c r="GA236" s="4"/>
      <c r="GB236" s="4"/>
      <c r="GC236" s="4"/>
      <c r="GD236" s="4"/>
      <c r="GE236" s="4"/>
      <c r="GF236" s="4"/>
      <c r="GG236" s="4"/>
      <c r="GH236" s="4"/>
      <c r="GI236" s="4"/>
      <c r="GJ236" s="4"/>
    </row>
    <row r="237" spans="1:192" s="5" customFormat="1" x14ac:dyDescent="0.5">
      <c r="A237" s="4"/>
      <c r="B237" s="4"/>
      <c r="C237" s="4"/>
      <c r="D237" s="4"/>
      <c r="E237" s="4"/>
      <c r="F237" s="4"/>
      <c r="G237" s="4"/>
      <c r="H237" s="4"/>
      <c r="I237" s="4"/>
      <c r="J237" s="4"/>
      <c r="K237" s="4"/>
      <c r="L237" s="4"/>
      <c r="M237" s="4"/>
      <c r="N237" s="4"/>
      <c r="O237" s="4"/>
      <c r="P237" s="4"/>
      <c r="Q237" s="4"/>
      <c r="R237" s="4"/>
      <c r="S237" s="4"/>
      <c r="T237" s="4"/>
      <c r="U237" s="4"/>
      <c r="V237" s="4"/>
      <c r="W237" s="4"/>
      <c r="X237" s="4"/>
      <c r="Y237" s="4"/>
      <c r="Z237" s="4"/>
      <c r="AA237" s="4"/>
      <c r="AB237" s="4"/>
      <c r="AC237" s="4"/>
      <c r="AD237" s="4"/>
      <c r="AE237" s="4"/>
      <c r="AF237" s="4"/>
      <c r="AG237" s="4"/>
      <c r="AH237" s="4"/>
      <c r="AI237" s="4"/>
      <c r="AJ237" s="4"/>
      <c r="AK237" s="4"/>
      <c r="AL237" s="4"/>
      <c r="AM237" s="4"/>
      <c r="AN237" s="4"/>
      <c r="AO237" s="4"/>
      <c r="AP237" s="4"/>
      <c r="AQ237" s="4"/>
      <c r="AR237" s="4"/>
      <c r="AS237" s="4"/>
      <c r="AT237" s="4"/>
      <c r="AU237" s="4"/>
      <c r="AV237" s="4"/>
      <c r="AW237" s="4"/>
      <c r="AX237" s="4"/>
      <c r="AY237" s="4"/>
      <c r="AZ237" s="4"/>
      <c r="BA237" s="4"/>
      <c r="BB237" s="4"/>
      <c r="BC237" s="4"/>
      <c r="BD237" s="4"/>
      <c r="BE237" s="4"/>
      <c r="BF237" s="4"/>
      <c r="BG237" s="4"/>
      <c r="BH237" s="4"/>
      <c r="BI237" s="4"/>
      <c r="BJ237" s="4"/>
      <c r="BK237" s="4"/>
      <c r="BL237" s="4"/>
      <c r="BM237" s="4"/>
      <c r="BN237" s="4"/>
      <c r="BO237" s="4"/>
      <c r="BP237" s="4"/>
      <c r="BQ237" s="4"/>
      <c r="BR237" s="4"/>
      <c r="BS237" s="4"/>
      <c r="BT237" s="4"/>
      <c r="BU237" s="4"/>
      <c r="BV237" s="4"/>
      <c r="BW237" s="4"/>
      <c r="BX237" s="4"/>
      <c r="BY237" s="4"/>
      <c r="BZ237" s="4"/>
      <c r="CA237" s="4"/>
      <c r="CB237" s="4"/>
      <c r="CC237" s="4"/>
      <c r="CD237" s="4"/>
      <c r="CE237" s="4"/>
      <c r="CF237" s="4"/>
      <c r="CG237" s="4"/>
      <c r="CH237" s="4"/>
      <c r="CI237" s="4"/>
      <c r="CJ237" s="4"/>
      <c r="CK237" s="4"/>
      <c r="CL237" s="4"/>
      <c r="CM237" s="4"/>
      <c r="CN237" s="4"/>
      <c r="CO237" s="4"/>
      <c r="CP237" s="4"/>
      <c r="CQ237" s="4"/>
      <c r="CR237" s="4"/>
      <c r="CS237" s="4"/>
      <c r="CT237" s="4"/>
      <c r="CU237" s="4"/>
      <c r="CV237" s="4"/>
      <c r="CW237" s="4"/>
      <c r="CX237" s="4"/>
      <c r="CY237" s="4"/>
      <c r="CZ237" s="4"/>
      <c r="DA237" s="4"/>
      <c r="DB237" s="4"/>
      <c r="DC237" s="4"/>
      <c r="DD237" s="4"/>
      <c r="DE237" s="4"/>
      <c r="DF237" s="4"/>
      <c r="DG237" s="4"/>
      <c r="DH237" s="4"/>
      <c r="DI237" s="4"/>
      <c r="DJ237" s="4"/>
      <c r="DK237" s="4"/>
      <c r="DL237" s="4"/>
      <c r="DM237" s="4"/>
      <c r="DN237" s="4"/>
      <c r="DO237" s="4"/>
      <c r="DP237" s="4"/>
      <c r="DQ237" s="4"/>
      <c r="DR237" s="4"/>
      <c r="DS237" s="4"/>
      <c r="DT237" s="4"/>
      <c r="DU237" s="4"/>
      <c r="DV237" s="4"/>
      <c r="DW237" s="4"/>
      <c r="DX237" s="4"/>
      <c r="DY237" s="4"/>
      <c r="DZ237" s="4"/>
      <c r="EA237" s="4"/>
      <c r="EB237" s="4"/>
      <c r="EC237" s="4"/>
      <c r="ED237" s="4"/>
      <c r="EE237" s="4"/>
      <c r="EF237" s="4"/>
      <c r="EG237" s="4"/>
      <c r="EH237" s="4"/>
      <c r="EI237" s="4"/>
      <c r="EJ237" s="4"/>
      <c r="EK237" s="4"/>
      <c r="EL237" s="4"/>
      <c r="EM237" s="4"/>
      <c r="EN237" s="4"/>
      <c r="EO237" s="4"/>
      <c r="EP237" s="4"/>
      <c r="EQ237" s="4"/>
      <c r="ER237" s="4"/>
      <c r="ES237" s="4"/>
      <c r="ET237" s="4"/>
      <c r="EU237" s="4"/>
      <c r="EV237" s="4"/>
      <c r="EW237" s="4"/>
      <c r="EX237" s="4"/>
      <c r="EY237" s="4"/>
      <c r="EZ237" s="4"/>
      <c r="FA237" s="4"/>
      <c r="FB237" s="4"/>
      <c r="FC237" s="4"/>
      <c r="FD237" s="4"/>
      <c r="FE237" s="4"/>
      <c r="FF237" s="4"/>
      <c r="FG237" s="4"/>
      <c r="FH237" s="4"/>
      <c r="FI237" s="4"/>
      <c r="FJ237" s="4"/>
      <c r="FK237" s="4"/>
      <c r="FL237" s="4"/>
      <c r="FM237" s="4"/>
      <c r="FN237" s="4"/>
      <c r="FO237" s="4"/>
      <c r="FP237" s="4"/>
      <c r="FQ237" s="4"/>
      <c r="FR237" s="4"/>
      <c r="FS237" s="4"/>
      <c r="FT237" s="4"/>
      <c r="FU237" s="4"/>
      <c r="FV237" s="4"/>
      <c r="FW237" s="4"/>
      <c r="FX237" s="4"/>
      <c r="FY237" s="4"/>
      <c r="FZ237" s="4"/>
      <c r="GA237" s="4"/>
      <c r="GB237" s="4"/>
      <c r="GC237" s="4"/>
      <c r="GD237" s="4"/>
      <c r="GE237" s="4"/>
      <c r="GF237" s="4"/>
      <c r="GG237" s="4"/>
      <c r="GH237" s="4"/>
      <c r="GI237" s="4"/>
      <c r="GJ237" s="4"/>
    </row>
    <row r="238" spans="1:192" s="5" customFormat="1" x14ac:dyDescent="0.5">
      <c r="A238" s="4"/>
      <c r="B238" s="4"/>
      <c r="C238" s="4"/>
      <c r="D238" s="4"/>
      <c r="E238" s="4"/>
      <c r="F238" s="4"/>
      <c r="G238" s="4"/>
      <c r="H238" s="4"/>
      <c r="I238" s="4"/>
      <c r="J238" s="4"/>
      <c r="K238" s="4"/>
      <c r="L238" s="4"/>
      <c r="M238" s="4"/>
      <c r="N238" s="4"/>
      <c r="O238" s="4"/>
      <c r="P238" s="4"/>
      <c r="Q238" s="4"/>
      <c r="R238" s="4"/>
      <c r="S238" s="4"/>
      <c r="T238" s="4"/>
      <c r="U238" s="4"/>
      <c r="V238" s="4"/>
      <c r="W238" s="4"/>
      <c r="X238" s="4"/>
      <c r="Y238" s="4"/>
      <c r="Z238" s="4"/>
      <c r="AA238" s="4"/>
      <c r="AB238" s="4"/>
      <c r="AC238" s="4"/>
      <c r="AD238" s="4"/>
      <c r="AE238" s="4"/>
      <c r="AF238" s="4"/>
      <c r="AG238" s="4"/>
      <c r="AH238" s="4"/>
      <c r="AI238" s="4"/>
      <c r="AJ238" s="4"/>
      <c r="AK238" s="4"/>
      <c r="AL238" s="4"/>
      <c r="AM238" s="4"/>
      <c r="AN238" s="4"/>
      <c r="AO238" s="4"/>
      <c r="AP238" s="4"/>
      <c r="AQ238" s="4"/>
      <c r="AR238" s="4"/>
      <c r="AS238" s="4"/>
      <c r="AT238" s="4"/>
      <c r="AU238" s="4"/>
      <c r="AV238" s="4"/>
      <c r="AW238" s="4"/>
      <c r="AX238" s="4"/>
      <c r="AY238" s="4"/>
      <c r="AZ238" s="4"/>
      <c r="BA238" s="4"/>
      <c r="BB238" s="4"/>
      <c r="BC238" s="4"/>
      <c r="BD238" s="4"/>
      <c r="BE238" s="4"/>
      <c r="BF238" s="4"/>
      <c r="BG238" s="4"/>
      <c r="BH238" s="4"/>
      <c r="BI238" s="4"/>
      <c r="BJ238" s="4"/>
      <c r="BK238" s="4"/>
      <c r="BL238" s="4"/>
      <c r="BM238" s="4"/>
      <c r="BN238" s="4"/>
      <c r="BO238" s="4"/>
      <c r="BP238" s="4"/>
      <c r="BQ238" s="4"/>
      <c r="BR238" s="4"/>
      <c r="BS238" s="4"/>
      <c r="BT238" s="4"/>
      <c r="BU238" s="4"/>
      <c r="BV238" s="4"/>
      <c r="BW238" s="4"/>
      <c r="BX238" s="4"/>
      <c r="BY238" s="4"/>
      <c r="BZ238" s="4"/>
      <c r="CA238" s="4"/>
      <c r="CB238" s="4"/>
      <c r="CC238" s="4"/>
      <c r="CD238" s="4"/>
      <c r="CE238" s="4"/>
      <c r="CF238" s="4"/>
      <c r="CG238" s="4"/>
      <c r="CH238" s="4"/>
      <c r="CI238" s="4"/>
      <c r="CJ238" s="4"/>
      <c r="CK238" s="4"/>
      <c r="CL238" s="4"/>
      <c r="CM238" s="4"/>
      <c r="CN238" s="4"/>
      <c r="CO238" s="4"/>
      <c r="CP238" s="4"/>
      <c r="CQ238" s="4"/>
      <c r="CR238" s="4"/>
      <c r="CS238" s="4"/>
      <c r="CT238" s="4"/>
      <c r="CU238" s="4"/>
      <c r="CV238" s="4"/>
      <c r="CW238" s="4"/>
      <c r="CX238" s="4"/>
      <c r="CY238" s="4"/>
      <c r="CZ238" s="4"/>
      <c r="DA238" s="4"/>
      <c r="DB238" s="4"/>
      <c r="DC238" s="4"/>
      <c r="DD238" s="4"/>
      <c r="DE238" s="4"/>
      <c r="DF238" s="4"/>
      <c r="DG238" s="4"/>
      <c r="DH238" s="4"/>
      <c r="DI238" s="4"/>
      <c r="DJ238" s="4"/>
      <c r="DK238" s="4"/>
      <c r="DL238" s="4"/>
      <c r="DM238" s="4"/>
      <c r="DN238" s="4"/>
      <c r="DO238" s="4"/>
      <c r="DP238" s="4"/>
      <c r="DQ238" s="4"/>
      <c r="DR238" s="4"/>
      <c r="DS238" s="4"/>
      <c r="DT238" s="4"/>
      <c r="DU238" s="4"/>
      <c r="DV238" s="4"/>
      <c r="DW238" s="4"/>
      <c r="DX238" s="4"/>
      <c r="DY238" s="4"/>
      <c r="DZ238" s="4"/>
      <c r="EA238" s="4"/>
      <c r="EB238" s="4"/>
      <c r="EC238" s="4"/>
      <c r="ED238" s="4"/>
      <c r="EE238" s="4"/>
      <c r="EF238" s="4"/>
      <c r="EG238" s="4"/>
      <c r="EH238" s="4"/>
      <c r="EI238" s="4"/>
      <c r="EJ238" s="4"/>
      <c r="EK238" s="4"/>
      <c r="EL238" s="4"/>
      <c r="EM238" s="4"/>
      <c r="EN238" s="4"/>
      <c r="EO238" s="4"/>
      <c r="EP238" s="4"/>
      <c r="EQ238" s="4"/>
      <c r="ER238" s="4"/>
      <c r="ES238" s="4"/>
      <c r="ET238" s="4"/>
      <c r="EU238" s="4"/>
      <c r="EV238" s="4"/>
      <c r="EW238" s="4"/>
      <c r="EX238" s="4"/>
      <c r="EY238" s="4"/>
      <c r="EZ238" s="4"/>
      <c r="FA238" s="4"/>
      <c r="FB238" s="4"/>
      <c r="FC238" s="4"/>
      <c r="FD238" s="4"/>
      <c r="FE238" s="4"/>
      <c r="FF238" s="4"/>
      <c r="FG238" s="4"/>
      <c r="FH238" s="4"/>
      <c r="FI238" s="4"/>
      <c r="FJ238" s="4"/>
      <c r="FK238" s="4"/>
      <c r="FL238" s="4"/>
      <c r="FM238" s="4"/>
      <c r="FN238" s="4"/>
      <c r="FO238" s="4"/>
      <c r="FP238" s="4"/>
      <c r="FQ238" s="4"/>
      <c r="FR238" s="4"/>
      <c r="FS238" s="4"/>
      <c r="FT238" s="4"/>
      <c r="FU238" s="4"/>
      <c r="FV238" s="4"/>
      <c r="FW238" s="4"/>
      <c r="FX238" s="4"/>
      <c r="FY238" s="4"/>
      <c r="FZ238" s="4"/>
      <c r="GA238" s="4"/>
      <c r="GB238" s="4"/>
      <c r="GC238" s="4"/>
      <c r="GD238" s="4"/>
      <c r="GE238" s="4"/>
      <c r="GF238" s="4"/>
      <c r="GG238" s="4"/>
      <c r="GH238" s="4"/>
      <c r="GI238" s="4"/>
      <c r="GJ238" s="4"/>
    </row>
    <row r="239" spans="1:192" s="5" customFormat="1" x14ac:dyDescent="0.5">
      <c r="A239" s="4"/>
      <c r="B239" s="4"/>
      <c r="C239" s="4"/>
      <c r="D239" s="4"/>
      <c r="E239" s="4"/>
      <c r="F239" s="4"/>
      <c r="G239" s="4"/>
      <c r="H239" s="4"/>
      <c r="I239" s="4"/>
      <c r="J239" s="4"/>
      <c r="K239" s="4"/>
      <c r="L239" s="4"/>
      <c r="M239" s="4"/>
      <c r="N239" s="4"/>
      <c r="O239" s="4"/>
      <c r="P239" s="4"/>
      <c r="Q239" s="4"/>
      <c r="R239" s="4"/>
      <c r="S239" s="4"/>
      <c r="T239" s="4"/>
      <c r="U239" s="4"/>
      <c r="V239" s="4"/>
      <c r="W239" s="4"/>
      <c r="X239" s="4"/>
      <c r="Y239" s="4"/>
      <c r="Z239" s="4"/>
      <c r="AA239" s="4"/>
      <c r="AB239" s="4"/>
      <c r="AC239" s="4"/>
      <c r="AD239" s="4"/>
      <c r="AE239" s="4"/>
      <c r="AF239" s="4"/>
      <c r="AG239" s="4"/>
      <c r="AH239" s="4"/>
      <c r="AI239" s="4"/>
      <c r="AJ239" s="4"/>
      <c r="AK239" s="4"/>
      <c r="AL239" s="4"/>
      <c r="AM239" s="4"/>
      <c r="AN239" s="4"/>
      <c r="AO239" s="4"/>
      <c r="AP239" s="4"/>
      <c r="AQ239" s="4"/>
      <c r="AR239" s="4"/>
      <c r="AS239" s="4"/>
      <c r="AT239" s="4"/>
      <c r="AU239" s="4"/>
      <c r="AV239" s="4"/>
      <c r="AW239" s="4"/>
      <c r="AX239" s="4"/>
      <c r="AY239" s="4"/>
      <c r="AZ239" s="4"/>
      <c r="BA239" s="4"/>
      <c r="BB239" s="4"/>
      <c r="BC239" s="4"/>
      <c r="BD239" s="4"/>
      <c r="BE239" s="4"/>
      <c r="BF239" s="4"/>
      <c r="BG239" s="4"/>
      <c r="BH239" s="4"/>
      <c r="BI239" s="4"/>
      <c r="BJ239" s="4"/>
      <c r="BK239" s="4"/>
      <c r="BL239" s="4"/>
      <c r="BM239" s="4"/>
      <c r="BN239" s="4"/>
      <c r="BO239" s="4"/>
      <c r="BP239" s="4"/>
      <c r="BQ239" s="4"/>
      <c r="BR239" s="4"/>
      <c r="BS239" s="4"/>
      <c r="BT239" s="4"/>
      <c r="BU239" s="4"/>
      <c r="BV239" s="4"/>
      <c r="BW239" s="4"/>
      <c r="BX239" s="4"/>
      <c r="BY239" s="4"/>
      <c r="BZ239" s="4"/>
      <c r="CA239" s="4"/>
      <c r="CB239" s="4"/>
      <c r="CC239" s="4"/>
      <c r="CD239" s="4"/>
      <c r="CE239" s="4"/>
      <c r="CF239" s="4"/>
      <c r="CG239" s="4"/>
      <c r="CH239" s="4"/>
      <c r="CI239" s="4"/>
      <c r="CJ239" s="4"/>
      <c r="CK239" s="4"/>
      <c r="CL239" s="4"/>
      <c r="CM239" s="4"/>
      <c r="CN239" s="4"/>
      <c r="CO239" s="4"/>
      <c r="CP239" s="4"/>
      <c r="CQ239" s="4"/>
      <c r="CR239" s="4"/>
      <c r="CS239" s="4"/>
      <c r="CT239" s="4"/>
      <c r="CU239" s="4"/>
      <c r="CV239" s="4"/>
      <c r="CW239" s="4"/>
      <c r="CX239" s="4"/>
      <c r="CY239" s="4"/>
      <c r="CZ239" s="4"/>
      <c r="DA239" s="4"/>
      <c r="DB239" s="4"/>
      <c r="DC239" s="4"/>
      <c r="DD239" s="4"/>
      <c r="DE239" s="4"/>
      <c r="DF239" s="4"/>
      <c r="DG239" s="4"/>
      <c r="DH239" s="4"/>
      <c r="DI239" s="4"/>
      <c r="DJ239" s="4"/>
      <c r="DK239" s="4"/>
      <c r="DL239" s="4"/>
      <c r="DM239" s="4"/>
      <c r="DN239" s="4"/>
      <c r="DO239" s="4"/>
      <c r="DP239" s="4"/>
      <c r="DQ239" s="4"/>
      <c r="DR239" s="4"/>
      <c r="DS239" s="4"/>
      <c r="DT239" s="4"/>
      <c r="DU239" s="4"/>
      <c r="DV239" s="4"/>
      <c r="DW239" s="4"/>
      <c r="DX239" s="4"/>
      <c r="DY239" s="4"/>
      <c r="DZ239" s="4"/>
      <c r="EA239" s="4"/>
      <c r="EB239" s="4"/>
      <c r="EC239" s="4"/>
      <c r="ED239" s="4"/>
      <c r="EE239" s="4"/>
      <c r="EF239" s="4"/>
      <c r="EG239" s="4"/>
      <c r="EH239" s="4"/>
      <c r="EI239" s="4"/>
      <c r="EJ239" s="4"/>
      <c r="EK239" s="4"/>
      <c r="EL239" s="4"/>
      <c r="EM239" s="4"/>
      <c r="EN239" s="4"/>
      <c r="EO239" s="4"/>
      <c r="EP239" s="4"/>
      <c r="EQ239" s="4"/>
      <c r="ER239" s="4"/>
      <c r="ES239" s="4"/>
      <c r="ET239" s="4"/>
      <c r="EU239" s="4"/>
      <c r="EV239" s="4"/>
      <c r="EW239" s="4"/>
      <c r="EX239" s="4"/>
      <c r="EY239" s="4"/>
      <c r="EZ239" s="4"/>
      <c r="FA239" s="4"/>
      <c r="FB239" s="4"/>
      <c r="FC239" s="4"/>
      <c r="FD239" s="4"/>
      <c r="FE239" s="4"/>
      <c r="FF239" s="4"/>
      <c r="FG239" s="4"/>
      <c r="FH239" s="4"/>
      <c r="FI239" s="4"/>
      <c r="FJ239" s="4"/>
      <c r="FK239" s="4"/>
      <c r="FL239" s="4"/>
      <c r="FM239" s="4"/>
      <c r="FN239" s="4"/>
      <c r="FO239" s="4"/>
      <c r="FP239" s="4"/>
      <c r="FQ239" s="4"/>
      <c r="FR239" s="4"/>
      <c r="FS239" s="4"/>
      <c r="FT239" s="4"/>
      <c r="FU239" s="4"/>
      <c r="FV239" s="4"/>
      <c r="FW239" s="4"/>
      <c r="FX239" s="4"/>
      <c r="FY239" s="4"/>
      <c r="FZ239" s="4"/>
      <c r="GA239" s="4"/>
      <c r="GB239" s="4"/>
      <c r="GC239" s="4"/>
      <c r="GD239" s="4"/>
      <c r="GE239" s="4"/>
      <c r="GF239" s="4"/>
      <c r="GG239" s="4"/>
      <c r="GH239" s="4"/>
      <c r="GI239" s="4"/>
      <c r="GJ239" s="4"/>
    </row>
    <row r="240" spans="1:192" s="5" customFormat="1" x14ac:dyDescent="0.5">
      <c r="A240" s="4"/>
      <c r="B240" s="4"/>
      <c r="C240" s="4"/>
      <c r="D240" s="4"/>
      <c r="E240" s="4"/>
      <c r="F240" s="4"/>
      <c r="G240" s="4"/>
      <c r="H240" s="4"/>
      <c r="I240" s="4"/>
      <c r="J240" s="4"/>
      <c r="K240" s="4"/>
      <c r="L240" s="4"/>
      <c r="M240" s="4"/>
      <c r="N240" s="4"/>
      <c r="O240" s="4"/>
      <c r="P240" s="4"/>
      <c r="Q240" s="4"/>
      <c r="R240" s="4"/>
      <c r="S240" s="4"/>
      <c r="T240" s="4"/>
      <c r="U240" s="4"/>
      <c r="V240" s="4"/>
      <c r="W240" s="4"/>
      <c r="X240" s="4"/>
      <c r="Y240" s="4"/>
      <c r="Z240" s="4"/>
      <c r="AA240" s="4"/>
      <c r="AB240" s="4"/>
      <c r="AC240" s="4"/>
      <c r="AD240" s="4"/>
      <c r="AE240" s="4"/>
      <c r="AF240" s="4"/>
      <c r="AG240" s="4"/>
      <c r="AH240" s="4"/>
      <c r="AI240" s="4"/>
      <c r="AJ240" s="4"/>
      <c r="AK240" s="4"/>
      <c r="AL240" s="4"/>
      <c r="AM240" s="4"/>
      <c r="AN240" s="4"/>
      <c r="AO240" s="4"/>
      <c r="AP240" s="4"/>
      <c r="AQ240" s="4"/>
      <c r="AR240" s="4"/>
      <c r="AS240" s="4"/>
      <c r="AT240" s="4"/>
      <c r="AU240" s="4"/>
      <c r="AV240" s="4"/>
      <c r="AW240" s="4"/>
      <c r="AX240" s="4"/>
      <c r="AY240" s="4"/>
      <c r="AZ240" s="4"/>
      <c r="BA240" s="4"/>
      <c r="BB240" s="4"/>
      <c r="BC240" s="4"/>
      <c r="BD240" s="4"/>
      <c r="BE240" s="4"/>
      <c r="BF240" s="4"/>
      <c r="BG240" s="4"/>
      <c r="BH240" s="4"/>
      <c r="BI240" s="4"/>
      <c r="BJ240" s="4"/>
      <c r="BK240" s="4"/>
      <c r="BL240" s="4"/>
      <c r="BM240" s="4"/>
      <c r="BN240" s="4"/>
      <c r="BO240" s="4"/>
      <c r="BP240" s="4"/>
      <c r="BQ240" s="4"/>
      <c r="BR240" s="4"/>
      <c r="BS240" s="4"/>
      <c r="BT240" s="4"/>
      <c r="BU240" s="4"/>
      <c r="BV240" s="4"/>
      <c r="BW240" s="4"/>
      <c r="BX240" s="4"/>
      <c r="BY240" s="4"/>
      <c r="BZ240" s="4"/>
      <c r="CA240" s="4"/>
      <c r="CB240" s="4"/>
      <c r="CC240" s="4"/>
      <c r="CD240" s="4"/>
      <c r="CE240" s="4"/>
      <c r="CF240" s="4"/>
      <c r="CG240" s="4"/>
      <c r="CH240" s="4"/>
      <c r="CI240" s="4"/>
      <c r="CJ240" s="4"/>
      <c r="CK240" s="4"/>
      <c r="CL240" s="4"/>
      <c r="CM240" s="4"/>
      <c r="CN240" s="4"/>
      <c r="CO240" s="4"/>
      <c r="CP240" s="4"/>
      <c r="CQ240" s="4"/>
      <c r="CR240" s="4"/>
      <c r="CS240" s="4"/>
      <c r="CT240" s="4"/>
      <c r="CU240" s="4"/>
      <c r="CV240" s="4"/>
      <c r="CW240" s="4"/>
      <c r="CX240" s="4"/>
      <c r="CY240" s="4"/>
      <c r="CZ240" s="4"/>
      <c r="DA240" s="4"/>
      <c r="DB240" s="4"/>
      <c r="DC240" s="4"/>
      <c r="DD240" s="4"/>
      <c r="DE240" s="4"/>
      <c r="DF240" s="4"/>
      <c r="DG240" s="4"/>
      <c r="DH240" s="4"/>
      <c r="DI240" s="4"/>
      <c r="DJ240" s="4"/>
      <c r="DK240" s="4"/>
      <c r="DL240" s="4"/>
      <c r="DM240" s="4"/>
      <c r="DN240" s="4"/>
      <c r="DO240" s="4"/>
      <c r="DP240" s="4"/>
      <c r="DQ240" s="4"/>
      <c r="DR240" s="4"/>
      <c r="DS240" s="4"/>
      <c r="DT240" s="4"/>
      <c r="DU240" s="4"/>
      <c r="DV240" s="4"/>
      <c r="DW240" s="4"/>
      <c r="DX240" s="4"/>
      <c r="DY240" s="4"/>
      <c r="DZ240" s="4"/>
      <c r="EA240" s="4"/>
      <c r="EB240" s="4"/>
      <c r="EC240" s="4"/>
      <c r="ED240" s="4"/>
      <c r="EE240" s="4"/>
      <c r="EF240" s="4"/>
      <c r="EG240" s="4"/>
      <c r="EH240" s="4"/>
      <c r="EI240" s="4"/>
      <c r="EJ240" s="4"/>
      <c r="EK240" s="4"/>
      <c r="EL240" s="4"/>
      <c r="EM240" s="4"/>
      <c r="EN240" s="4"/>
      <c r="EO240" s="4"/>
      <c r="EP240" s="4"/>
      <c r="EQ240" s="4"/>
      <c r="ER240" s="4"/>
      <c r="ES240" s="4"/>
      <c r="ET240" s="4"/>
      <c r="EU240" s="4"/>
      <c r="EV240" s="4"/>
      <c r="EW240" s="4"/>
      <c r="EX240" s="4"/>
      <c r="EY240" s="4"/>
      <c r="EZ240" s="4"/>
      <c r="FA240" s="4"/>
      <c r="FB240" s="4"/>
      <c r="FC240" s="4"/>
      <c r="FD240" s="4"/>
      <c r="FE240" s="4"/>
      <c r="FF240" s="4"/>
      <c r="FG240" s="4"/>
      <c r="FH240" s="4"/>
      <c r="FI240" s="4"/>
      <c r="FJ240" s="4"/>
      <c r="FK240" s="4"/>
      <c r="FL240" s="4"/>
      <c r="FM240" s="4"/>
      <c r="FN240" s="4"/>
      <c r="FO240" s="4"/>
      <c r="FP240" s="4"/>
      <c r="FQ240" s="4"/>
      <c r="FR240" s="4"/>
      <c r="FS240" s="4"/>
      <c r="FT240" s="4"/>
      <c r="FU240" s="4"/>
      <c r="FV240" s="4"/>
      <c r="FW240" s="4"/>
      <c r="FX240" s="4"/>
      <c r="FY240" s="4"/>
      <c r="FZ240" s="4"/>
      <c r="GA240" s="4"/>
      <c r="GB240" s="4"/>
      <c r="GC240" s="4"/>
      <c r="GD240" s="4"/>
      <c r="GE240" s="4"/>
      <c r="GF240" s="4"/>
      <c r="GG240" s="4"/>
      <c r="GH240" s="4"/>
      <c r="GI240" s="4"/>
      <c r="GJ240" s="4"/>
    </row>
    <row r="241" spans="1:192" s="5" customFormat="1" x14ac:dyDescent="0.5">
      <c r="A241" s="4"/>
      <c r="B241" s="4"/>
      <c r="C241" s="4"/>
      <c r="D241" s="4"/>
      <c r="E241" s="4"/>
      <c r="F241" s="4"/>
      <c r="G241" s="4"/>
      <c r="H241" s="4"/>
      <c r="I241" s="4"/>
      <c r="J241" s="4"/>
      <c r="K241" s="4"/>
      <c r="L241" s="4"/>
      <c r="M241" s="4"/>
      <c r="N241" s="4"/>
      <c r="O241" s="4"/>
      <c r="P241" s="4"/>
      <c r="Q241" s="4"/>
      <c r="R241" s="4"/>
      <c r="S241" s="4"/>
      <c r="T241" s="4"/>
      <c r="U241" s="4"/>
      <c r="V241" s="4"/>
      <c r="W241" s="4"/>
      <c r="X241" s="4"/>
      <c r="Y241" s="4"/>
      <c r="Z241" s="4"/>
      <c r="AA241" s="4"/>
      <c r="AB241" s="4"/>
      <c r="AC241" s="4"/>
      <c r="AD241" s="4"/>
      <c r="AE241" s="4"/>
      <c r="AF241" s="4"/>
      <c r="AG241" s="4"/>
      <c r="AH241" s="4"/>
      <c r="AI241" s="4"/>
      <c r="AJ241" s="4"/>
      <c r="AK241" s="4"/>
      <c r="AL241" s="4"/>
      <c r="AM241" s="4"/>
      <c r="AN241" s="4"/>
      <c r="AO241" s="4"/>
      <c r="AP241" s="4"/>
      <c r="AQ241" s="4"/>
      <c r="AR241" s="4"/>
      <c r="AS241" s="4"/>
      <c r="AT241" s="4"/>
      <c r="AU241" s="4"/>
      <c r="AV241" s="4"/>
      <c r="AW241" s="4"/>
      <c r="AX241" s="4"/>
      <c r="AY241" s="4"/>
      <c r="AZ241" s="4"/>
      <c r="BA241" s="4"/>
      <c r="BB241" s="4"/>
      <c r="BC241" s="4"/>
      <c r="BD241" s="4"/>
      <c r="BE241" s="4"/>
      <c r="BF241" s="4"/>
      <c r="BG241" s="4"/>
      <c r="BH241" s="4"/>
      <c r="BI241" s="4"/>
      <c r="BJ241" s="4"/>
      <c r="BK241" s="4"/>
      <c r="BL241" s="4"/>
      <c r="BM241" s="4"/>
      <c r="BN241" s="4"/>
      <c r="BO241" s="4"/>
      <c r="BP241" s="4"/>
      <c r="BQ241" s="4"/>
      <c r="BR241" s="4"/>
      <c r="BS241" s="4"/>
      <c r="BT241" s="4"/>
      <c r="BU241" s="4"/>
      <c r="BV241" s="4"/>
      <c r="BW241" s="4"/>
      <c r="BX241" s="4"/>
      <c r="BY241" s="4"/>
      <c r="BZ241" s="4"/>
      <c r="CA241" s="4"/>
      <c r="CB241" s="4"/>
      <c r="CC241" s="4"/>
      <c r="CD241" s="4"/>
      <c r="CE241" s="4"/>
      <c r="CF241" s="4"/>
      <c r="CG241" s="4"/>
      <c r="CH241" s="4"/>
      <c r="CI241" s="4"/>
      <c r="CJ241" s="4"/>
      <c r="CK241" s="4"/>
      <c r="CL241" s="4"/>
      <c r="CM241" s="4"/>
      <c r="CN241" s="4"/>
      <c r="CO241" s="4"/>
      <c r="CP241" s="4"/>
      <c r="CQ241" s="4"/>
      <c r="CR241" s="4"/>
      <c r="CS241" s="4"/>
      <c r="CT241" s="4"/>
      <c r="CU241" s="4"/>
      <c r="CV241" s="4"/>
      <c r="CW241" s="4"/>
      <c r="CX241" s="4"/>
      <c r="CY241" s="4"/>
      <c r="CZ241" s="4"/>
      <c r="DA241" s="4"/>
      <c r="DB241" s="4"/>
      <c r="DC241" s="4"/>
      <c r="DD241" s="4"/>
      <c r="DE241" s="4"/>
      <c r="DF241" s="4"/>
      <c r="DG241" s="4"/>
      <c r="DH241" s="4"/>
      <c r="DI241" s="4"/>
      <c r="DJ241" s="4"/>
      <c r="DK241" s="4"/>
      <c r="DL241" s="4"/>
      <c r="DM241" s="4"/>
      <c r="DN241" s="4"/>
      <c r="DO241" s="4"/>
      <c r="DP241" s="4"/>
      <c r="DQ241" s="4"/>
      <c r="DR241" s="4"/>
      <c r="DS241" s="4"/>
      <c r="DT241" s="4"/>
      <c r="DU241" s="4"/>
      <c r="DV241" s="4"/>
      <c r="DW241" s="4"/>
      <c r="DX241" s="4"/>
      <c r="DY241" s="4"/>
      <c r="DZ241" s="4"/>
      <c r="EA241" s="4"/>
      <c r="EB241" s="4"/>
      <c r="EC241" s="4"/>
      <c r="ED241" s="4"/>
      <c r="EE241" s="4"/>
      <c r="EF241" s="4"/>
      <c r="EG241" s="4"/>
      <c r="EH241" s="4"/>
      <c r="EI241" s="4"/>
      <c r="EJ241" s="4"/>
      <c r="EK241" s="4"/>
      <c r="EL241" s="4"/>
      <c r="EM241" s="4"/>
      <c r="EN241" s="4"/>
      <c r="EO241" s="4"/>
      <c r="EP241" s="4"/>
      <c r="EQ241" s="4"/>
      <c r="ER241" s="4"/>
      <c r="ES241" s="4"/>
      <c r="ET241" s="4"/>
      <c r="EU241" s="4"/>
      <c r="EV241" s="4"/>
      <c r="EW241" s="4"/>
      <c r="EX241" s="4"/>
      <c r="EY241" s="4"/>
      <c r="EZ241" s="4"/>
      <c r="FA241" s="4"/>
      <c r="FB241" s="4"/>
      <c r="FC241" s="4"/>
      <c r="FD241" s="4"/>
      <c r="FE241" s="4"/>
      <c r="FF241" s="4"/>
      <c r="FG241" s="4"/>
      <c r="FH241" s="4"/>
      <c r="FI241" s="4"/>
      <c r="FJ241" s="4"/>
      <c r="FK241" s="4"/>
      <c r="FL241" s="4"/>
      <c r="FM241" s="4"/>
      <c r="FN241" s="4"/>
      <c r="FO241" s="4"/>
      <c r="FP241" s="4"/>
      <c r="FQ241" s="4"/>
      <c r="FR241" s="4"/>
      <c r="FS241" s="4"/>
      <c r="FT241" s="4"/>
      <c r="FU241" s="4"/>
      <c r="FV241" s="4"/>
      <c r="FW241" s="4"/>
      <c r="FX241" s="4"/>
      <c r="FY241" s="4"/>
      <c r="FZ241" s="4"/>
      <c r="GA241" s="4"/>
      <c r="GB241" s="4"/>
      <c r="GC241" s="4"/>
      <c r="GD241" s="4"/>
      <c r="GE241" s="4"/>
      <c r="GF241" s="4"/>
      <c r="GG241" s="4"/>
      <c r="GH241" s="4"/>
      <c r="GI241" s="4"/>
      <c r="GJ241" s="4"/>
    </row>
    <row r="242" spans="1:192" s="5" customFormat="1" x14ac:dyDescent="0.5">
      <c r="A242" s="4"/>
      <c r="B242" s="4"/>
      <c r="C242" s="4"/>
      <c r="D242" s="4"/>
      <c r="E242" s="4"/>
      <c r="F242" s="4"/>
      <c r="G242" s="4"/>
      <c r="H242" s="4"/>
      <c r="I242" s="4"/>
      <c r="J242" s="4"/>
      <c r="K242" s="4"/>
      <c r="L242" s="4"/>
      <c r="M242" s="4"/>
      <c r="N242" s="4"/>
      <c r="O242" s="4"/>
      <c r="P242" s="4"/>
      <c r="Q242" s="4"/>
      <c r="R242" s="4"/>
      <c r="S242" s="4"/>
      <c r="T242" s="4"/>
      <c r="U242" s="4"/>
      <c r="V242" s="4"/>
      <c r="W242" s="4"/>
      <c r="X242" s="4"/>
      <c r="Y242" s="4"/>
      <c r="Z242" s="4"/>
      <c r="AA242" s="4"/>
      <c r="AB242" s="4"/>
      <c r="AC242" s="4"/>
      <c r="AD242" s="4"/>
      <c r="AE242" s="4"/>
      <c r="AF242" s="4"/>
      <c r="AG242" s="4"/>
      <c r="AH242" s="4"/>
      <c r="AI242" s="4"/>
      <c r="AJ242" s="4"/>
      <c r="AK242" s="4"/>
      <c r="AL242" s="4"/>
      <c r="AM242" s="4"/>
      <c r="AN242" s="4"/>
      <c r="AO242" s="4"/>
      <c r="AP242" s="4"/>
      <c r="AQ242" s="4"/>
      <c r="AR242" s="4"/>
      <c r="AS242" s="4"/>
      <c r="AT242" s="4"/>
      <c r="AU242" s="4"/>
      <c r="AV242" s="4"/>
      <c r="AW242" s="4"/>
      <c r="AX242" s="4"/>
      <c r="AY242" s="4"/>
      <c r="AZ242" s="4"/>
      <c r="BA242" s="4"/>
      <c r="BB242" s="4"/>
      <c r="BC242" s="4"/>
      <c r="BD242" s="4"/>
      <c r="BE242" s="4"/>
      <c r="BF242" s="4"/>
      <c r="BG242" s="4"/>
      <c r="BH242" s="4"/>
      <c r="BI242" s="4"/>
      <c r="BJ242" s="4"/>
      <c r="BK242" s="4"/>
      <c r="BL242" s="4"/>
      <c r="BM242" s="4"/>
      <c r="BN242" s="4"/>
      <c r="BO242" s="4"/>
      <c r="BP242" s="4"/>
      <c r="BQ242" s="4"/>
      <c r="BR242" s="4"/>
      <c r="BS242" s="4"/>
      <c r="BT242" s="4"/>
      <c r="BU242" s="4"/>
      <c r="BV242" s="4"/>
      <c r="BW242" s="4"/>
      <c r="BX242" s="4"/>
      <c r="BY242" s="4"/>
      <c r="BZ242" s="4"/>
      <c r="CA242" s="4"/>
      <c r="CB242" s="4"/>
      <c r="CC242" s="4"/>
      <c r="CD242" s="4"/>
      <c r="CE242" s="4"/>
      <c r="CF242" s="4"/>
      <c r="CG242" s="4"/>
      <c r="CH242" s="4"/>
      <c r="CI242" s="4"/>
      <c r="CJ242" s="4"/>
      <c r="CK242" s="4"/>
      <c r="CL242" s="4"/>
      <c r="CM242" s="4"/>
      <c r="CN242" s="4"/>
      <c r="CO242" s="4"/>
      <c r="CP242" s="4"/>
      <c r="CQ242" s="4"/>
      <c r="CR242" s="4"/>
      <c r="CS242" s="4"/>
      <c r="CT242" s="4"/>
      <c r="CU242" s="4"/>
      <c r="CV242" s="4"/>
      <c r="CW242" s="4"/>
      <c r="CX242" s="4"/>
      <c r="CY242" s="4"/>
      <c r="CZ242" s="4"/>
      <c r="DA242" s="4"/>
      <c r="DB242" s="4"/>
      <c r="DC242" s="4"/>
      <c r="DD242" s="4"/>
      <c r="DE242" s="4"/>
      <c r="DF242" s="4"/>
      <c r="DG242" s="4"/>
      <c r="DH242" s="4"/>
      <c r="DI242" s="4"/>
      <c r="DJ242" s="4"/>
      <c r="DK242" s="4"/>
      <c r="DL242" s="4"/>
      <c r="DM242" s="4"/>
      <c r="DN242" s="4"/>
      <c r="DO242" s="4"/>
      <c r="DP242" s="4"/>
      <c r="DQ242" s="4"/>
      <c r="DR242" s="4"/>
      <c r="DS242" s="4"/>
      <c r="DT242" s="4"/>
      <c r="DU242" s="4"/>
      <c r="DV242" s="4"/>
      <c r="DW242" s="4"/>
      <c r="DX242" s="4"/>
      <c r="DY242" s="4"/>
      <c r="DZ242" s="4"/>
      <c r="EA242" s="4"/>
      <c r="EB242" s="4"/>
      <c r="EC242" s="4"/>
      <c r="ED242" s="4"/>
      <c r="EE242" s="4"/>
      <c r="EF242" s="4"/>
      <c r="EG242" s="4"/>
      <c r="EH242" s="4"/>
      <c r="EI242" s="4"/>
      <c r="EJ242" s="4"/>
      <c r="EK242" s="4"/>
      <c r="EL242" s="4"/>
      <c r="EM242" s="4"/>
      <c r="EN242" s="4"/>
      <c r="EO242" s="4"/>
      <c r="EP242" s="4"/>
      <c r="EQ242" s="4"/>
      <c r="ER242" s="4"/>
      <c r="ES242" s="4"/>
      <c r="ET242" s="4"/>
      <c r="EU242" s="4"/>
      <c r="EV242" s="4"/>
      <c r="EW242" s="4"/>
      <c r="EX242" s="4"/>
      <c r="EY242" s="4"/>
      <c r="EZ242" s="4"/>
      <c r="FA242" s="4"/>
      <c r="FB242" s="4"/>
      <c r="FC242" s="4"/>
      <c r="FD242" s="4"/>
      <c r="FE242" s="4"/>
      <c r="FF242" s="4"/>
      <c r="FG242" s="4"/>
      <c r="FH242" s="4"/>
      <c r="FI242" s="4"/>
      <c r="FJ242" s="4"/>
      <c r="FK242" s="4"/>
      <c r="FL242" s="4"/>
      <c r="FM242" s="4"/>
      <c r="FN242" s="4"/>
      <c r="FO242" s="4"/>
      <c r="FP242" s="4"/>
      <c r="FQ242" s="4"/>
      <c r="FR242" s="4"/>
      <c r="FS242" s="4"/>
      <c r="FT242" s="4"/>
      <c r="FU242" s="4"/>
      <c r="FV242" s="4"/>
      <c r="FW242" s="4"/>
      <c r="FX242" s="4"/>
      <c r="FY242" s="4"/>
      <c r="FZ242" s="4"/>
      <c r="GA242" s="4"/>
      <c r="GB242" s="4"/>
      <c r="GC242" s="4"/>
      <c r="GD242" s="4"/>
      <c r="GE242" s="4"/>
      <c r="GF242" s="4"/>
      <c r="GG242" s="4"/>
      <c r="GH242" s="4"/>
      <c r="GI242" s="4"/>
      <c r="GJ242" s="4"/>
    </row>
    <row r="243" spans="1:192" s="5" customFormat="1" x14ac:dyDescent="0.5">
      <c r="A243" s="4"/>
      <c r="B243" s="4"/>
      <c r="C243" s="4"/>
      <c r="D243" s="4"/>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4"/>
      <c r="AO243" s="4"/>
      <c r="AP243" s="4"/>
      <c r="AQ243" s="4"/>
      <c r="AR243" s="4"/>
      <c r="AS243" s="4"/>
      <c r="AT243" s="4"/>
      <c r="AU243" s="4"/>
      <c r="AV243" s="4"/>
      <c r="AW243" s="4"/>
      <c r="AX243" s="4"/>
      <c r="AY243" s="4"/>
      <c r="AZ243" s="4"/>
      <c r="BA243" s="4"/>
      <c r="BB243" s="4"/>
      <c r="BC243" s="4"/>
      <c r="BD243" s="4"/>
      <c r="BE243" s="4"/>
      <c r="BF243" s="4"/>
      <c r="BG243" s="4"/>
      <c r="BH243" s="4"/>
      <c r="BI243" s="4"/>
      <c r="BJ243" s="4"/>
      <c r="BK243" s="4"/>
      <c r="BL243" s="4"/>
      <c r="BM243" s="4"/>
      <c r="BN243" s="4"/>
      <c r="BO243" s="4"/>
      <c r="BP243" s="4"/>
      <c r="BQ243" s="4"/>
      <c r="BR243" s="4"/>
      <c r="BS243" s="4"/>
      <c r="BT243" s="4"/>
      <c r="BU243" s="4"/>
      <c r="BV243" s="4"/>
      <c r="BW243" s="4"/>
      <c r="BX243" s="4"/>
      <c r="BY243" s="4"/>
      <c r="BZ243" s="4"/>
      <c r="CA243" s="4"/>
      <c r="CB243" s="4"/>
      <c r="CC243" s="4"/>
      <c r="CD243" s="4"/>
      <c r="CE243" s="4"/>
      <c r="CF243" s="4"/>
      <c r="CG243" s="4"/>
      <c r="CH243" s="4"/>
      <c r="CI243" s="4"/>
      <c r="CJ243" s="4"/>
      <c r="CK243" s="4"/>
      <c r="CL243" s="4"/>
      <c r="CM243" s="4"/>
      <c r="CN243" s="4"/>
      <c r="CO243" s="4"/>
      <c r="CP243" s="4"/>
      <c r="CQ243" s="4"/>
      <c r="CR243" s="4"/>
      <c r="CS243" s="4"/>
      <c r="CT243" s="4"/>
      <c r="CU243" s="4"/>
      <c r="CV243" s="4"/>
      <c r="CW243" s="4"/>
      <c r="CX243" s="4"/>
      <c r="CY243" s="4"/>
      <c r="CZ243" s="4"/>
      <c r="DA243" s="4"/>
      <c r="DB243" s="4"/>
      <c r="DC243" s="4"/>
      <c r="DD243" s="4"/>
      <c r="DE243" s="4"/>
      <c r="DF243" s="4"/>
      <c r="DG243" s="4"/>
      <c r="DH243" s="4"/>
      <c r="DI243" s="4"/>
      <c r="DJ243" s="4"/>
      <c r="DK243" s="4"/>
      <c r="DL243" s="4"/>
      <c r="DM243" s="4"/>
      <c r="DN243" s="4"/>
      <c r="DO243" s="4"/>
      <c r="DP243" s="4"/>
      <c r="DQ243" s="4"/>
      <c r="DR243" s="4"/>
      <c r="DS243" s="4"/>
      <c r="DT243" s="4"/>
      <c r="DU243" s="4"/>
      <c r="DV243" s="4"/>
      <c r="DW243" s="4"/>
      <c r="DX243" s="4"/>
      <c r="DY243" s="4"/>
      <c r="DZ243" s="4"/>
      <c r="EA243" s="4"/>
      <c r="EB243" s="4"/>
      <c r="EC243" s="4"/>
      <c r="ED243" s="4"/>
      <c r="EE243" s="4"/>
      <c r="EF243" s="4"/>
      <c r="EG243" s="4"/>
      <c r="EH243" s="4"/>
      <c r="EI243" s="4"/>
      <c r="EJ243" s="4"/>
      <c r="EK243" s="4"/>
      <c r="EL243" s="4"/>
      <c r="EM243" s="4"/>
      <c r="EN243" s="4"/>
      <c r="EO243" s="4"/>
      <c r="EP243" s="4"/>
      <c r="EQ243" s="4"/>
      <c r="ER243" s="4"/>
      <c r="ES243" s="4"/>
      <c r="ET243" s="4"/>
      <c r="EU243" s="4"/>
      <c r="EV243" s="4"/>
      <c r="EW243" s="4"/>
      <c r="EX243" s="4"/>
      <c r="EY243" s="4"/>
      <c r="EZ243" s="4"/>
      <c r="FA243" s="4"/>
      <c r="FB243" s="4"/>
      <c r="FC243" s="4"/>
      <c r="FD243" s="4"/>
      <c r="FE243" s="4"/>
      <c r="FF243" s="4"/>
      <c r="FG243" s="4"/>
      <c r="FH243" s="4"/>
      <c r="FI243" s="4"/>
      <c r="FJ243" s="4"/>
      <c r="FK243" s="4"/>
      <c r="FL243" s="4"/>
      <c r="FM243" s="4"/>
      <c r="FN243" s="4"/>
      <c r="FO243" s="4"/>
      <c r="FP243" s="4"/>
      <c r="FQ243" s="4"/>
      <c r="FR243" s="4"/>
      <c r="FS243" s="4"/>
      <c r="FT243" s="4"/>
      <c r="FU243" s="4"/>
      <c r="FV243" s="4"/>
      <c r="FW243" s="4"/>
      <c r="FX243" s="4"/>
      <c r="FY243" s="4"/>
      <c r="FZ243" s="4"/>
      <c r="GA243" s="4"/>
      <c r="GB243" s="4"/>
      <c r="GC243" s="4"/>
      <c r="GD243" s="4"/>
      <c r="GE243" s="4"/>
      <c r="GF243" s="4"/>
      <c r="GG243" s="4"/>
      <c r="GH243" s="4"/>
      <c r="GI243" s="4"/>
      <c r="GJ243" s="4"/>
    </row>
    <row r="244" spans="1:192" s="5" customFormat="1" x14ac:dyDescent="0.5">
      <c r="A244" s="4"/>
      <c r="B244" s="4"/>
      <c r="C244" s="4"/>
      <c r="D244" s="4"/>
      <c r="E244" s="4"/>
      <c r="F244" s="4"/>
      <c r="G244" s="4"/>
      <c r="H244" s="4"/>
      <c r="I244" s="4"/>
      <c r="J244" s="4"/>
      <c r="K244" s="4"/>
      <c r="L244" s="4"/>
      <c r="M244" s="4"/>
      <c r="N244" s="4"/>
      <c r="O244" s="4"/>
      <c r="P244" s="4"/>
      <c r="Q244" s="4"/>
      <c r="R244" s="4"/>
      <c r="S244" s="4"/>
      <c r="T244" s="4"/>
      <c r="U244" s="4"/>
      <c r="V244" s="4"/>
      <c r="W244" s="4"/>
      <c r="X244" s="4"/>
      <c r="Y244" s="4"/>
      <c r="Z244" s="4"/>
      <c r="AA244" s="4"/>
      <c r="AB244" s="4"/>
      <c r="AC244" s="4"/>
      <c r="AD244" s="4"/>
      <c r="AE244" s="4"/>
      <c r="AF244" s="4"/>
      <c r="AG244" s="4"/>
      <c r="AH244" s="4"/>
      <c r="AI244" s="4"/>
      <c r="AJ244" s="4"/>
      <c r="AK244" s="4"/>
      <c r="AL244" s="4"/>
      <c r="AM244" s="4"/>
      <c r="AN244" s="4"/>
      <c r="AO244" s="4"/>
      <c r="AP244" s="4"/>
      <c r="AQ244" s="4"/>
      <c r="AR244" s="4"/>
      <c r="AS244" s="4"/>
      <c r="AT244" s="4"/>
      <c r="AU244" s="4"/>
      <c r="AV244" s="4"/>
      <c r="AW244" s="4"/>
      <c r="AX244" s="4"/>
      <c r="AY244" s="4"/>
      <c r="AZ244" s="4"/>
      <c r="BA244" s="4"/>
      <c r="BB244" s="4"/>
      <c r="BC244" s="4"/>
      <c r="BD244" s="4"/>
      <c r="BE244" s="4"/>
      <c r="BF244" s="4"/>
      <c r="BG244" s="4"/>
      <c r="BH244" s="4"/>
      <c r="BI244" s="4"/>
      <c r="BJ244" s="4"/>
      <c r="BK244" s="4"/>
      <c r="BL244" s="4"/>
      <c r="BM244" s="4"/>
      <c r="BN244" s="4"/>
      <c r="BO244" s="4"/>
      <c r="BP244" s="4"/>
      <c r="BQ244" s="4"/>
      <c r="BR244" s="4"/>
      <c r="BS244" s="4"/>
      <c r="BT244" s="4"/>
      <c r="BU244" s="4"/>
      <c r="BV244" s="4"/>
      <c r="BW244" s="4"/>
      <c r="BX244" s="4"/>
      <c r="BY244" s="4"/>
      <c r="BZ244" s="4"/>
      <c r="CA244" s="4"/>
      <c r="CB244" s="4"/>
      <c r="CC244" s="4"/>
      <c r="CD244" s="4"/>
      <c r="CE244" s="4"/>
      <c r="CF244" s="4"/>
      <c r="CG244" s="4"/>
      <c r="CH244" s="4"/>
      <c r="CI244" s="4"/>
      <c r="CJ244" s="4"/>
      <c r="CK244" s="4"/>
      <c r="CL244" s="4"/>
      <c r="CM244" s="4"/>
      <c r="CN244" s="4"/>
      <c r="CO244" s="4"/>
      <c r="CP244" s="4"/>
      <c r="CQ244" s="4"/>
      <c r="CR244" s="4"/>
      <c r="CS244" s="4"/>
      <c r="CT244" s="4"/>
      <c r="CU244" s="4"/>
      <c r="CV244" s="4"/>
      <c r="CW244" s="4"/>
      <c r="CX244" s="4"/>
      <c r="CY244" s="4"/>
      <c r="CZ244" s="4"/>
      <c r="DA244" s="4"/>
      <c r="DB244" s="4"/>
      <c r="DC244" s="4"/>
      <c r="DD244" s="4"/>
      <c r="DE244" s="4"/>
      <c r="DF244" s="4"/>
      <c r="DG244" s="4"/>
      <c r="DH244" s="4"/>
      <c r="DI244" s="4"/>
      <c r="DJ244" s="4"/>
      <c r="DK244" s="4"/>
      <c r="DL244" s="4"/>
      <c r="DM244" s="4"/>
      <c r="DN244" s="4"/>
      <c r="DO244" s="4"/>
      <c r="DP244" s="4"/>
      <c r="DQ244" s="4"/>
      <c r="DR244" s="4"/>
      <c r="DS244" s="4"/>
      <c r="DT244" s="4"/>
      <c r="DU244" s="4"/>
      <c r="DV244" s="4"/>
      <c r="DW244" s="4"/>
      <c r="DX244" s="4"/>
      <c r="DY244" s="4"/>
      <c r="DZ244" s="4"/>
      <c r="EA244" s="4"/>
      <c r="EB244" s="4"/>
      <c r="EC244" s="4"/>
      <c r="ED244" s="4"/>
      <c r="EE244" s="4"/>
      <c r="EF244" s="4"/>
      <c r="EG244" s="4"/>
      <c r="EH244" s="4"/>
      <c r="EI244" s="4"/>
      <c r="EJ244" s="4"/>
      <c r="EK244" s="4"/>
      <c r="EL244" s="4"/>
      <c r="EM244" s="4"/>
      <c r="EN244" s="4"/>
      <c r="EO244" s="4"/>
      <c r="EP244" s="4"/>
      <c r="EQ244" s="4"/>
      <c r="ER244" s="4"/>
      <c r="ES244" s="4"/>
      <c r="ET244" s="4"/>
      <c r="EU244" s="4"/>
      <c r="EV244" s="4"/>
      <c r="EW244" s="4"/>
      <c r="EX244" s="4"/>
      <c r="EY244" s="4"/>
      <c r="EZ244" s="4"/>
      <c r="FA244" s="4"/>
      <c r="FB244" s="4"/>
      <c r="FC244" s="4"/>
      <c r="FD244" s="4"/>
      <c r="FE244" s="4"/>
      <c r="FF244" s="4"/>
      <c r="FG244" s="4"/>
      <c r="FH244" s="4"/>
      <c r="FI244" s="4"/>
      <c r="FJ244" s="4"/>
      <c r="FK244" s="4"/>
      <c r="FL244" s="4"/>
      <c r="FM244" s="4"/>
      <c r="FN244" s="4"/>
      <c r="FO244" s="4"/>
      <c r="FP244" s="4"/>
      <c r="FQ244" s="4"/>
      <c r="FR244" s="4"/>
      <c r="FS244" s="4"/>
      <c r="FT244" s="4"/>
      <c r="FU244" s="4"/>
      <c r="FV244" s="4"/>
      <c r="FW244" s="4"/>
      <c r="FX244" s="4"/>
      <c r="FY244" s="4"/>
      <c r="FZ244" s="4"/>
      <c r="GA244" s="4"/>
      <c r="GB244" s="4"/>
      <c r="GC244" s="4"/>
      <c r="GD244" s="4"/>
      <c r="GE244" s="4"/>
      <c r="GF244" s="4"/>
      <c r="GG244" s="4"/>
      <c r="GH244" s="4"/>
      <c r="GI244" s="4"/>
      <c r="GJ244" s="4"/>
    </row>
    <row r="245" spans="1:192" s="5" customFormat="1" x14ac:dyDescent="0.5">
      <c r="A245" s="4"/>
      <c r="B245" s="4"/>
      <c r="C245" s="4"/>
      <c r="D245" s="4"/>
      <c r="E245" s="4"/>
      <c r="F245" s="4"/>
      <c r="G245" s="4"/>
      <c r="H245" s="4"/>
      <c r="I245" s="4"/>
      <c r="J245" s="4"/>
      <c r="K245" s="4"/>
      <c r="L245" s="4"/>
      <c r="M245" s="4"/>
      <c r="N245" s="4"/>
      <c r="O245" s="4"/>
      <c r="P245" s="4"/>
      <c r="Q245" s="4"/>
      <c r="R245" s="4"/>
      <c r="S245" s="4"/>
      <c r="T245" s="4"/>
      <c r="U245" s="4"/>
      <c r="V245" s="4"/>
      <c r="W245" s="4"/>
      <c r="X245" s="4"/>
      <c r="Y245" s="4"/>
      <c r="Z245" s="4"/>
      <c r="AA245" s="4"/>
      <c r="AB245" s="4"/>
      <c r="AC245" s="4"/>
      <c r="AD245" s="4"/>
      <c r="AE245" s="4"/>
      <c r="AF245" s="4"/>
      <c r="AG245" s="4"/>
      <c r="AH245" s="4"/>
      <c r="AI245" s="4"/>
      <c r="AJ245" s="4"/>
      <c r="AK245" s="4"/>
      <c r="AL245" s="4"/>
      <c r="AM245" s="4"/>
      <c r="AN245" s="4"/>
      <c r="AO245" s="4"/>
      <c r="AP245" s="4"/>
      <c r="AQ245" s="4"/>
      <c r="AR245" s="4"/>
      <c r="AS245" s="4"/>
      <c r="AT245" s="4"/>
      <c r="AU245" s="4"/>
      <c r="AV245" s="4"/>
      <c r="AW245" s="4"/>
      <c r="AX245" s="4"/>
      <c r="AY245" s="4"/>
      <c r="AZ245" s="4"/>
      <c r="BA245" s="4"/>
      <c r="BB245" s="4"/>
      <c r="BC245" s="4"/>
      <c r="BD245" s="4"/>
      <c r="BE245" s="4"/>
      <c r="BF245" s="4"/>
      <c r="BG245" s="4"/>
      <c r="BH245" s="4"/>
      <c r="BI245" s="4"/>
      <c r="BJ245" s="4"/>
      <c r="BK245" s="4"/>
      <c r="BL245" s="4"/>
      <c r="BM245" s="4"/>
      <c r="BN245" s="4"/>
      <c r="BO245" s="4"/>
      <c r="BP245" s="4"/>
      <c r="BQ245" s="4"/>
      <c r="BR245" s="4"/>
      <c r="BS245" s="4"/>
      <c r="BT245" s="4"/>
      <c r="BU245" s="4"/>
      <c r="BV245" s="4"/>
      <c r="BW245" s="4"/>
      <c r="BX245" s="4"/>
      <c r="BY245" s="4"/>
      <c r="BZ245" s="4"/>
      <c r="CA245" s="4"/>
      <c r="CB245" s="4"/>
      <c r="CC245" s="4"/>
      <c r="CD245" s="4"/>
      <c r="CE245" s="4"/>
      <c r="CF245" s="4"/>
      <c r="CG245" s="4"/>
      <c r="CH245" s="4"/>
      <c r="CI245" s="4"/>
      <c r="CJ245" s="4"/>
      <c r="CK245" s="4"/>
      <c r="CL245" s="4"/>
      <c r="CM245" s="4"/>
      <c r="CN245" s="4"/>
      <c r="CO245" s="4"/>
      <c r="CP245" s="4"/>
      <c r="CQ245" s="4"/>
      <c r="CR245" s="4"/>
      <c r="CS245" s="4"/>
      <c r="CT245" s="4"/>
      <c r="CU245" s="4"/>
      <c r="CV245" s="4"/>
      <c r="CW245" s="4"/>
      <c r="CX245" s="4"/>
      <c r="CY245" s="4"/>
      <c r="CZ245" s="4"/>
      <c r="DA245" s="4"/>
      <c r="DB245" s="4"/>
      <c r="DC245" s="4"/>
      <c r="DD245" s="4"/>
      <c r="DE245" s="4"/>
      <c r="DF245" s="4"/>
      <c r="DG245" s="4"/>
      <c r="DH245" s="4"/>
      <c r="DI245" s="4"/>
      <c r="DJ245" s="4"/>
      <c r="DK245" s="4"/>
      <c r="DL245" s="4"/>
      <c r="DM245" s="4"/>
      <c r="DN245" s="4"/>
      <c r="DO245" s="4"/>
      <c r="DP245" s="4"/>
      <c r="DQ245" s="4"/>
      <c r="DR245" s="4"/>
      <c r="DS245" s="4"/>
      <c r="DT245" s="4"/>
      <c r="DU245" s="4"/>
      <c r="DV245" s="4"/>
      <c r="DW245" s="4"/>
      <c r="DX245" s="4"/>
      <c r="DY245" s="4"/>
      <c r="DZ245" s="4"/>
      <c r="EA245" s="4"/>
      <c r="EB245" s="4"/>
      <c r="EC245" s="4"/>
      <c r="ED245" s="4"/>
      <c r="EE245" s="4"/>
      <c r="EF245" s="4"/>
      <c r="EG245" s="4"/>
      <c r="EH245" s="4"/>
      <c r="EI245" s="4"/>
      <c r="EJ245" s="4"/>
      <c r="EK245" s="4"/>
      <c r="EL245" s="4"/>
      <c r="EM245" s="4"/>
      <c r="EN245" s="4"/>
      <c r="EO245" s="4"/>
      <c r="EP245" s="4"/>
      <c r="EQ245" s="4"/>
      <c r="ER245" s="4"/>
      <c r="ES245" s="4"/>
      <c r="ET245" s="4"/>
      <c r="EU245" s="4"/>
      <c r="EV245" s="4"/>
      <c r="EW245" s="4"/>
      <c r="EX245" s="4"/>
      <c r="EY245" s="4"/>
      <c r="EZ245" s="4"/>
      <c r="FA245" s="4"/>
      <c r="FB245" s="4"/>
      <c r="FC245" s="4"/>
      <c r="FD245" s="4"/>
      <c r="FE245" s="4"/>
      <c r="FF245" s="4"/>
      <c r="FG245" s="4"/>
      <c r="FH245" s="4"/>
      <c r="FI245" s="4"/>
      <c r="FJ245" s="4"/>
      <c r="FK245" s="4"/>
      <c r="FL245" s="4"/>
      <c r="FM245" s="4"/>
      <c r="FN245" s="4"/>
      <c r="FO245" s="4"/>
      <c r="FP245" s="4"/>
      <c r="FQ245" s="4"/>
      <c r="FR245" s="4"/>
      <c r="FS245" s="4"/>
      <c r="FT245" s="4"/>
      <c r="FU245" s="4"/>
      <c r="FV245" s="4"/>
      <c r="FW245" s="4"/>
      <c r="FX245" s="4"/>
      <c r="FY245" s="4"/>
      <c r="FZ245" s="4"/>
      <c r="GA245" s="4"/>
      <c r="GB245" s="4"/>
      <c r="GC245" s="4"/>
      <c r="GD245" s="4"/>
      <c r="GE245" s="4"/>
      <c r="GF245" s="4"/>
      <c r="GG245" s="4"/>
      <c r="GH245" s="4"/>
      <c r="GI245" s="4"/>
      <c r="GJ245" s="4"/>
    </row>
    <row r="246" spans="1:192" s="5" customFormat="1" x14ac:dyDescent="0.5">
      <c r="A246" s="4"/>
      <c r="B246" s="4"/>
      <c r="C246" s="4"/>
      <c r="D246" s="4"/>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4"/>
      <c r="AO246" s="4"/>
      <c r="AP246" s="4"/>
      <c r="AQ246" s="4"/>
      <c r="AR246" s="4"/>
      <c r="AS246" s="4"/>
      <c r="AT246" s="4"/>
      <c r="AU246" s="4"/>
      <c r="AV246" s="4"/>
      <c r="AW246" s="4"/>
      <c r="AX246" s="4"/>
      <c r="AY246" s="4"/>
      <c r="AZ246" s="4"/>
      <c r="BA246" s="4"/>
      <c r="BB246" s="4"/>
      <c r="BC246" s="4"/>
      <c r="BD246" s="4"/>
      <c r="BE246" s="4"/>
      <c r="BF246" s="4"/>
      <c r="BG246" s="4"/>
      <c r="BH246" s="4"/>
      <c r="BI246" s="4"/>
      <c r="BJ246" s="4"/>
      <c r="BK246" s="4"/>
      <c r="BL246" s="4"/>
      <c r="BM246" s="4"/>
      <c r="BN246" s="4"/>
      <c r="BO246" s="4"/>
      <c r="BP246" s="4"/>
      <c r="BQ246" s="4"/>
      <c r="BR246" s="4"/>
      <c r="BS246" s="4"/>
      <c r="BT246" s="4"/>
      <c r="BU246" s="4"/>
      <c r="BV246" s="4"/>
      <c r="BW246" s="4"/>
      <c r="BX246" s="4"/>
      <c r="BY246" s="4"/>
      <c r="BZ246" s="4"/>
      <c r="CA246" s="4"/>
      <c r="CB246" s="4"/>
      <c r="CC246" s="4"/>
      <c r="CD246" s="4"/>
      <c r="CE246" s="4"/>
      <c r="CF246" s="4"/>
      <c r="CG246" s="4"/>
      <c r="CH246" s="4"/>
      <c r="CI246" s="4"/>
      <c r="CJ246" s="4"/>
      <c r="CK246" s="4"/>
      <c r="CL246" s="4"/>
      <c r="CM246" s="4"/>
      <c r="CN246" s="4"/>
      <c r="CO246" s="4"/>
      <c r="CP246" s="4"/>
      <c r="CQ246" s="4"/>
      <c r="CR246" s="4"/>
      <c r="CS246" s="4"/>
      <c r="CT246" s="4"/>
      <c r="CU246" s="4"/>
      <c r="CV246" s="4"/>
      <c r="CW246" s="4"/>
      <c r="CX246" s="4"/>
      <c r="CY246" s="4"/>
      <c r="CZ246" s="4"/>
      <c r="DA246" s="4"/>
      <c r="DB246" s="4"/>
      <c r="DC246" s="4"/>
      <c r="DD246" s="4"/>
      <c r="DE246" s="4"/>
      <c r="DF246" s="4"/>
      <c r="DG246" s="4"/>
      <c r="DH246" s="4"/>
      <c r="DI246" s="4"/>
      <c r="DJ246" s="4"/>
      <c r="DK246" s="4"/>
      <c r="DL246" s="4"/>
      <c r="DM246" s="4"/>
      <c r="DN246" s="4"/>
      <c r="DO246" s="4"/>
      <c r="DP246" s="4"/>
      <c r="DQ246" s="4"/>
      <c r="DR246" s="4"/>
      <c r="DS246" s="4"/>
      <c r="DT246" s="4"/>
      <c r="DU246" s="4"/>
      <c r="DV246" s="4"/>
      <c r="DW246" s="4"/>
      <c r="DX246" s="4"/>
      <c r="DY246" s="4"/>
      <c r="DZ246" s="4"/>
      <c r="EA246" s="4"/>
      <c r="EB246" s="4"/>
      <c r="EC246" s="4"/>
      <c r="ED246" s="4"/>
      <c r="EE246" s="4"/>
      <c r="EF246" s="4"/>
      <c r="EG246" s="4"/>
      <c r="EH246" s="4"/>
      <c r="EI246" s="4"/>
      <c r="EJ246" s="4"/>
      <c r="EK246" s="4"/>
      <c r="EL246" s="4"/>
      <c r="EM246" s="4"/>
      <c r="EN246" s="4"/>
      <c r="EO246" s="4"/>
      <c r="EP246" s="4"/>
      <c r="EQ246" s="4"/>
      <c r="ER246" s="4"/>
      <c r="ES246" s="4"/>
      <c r="ET246" s="4"/>
      <c r="EU246" s="4"/>
      <c r="EV246" s="4"/>
      <c r="EW246" s="4"/>
      <c r="EX246" s="4"/>
      <c r="EY246" s="4"/>
      <c r="EZ246" s="4"/>
      <c r="FA246" s="4"/>
      <c r="FB246" s="4"/>
      <c r="FC246" s="4"/>
      <c r="FD246" s="4"/>
      <c r="FE246" s="4"/>
      <c r="FF246" s="4"/>
      <c r="FG246" s="4"/>
      <c r="FH246" s="4"/>
      <c r="FI246" s="4"/>
      <c r="FJ246" s="4"/>
      <c r="FK246" s="4"/>
      <c r="FL246" s="4"/>
      <c r="FM246" s="4"/>
      <c r="FN246" s="4"/>
      <c r="FO246" s="4"/>
      <c r="FP246" s="4"/>
      <c r="FQ246" s="4"/>
      <c r="FR246" s="4"/>
      <c r="FS246" s="4"/>
      <c r="FT246" s="4"/>
      <c r="FU246" s="4"/>
      <c r="FV246" s="4"/>
      <c r="FW246" s="4"/>
      <c r="FX246" s="4"/>
      <c r="FY246" s="4"/>
      <c r="FZ246" s="4"/>
      <c r="GA246" s="4"/>
      <c r="GB246" s="4"/>
      <c r="GC246" s="4"/>
      <c r="GD246" s="4"/>
      <c r="GE246" s="4"/>
      <c r="GF246" s="4"/>
      <c r="GG246" s="4"/>
      <c r="GH246" s="4"/>
      <c r="GI246" s="4"/>
      <c r="GJ246" s="4"/>
    </row>
    <row r="247" spans="1:192" s="5" customFormat="1" x14ac:dyDescent="0.5">
      <c r="A247" s="4"/>
      <c r="B247" s="4"/>
      <c r="C247" s="4"/>
      <c r="D247" s="4"/>
      <c r="E247" s="4"/>
      <c r="F247" s="4"/>
      <c r="G247" s="4"/>
      <c r="H247" s="4"/>
      <c r="I247" s="4"/>
      <c r="J247" s="4"/>
      <c r="K247" s="4"/>
      <c r="L247" s="4"/>
      <c r="M247" s="4"/>
      <c r="N247" s="4"/>
      <c r="O247" s="4"/>
      <c r="P247" s="4"/>
      <c r="Q247" s="4"/>
      <c r="R247" s="4"/>
      <c r="S247" s="4"/>
      <c r="T247" s="4"/>
      <c r="U247" s="4"/>
      <c r="V247" s="4"/>
      <c r="W247" s="4"/>
      <c r="X247" s="4"/>
      <c r="Y247" s="4"/>
      <c r="Z247" s="4"/>
      <c r="AA247" s="4"/>
      <c r="AB247" s="4"/>
      <c r="AC247" s="4"/>
      <c r="AD247" s="4"/>
      <c r="AE247" s="4"/>
      <c r="AF247" s="4"/>
      <c r="AG247" s="4"/>
      <c r="AH247" s="4"/>
      <c r="AI247" s="4"/>
      <c r="AJ247" s="4"/>
      <c r="AK247" s="4"/>
      <c r="AL247" s="4"/>
      <c r="AM247" s="4"/>
      <c r="AN247" s="4"/>
      <c r="AO247" s="4"/>
      <c r="AP247" s="4"/>
      <c r="AQ247" s="4"/>
      <c r="AR247" s="4"/>
      <c r="AS247" s="4"/>
      <c r="AT247" s="4"/>
      <c r="AU247" s="4"/>
      <c r="AV247" s="4"/>
      <c r="AW247" s="4"/>
      <c r="AX247" s="4"/>
      <c r="AY247" s="4"/>
      <c r="AZ247" s="4"/>
      <c r="BA247" s="4"/>
      <c r="BB247" s="4"/>
      <c r="BC247" s="4"/>
      <c r="BD247" s="4"/>
      <c r="BE247" s="4"/>
      <c r="BF247" s="4"/>
      <c r="BG247" s="4"/>
      <c r="BH247" s="4"/>
      <c r="BI247" s="4"/>
      <c r="BJ247" s="4"/>
      <c r="BK247" s="4"/>
      <c r="BL247" s="4"/>
      <c r="BM247" s="4"/>
      <c r="BN247" s="4"/>
      <c r="BO247" s="4"/>
      <c r="BP247" s="4"/>
      <c r="BQ247" s="4"/>
      <c r="BR247" s="4"/>
      <c r="BS247" s="4"/>
      <c r="BT247" s="4"/>
      <c r="BU247" s="4"/>
      <c r="BV247" s="4"/>
      <c r="BW247" s="4"/>
      <c r="BX247" s="4"/>
      <c r="BY247" s="4"/>
      <c r="BZ247" s="4"/>
      <c r="CA247" s="4"/>
      <c r="CB247" s="4"/>
      <c r="CC247" s="4"/>
      <c r="CD247" s="4"/>
      <c r="CE247" s="4"/>
      <c r="CF247" s="4"/>
      <c r="CG247" s="4"/>
      <c r="CH247" s="4"/>
      <c r="CI247" s="4"/>
      <c r="CJ247" s="4"/>
      <c r="CK247" s="4"/>
      <c r="CL247" s="4"/>
      <c r="CM247" s="4"/>
      <c r="CN247" s="4"/>
      <c r="CO247" s="4"/>
      <c r="CP247" s="4"/>
      <c r="CQ247" s="4"/>
      <c r="CR247" s="4"/>
      <c r="CS247" s="4"/>
      <c r="CT247" s="4"/>
      <c r="CU247" s="4"/>
      <c r="CV247" s="4"/>
      <c r="CW247" s="4"/>
      <c r="CX247" s="4"/>
      <c r="CY247" s="4"/>
      <c r="CZ247" s="4"/>
      <c r="DA247" s="4"/>
      <c r="DB247" s="4"/>
      <c r="DC247" s="4"/>
      <c r="DD247" s="4"/>
      <c r="DE247" s="4"/>
      <c r="DF247" s="4"/>
      <c r="DG247" s="4"/>
      <c r="DH247" s="4"/>
      <c r="DI247" s="4"/>
      <c r="DJ247" s="4"/>
      <c r="DK247" s="4"/>
      <c r="DL247" s="4"/>
      <c r="DM247" s="4"/>
      <c r="DN247" s="4"/>
      <c r="DO247" s="4"/>
      <c r="DP247" s="4"/>
      <c r="DQ247" s="4"/>
      <c r="DR247" s="4"/>
      <c r="DS247" s="4"/>
      <c r="DT247" s="4"/>
      <c r="DU247" s="4"/>
      <c r="DV247" s="4"/>
      <c r="DW247" s="4"/>
      <c r="DX247" s="4"/>
      <c r="DY247" s="4"/>
      <c r="DZ247" s="4"/>
      <c r="EA247" s="4"/>
      <c r="EB247" s="4"/>
      <c r="EC247" s="4"/>
      <c r="ED247" s="4"/>
      <c r="EE247" s="4"/>
      <c r="EF247" s="4"/>
      <c r="EG247" s="4"/>
      <c r="EH247" s="4"/>
      <c r="EI247" s="4"/>
      <c r="EJ247" s="4"/>
      <c r="EK247" s="4"/>
      <c r="EL247" s="4"/>
      <c r="EM247" s="4"/>
      <c r="EN247" s="4"/>
      <c r="EO247" s="4"/>
      <c r="EP247" s="4"/>
      <c r="EQ247" s="4"/>
      <c r="ER247" s="4"/>
      <c r="ES247" s="4"/>
      <c r="ET247" s="4"/>
      <c r="EU247" s="4"/>
      <c r="EV247" s="4"/>
      <c r="EW247" s="4"/>
      <c r="EX247" s="4"/>
      <c r="EY247" s="4"/>
      <c r="EZ247" s="4"/>
      <c r="FA247" s="4"/>
      <c r="FB247" s="4"/>
      <c r="FC247" s="4"/>
      <c r="FD247" s="4"/>
      <c r="FE247" s="4"/>
      <c r="FF247" s="4"/>
      <c r="FG247" s="4"/>
      <c r="FH247" s="4"/>
      <c r="FI247" s="4"/>
      <c r="FJ247" s="4"/>
      <c r="FK247" s="4"/>
      <c r="FL247" s="4"/>
      <c r="FM247" s="4"/>
      <c r="FN247" s="4"/>
      <c r="FO247" s="4"/>
      <c r="FP247" s="4"/>
      <c r="FQ247" s="4"/>
      <c r="FR247" s="4"/>
      <c r="FS247" s="4"/>
      <c r="FT247" s="4"/>
      <c r="FU247" s="4"/>
      <c r="FV247" s="4"/>
      <c r="FW247" s="4"/>
      <c r="FX247" s="4"/>
      <c r="FY247" s="4"/>
      <c r="FZ247" s="4"/>
      <c r="GA247" s="4"/>
      <c r="GB247" s="4"/>
      <c r="GC247" s="4"/>
      <c r="GD247" s="4"/>
      <c r="GE247" s="4"/>
      <c r="GF247" s="4"/>
      <c r="GG247" s="4"/>
      <c r="GH247" s="4"/>
      <c r="GI247" s="4"/>
      <c r="GJ247" s="4"/>
    </row>
    <row r="248" spans="1:192" s="5" customFormat="1" x14ac:dyDescent="0.5">
      <c r="A248" s="4"/>
      <c r="B248" s="4"/>
      <c r="C248" s="4"/>
      <c r="D248" s="4"/>
      <c r="E248" s="4"/>
      <c r="F248" s="4"/>
      <c r="G248" s="4"/>
      <c r="H248" s="4"/>
      <c r="I248" s="4"/>
      <c r="J248" s="4"/>
      <c r="K248" s="4"/>
      <c r="L248" s="4"/>
      <c r="M248" s="4"/>
      <c r="N248" s="4"/>
      <c r="O248" s="4"/>
      <c r="P248" s="4"/>
      <c r="Q248" s="4"/>
      <c r="R248" s="4"/>
      <c r="S248" s="4"/>
      <c r="T248" s="4"/>
      <c r="U248" s="4"/>
      <c r="V248" s="4"/>
      <c r="W248" s="4"/>
      <c r="X248" s="4"/>
      <c r="Y248" s="4"/>
      <c r="Z248" s="4"/>
      <c r="AA248" s="4"/>
      <c r="AB248" s="4"/>
      <c r="AC248" s="4"/>
      <c r="AD248" s="4"/>
      <c r="AE248" s="4"/>
      <c r="AF248" s="4"/>
      <c r="AG248" s="4"/>
      <c r="AH248" s="4"/>
      <c r="AI248" s="4"/>
      <c r="AJ248" s="4"/>
      <c r="AK248" s="4"/>
      <c r="AL248" s="4"/>
      <c r="AM248" s="4"/>
      <c r="AN248" s="4"/>
      <c r="AO248" s="4"/>
      <c r="AP248" s="4"/>
      <c r="AQ248" s="4"/>
      <c r="AR248" s="4"/>
      <c r="AS248" s="4"/>
      <c r="AT248" s="4"/>
      <c r="AU248" s="4"/>
      <c r="AV248" s="4"/>
      <c r="AW248" s="4"/>
      <c r="AX248" s="4"/>
      <c r="AY248" s="4"/>
      <c r="AZ248" s="4"/>
      <c r="BA248" s="4"/>
      <c r="BB248" s="4"/>
      <c r="BC248" s="4"/>
      <c r="BD248" s="4"/>
      <c r="BE248" s="4"/>
      <c r="BF248" s="4"/>
      <c r="BG248" s="4"/>
      <c r="BH248" s="4"/>
      <c r="BI248" s="4"/>
      <c r="BJ248" s="4"/>
      <c r="BK248" s="4"/>
      <c r="BL248" s="4"/>
      <c r="BM248" s="4"/>
      <c r="BN248" s="4"/>
      <c r="BO248" s="4"/>
      <c r="BP248" s="4"/>
      <c r="BQ248" s="4"/>
      <c r="BR248" s="4"/>
      <c r="BS248" s="4"/>
      <c r="BT248" s="4"/>
      <c r="BU248" s="4"/>
      <c r="BV248" s="4"/>
      <c r="BW248" s="4"/>
      <c r="BX248" s="4"/>
      <c r="BY248" s="4"/>
      <c r="BZ248" s="4"/>
      <c r="CA248" s="4"/>
      <c r="CB248" s="4"/>
      <c r="CC248" s="4"/>
      <c r="CD248" s="4"/>
      <c r="CE248" s="4"/>
      <c r="CF248" s="4"/>
      <c r="CG248" s="4"/>
      <c r="CH248" s="4"/>
      <c r="CI248" s="4"/>
      <c r="CJ248" s="4"/>
      <c r="CK248" s="4"/>
      <c r="CL248" s="4"/>
      <c r="CM248" s="4"/>
      <c r="CN248" s="4"/>
      <c r="CO248" s="4"/>
      <c r="CP248" s="4"/>
      <c r="CQ248" s="4"/>
      <c r="CR248" s="4"/>
      <c r="CS248" s="4"/>
      <c r="CT248" s="4"/>
      <c r="CU248" s="4"/>
      <c r="CV248" s="4"/>
      <c r="CW248" s="4"/>
      <c r="CX248" s="4"/>
      <c r="CY248" s="4"/>
      <c r="CZ248" s="4"/>
      <c r="DA248" s="4"/>
      <c r="DB248" s="4"/>
      <c r="DC248" s="4"/>
      <c r="DD248" s="4"/>
      <c r="DE248" s="4"/>
      <c r="DF248" s="4"/>
      <c r="DG248" s="4"/>
      <c r="DH248" s="4"/>
      <c r="DI248" s="4"/>
      <c r="DJ248" s="4"/>
      <c r="DK248" s="4"/>
      <c r="DL248" s="4"/>
      <c r="DM248" s="4"/>
      <c r="DN248" s="4"/>
      <c r="DO248" s="4"/>
      <c r="DP248" s="4"/>
      <c r="DQ248" s="4"/>
      <c r="DR248" s="4"/>
      <c r="DS248" s="4"/>
      <c r="DT248" s="4"/>
      <c r="DU248" s="4"/>
      <c r="DV248" s="4"/>
      <c r="DW248" s="4"/>
      <c r="DX248" s="4"/>
      <c r="DY248" s="4"/>
      <c r="DZ248" s="4"/>
      <c r="EA248" s="4"/>
      <c r="EB248" s="4"/>
      <c r="EC248" s="4"/>
      <c r="ED248" s="4"/>
      <c r="EE248" s="4"/>
      <c r="EF248" s="4"/>
      <c r="EG248" s="4"/>
      <c r="EH248" s="4"/>
      <c r="EI248" s="4"/>
      <c r="EJ248" s="4"/>
      <c r="EK248" s="4"/>
      <c r="EL248" s="4"/>
      <c r="EM248" s="4"/>
      <c r="EN248" s="4"/>
      <c r="EO248" s="4"/>
      <c r="EP248" s="4"/>
      <c r="EQ248" s="4"/>
      <c r="ER248" s="4"/>
      <c r="ES248" s="4"/>
      <c r="ET248" s="4"/>
      <c r="EU248" s="4"/>
      <c r="EV248" s="4"/>
      <c r="EW248" s="4"/>
      <c r="EX248" s="4"/>
      <c r="EY248" s="4"/>
      <c r="EZ248" s="4"/>
      <c r="FA248" s="4"/>
      <c r="FB248" s="4"/>
      <c r="FC248" s="4"/>
      <c r="FD248" s="4"/>
      <c r="FE248" s="4"/>
      <c r="FF248" s="4"/>
      <c r="FG248" s="4"/>
      <c r="FH248" s="4"/>
      <c r="FI248" s="4"/>
      <c r="FJ248" s="4"/>
      <c r="FK248" s="4"/>
      <c r="FL248" s="4"/>
      <c r="FM248" s="4"/>
      <c r="FN248" s="4"/>
      <c r="FO248" s="4"/>
      <c r="FP248" s="4"/>
      <c r="FQ248" s="4"/>
      <c r="FR248" s="4"/>
      <c r="FS248" s="4"/>
      <c r="FT248" s="4"/>
      <c r="FU248" s="4"/>
      <c r="FV248" s="4"/>
      <c r="FW248" s="4"/>
      <c r="FX248" s="4"/>
      <c r="FY248" s="4"/>
      <c r="FZ248" s="4"/>
      <c r="GA248" s="4"/>
      <c r="GB248" s="4"/>
      <c r="GC248" s="4"/>
      <c r="GD248" s="4"/>
      <c r="GE248" s="4"/>
      <c r="GF248" s="4"/>
      <c r="GG248" s="4"/>
      <c r="GH248" s="4"/>
      <c r="GI248" s="4"/>
      <c r="GJ248" s="4"/>
    </row>
    <row r="249" spans="1:192" s="5" customFormat="1" x14ac:dyDescent="0.5">
      <c r="A249" s="4"/>
      <c r="B249" s="4"/>
      <c r="C249" s="4"/>
      <c r="D249" s="4"/>
      <c r="E249" s="4"/>
      <c r="F249" s="4"/>
      <c r="G249" s="4"/>
      <c r="H249" s="4"/>
      <c r="I249" s="4"/>
      <c r="J249" s="4"/>
      <c r="K249" s="4"/>
      <c r="L249" s="4"/>
      <c r="M249" s="4"/>
      <c r="N249" s="4"/>
      <c r="O249" s="4"/>
      <c r="P249" s="4"/>
      <c r="Q249" s="4"/>
      <c r="R249" s="4"/>
      <c r="S249" s="4"/>
      <c r="T249" s="4"/>
      <c r="U249" s="4"/>
      <c r="V249" s="4"/>
      <c r="W249" s="4"/>
      <c r="X249" s="4"/>
      <c r="Y249" s="4"/>
      <c r="Z249" s="4"/>
      <c r="AA249" s="4"/>
      <c r="AB249" s="4"/>
      <c r="AC249" s="4"/>
      <c r="AD249" s="4"/>
      <c r="AE249" s="4"/>
      <c r="AF249" s="4"/>
      <c r="AG249" s="4"/>
      <c r="AH249" s="4"/>
      <c r="AI249" s="4"/>
      <c r="AJ249" s="4"/>
      <c r="AK249" s="4"/>
      <c r="AL249" s="4"/>
      <c r="AM249" s="4"/>
      <c r="AN249" s="4"/>
      <c r="AO249" s="4"/>
      <c r="AP249" s="4"/>
      <c r="AQ249" s="4"/>
      <c r="AR249" s="4"/>
      <c r="AS249" s="4"/>
      <c r="AT249" s="4"/>
      <c r="AU249" s="4"/>
      <c r="AV249" s="4"/>
      <c r="AW249" s="4"/>
      <c r="AX249" s="4"/>
      <c r="AY249" s="4"/>
      <c r="AZ249" s="4"/>
      <c r="BA249" s="4"/>
      <c r="BB249" s="4"/>
      <c r="BC249" s="4"/>
      <c r="BD249" s="4"/>
      <c r="BE249" s="4"/>
      <c r="BF249" s="4"/>
      <c r="BG249" s="4"/>
      <c r="BH249" s="4"/>
      <c r="BI249" s="4"/>
      <c r="BJ249" s="4"/>
      <c r="BK249" s="4"/>
      <c r="BL249" s="4"/>
      <c r="BM249" s="4"/>
      <c r="BN249" s="4"/>
      <c r="BO249" s="4"/>
      <c r="BP249" s="4"/>
      <c r="BQ249" s="4"/>
      <c r="BR249" s="4"/>
      <c r="BS249" s="4"/>
      <c r="BT249" s="4"/>
      <c r="BU249" s="4"/>
      <c r="BV249" s="4"/>
      <c r="BW249" s="4"/>
      <c r="BX249" s="4"/>
      <c r="BY249" s="4"/>
      <c r="BZ249" s="4"/>
      <c r="CA249" s="4"/>
      <c r="CB249" s="4"/>
      <c r="CC249" s="4"/>
      <c r="CD249" s="4"/>
      <c r="CE249" s="4"/>
      <c r="CF249" s="4"/>
      <c r="CG249" s="4"/>
      <c r="CH249" s="4"/>
      <c r="CI249" s="4"/>
      <c r="CJ249" s="4"/>
      <c r="CK249" s="4"/>
      <c r="CL249" s="4"/>
      <c r="CM249" s="4"/>
      <c r="CN249" s="4"/>
      <c r="CO249" s="4"/>
      <c r="CP249" s="4"/>
      <c r="CQ249" s="4"/>
      <c r="CR249" s="4"/>
      <c r="CS249" s="4"/>
      <c r="CT249" s="4"/>
      <c r="CU249" s="4"/>
      <c r="CV249" s="4"/>
      <c r="CW249" s="4"/>
      <c r="CX249" s="4"/>
      <c r="CY249" s="4"/>
      <c r="CZ249" s="4"/>
      <c r="DA249" s="4"/>
      <c r="DB249" s="4"/>
      <c r="DC249" s="4"/>
      <c r="DD249" s="4"/>
      <c r="DE249" s="4"/>
      <c r="DF249" s="4"/>
      <c r="DG249" s="4"/>
      <c r="DH249" s="4"/>
      <c r="DI249" s="4"/>
      <c r="DJ249" s="4"/>
      <c r="DK249" s="4"/>
      <c r="DL249" s="4"/>
      <c r="DM249" s="4"/>
      <c r="DN249" s="4"/>
      <c r="DO249" s="4"/>
      <c r="DP249" s="4"/>
      <c r="DQ249" s="4"/>
      <c r="DR249" s="4"/>
      <c r="DS249" s="4"/>
      <c r="DT249" s="4"/>
      <c r="DU249" s="4"/>
      <c r="DV249" s="4"/>
      <c r="DW249" s="4"/>
      <c r="DX249" s="4"/>
      <c r="DY249" s="4"/>
      <c r="DZ249" s="4"/>
      <c r="EA249" s="4"/>
      <c r="EB249" s="4"/>
      <c r="EC249" s="4"/>
      <c r="ED249" s="4"/>
      <c r="EE249" s="4"/>
      <c r="EF249" s="4"/>
      <c r="EG249" s="4"/>
      <c r="EH249" s="4"/>
      <c r="EI249" s="4"/>
      <c r="EJ249" s="4"/>
      <c r="EK249" s="4"/>
      <c r="EL249" s="4"/>
      <c r="EM249" s="4"/>
      <c r="EN249" s="4"/>
      <c r="EO249" s="4"/>
      <c r="EP249" s="4"/>
      <c r="EQ249" s="4"/>
      <c r="ER249" s="4"/>
      <c r="ES249" s="4"/>
      <c r="ET249" s="4"/>
      <c r="EU249" s="4"/>
      <c r="EV249" s="4"/>
      <c r="EW249" s="4"/>
      <c r="EX249" s="4"/>
      <c r="EY249" s="4"/>
      <c r="EZ249" s="4"/>
      <c r="FA249" s="4"/>
      <c r="FB249" s="4"/>
      <c r="FC249" s="4"/>
      <c r="FD249" s="4"/>
      <c r="FE249" s="4"/>
      <c r="FF249" s="4"/>
      <c r="FG249" s="4"/>
      <c r="FH249" s="4"/>
      <c r="FI249" s="4"/>
      <c r="FJ249" s="4"/>
      <c r="FK249" s="4"/>
      <c r="FL249" s="4"/>
      <c r="FM249" s="4"/>
      <c r="FN249" s="4"/>
      <c r="FO249" s="4"/>
      <c r="FP249" s="4"/>
      <c r="FQ249" s="4"/>
      <c r="FR249" s="4"/>
      <c r="FS249" s="4"/>
      <c r="FT249" s="4"/>
      <c r="FU249" s="4"/>
      <c r="FV249" s="4"/>
      <c r="FW249" s="4"/>
      <c r="FX249" s="4"/>
      <c r="FY249" s="4"/>
      <c r="FZ249" s="4"/>
      <c r="GA249" s="4"/>
      <c r="GB249" s="4"/>
      <c r="GC249" s="4"/>
      <c r="GD249" s="4"/>
      <c r="GE249" s="4"/>
      <c r="GF249" s="4"/>
      <c r="GG249" s="4"/>
      <c r="GH249" s="4"/>
      <c r="GI249" s="4"/>
      <c r="GJ249" s="4"/>
    </row>
    <row r="250" spans="1:192" s="5" customFormat="1" x14ac:dyDescent="0.5">
      <c r="A250" s="4"/>
      <c r="B250" s="4"/>
      <c r="C250" s="4"/>
      <c r="D250" s="4"/>
      <c r="E250" s="4"/>
      <c r="F250" s="4"/>
      <c r="G250" s="4"/>
      <c r="H250" s="4"/>
      <c r="I250" s="4"/>
      <c r="J250" s="4"/>
      <c r="K250" s="4"/>
      <c r="L250" s="4"/>
      <c r="M250" s="4"/>
      <c r="N250" s="4"/>
      <c r="O250" s="4"/>
      <c r="P250" s="4"/>
      <c r="Q250" s="4"/>
      <c r="R250" s="4"/>
      <c r="S250" s="4"/>
      <c r="T250" s="4"/>
      <c r="U250" s="4"/>
      <c r="V250" s="4"/>
      <c r="W250" s="4"/>
      <c r="X250" s="4"/>
      <c r="Y250" s="4"/>
      <c r="Z250" s="4"/>
      <c r="AA250" s="4"/>
      <c r="AB250" s="4"/>
      <c r="AC250" s="4"/>
      <c r="AD250" s="4"/>
      <c r="AE250" s="4"/>
      <c r="AF250" s="4"/>
      <c r="AG250" s="4"/>
      <c r="AH250" s="4"/>
      <c r="AI250" s="4"/>
      <c r="AJ250" s="4"/>
      <c r="AK250" s="4"/>
      <c r="AL250" s="4"/>
      <c r="AM250" s="4"/>
      <c r="AN250" s="4"/>
      <c r="AO250" s="4"/>
      <c r="AP250" s="4"/>
      <c r="AQ250" s="4"/>
      <c r="AR250" s="4"/>
      <c r="AS250" s="4"/>
      <c r="AT250" s="4"/>
      <c r="AU250" s="4"/>
      <c r="AV250" s="4"/>
      <c r="AW250" s="4"/>
      <c r="AX250" s="4"/>
      <c r="AY250" s="4"/>
      <c r="AZ250" s="4"/>
      <c r="BA250" s="4"/>
      <c r="BB250" s="4"/>
      <c r="BC250" s="4"/>
      <c r="BD250" s="4"/>
      <c r="BE250" s="4"/>
      <c r="BF250" s="4"/>
      <c r="BG250" s="4"/>
      <c r="BH250" s="4"/>
      <c r="BI250" s="4"/>
      <c r="BJ250" s="4"/>
      <c r="BK250" s="4"/>
      <c r="BL250" s="4"/>
      <c r="BM250" s="4"/>
      <c r="BN250" s="4"/>
      <c r="BO250" s="4"/>
      <c r="BP250" s="4"/>
      <c r="BQ250" s="4"/>
      <c r="BR250" s="4"/>
      <c r="BS250" s="4"/>
      <c r="BT250" s="4"/>
      <c r="BU250" s="4"/>
      <c r="BV250" s="4"/>
      <c r="BW250" s="4"/>
      <c r="BX250" s="4"/>
      <c r="BY250" s="4"/>
      <c r="BZ250" s="4"/>
      <c r="CA250" s="4"/>
      <c r="CB250" s="4"/>
      <c r="CC250" s="4"/>
      <c r="CD250" s="4"/>
      <c r="CE250" s="4"/>
      <c r="CF250" s="4"/>
      <c r="CG250" s="4"/>
      <c r="CH250" s="4"/>
      <c r="CI250" s="4"/>
      <c r="CJ250" s="4"/>
      <c r="CK250" s="4"/>
      <c r="CL250" s="4"/>
      <c r="CM250" s="4"/>
      <c r="CN250" s="4"/>
      <c r="CO250" s="4"/>
      <c r="CP250" s="4"/>
      <c r="CQ250" s="4"/>
      <c r="CR250" s="4"/>
      <c r="CS250" s="4"/>
      <c r="CT250" s="4"/>
      <c r="CU250" s="4"/>
      <c r="CV250" s="4"/>
      <c r="CW250" s="4"/>
      <c r="CX250" s="4"/>
      <c r="CY250" s="4"/>
      <c r="CZ250" s="4"/>
      <c r="DA250" s="4"/>
      <c r="DB250" s="4"/>
      <c r="DC250" s="4"/>
      <c r="DD250" s="4"/>
      <c r="DE250" s="4"/>
      <c r="DF250" s="4"/>
      <c r="DG250" s="4"/>
      <c r="DH250" s="4"/>
      <c r="DI250" s="4"/>
      <c r="DJ250" s="4"/>
      <c r="DK250" s="4"/>
      <c r="DL250" s="4"/>
      <c r="DM250" s="4"/>
      <c r="DN250" s="4"/>
      <c r="DO250" s="4"/>
      <c r="DP250" s="4"/>
      <c r="DQ250" s="4"/>
      <c r="DR250" s="4"/>
      <c r="DS250" s="4"/>
      <c r="DT250" s="4"/>
      <c r="DU250" s="4"/>
      <c r="DV250" s="4"/>
      <c r="DW250" s="4"/>
      <c r="DX250" s="4"/>
      <c r="DY250" s="4"/>
      <c r="DZ250" s="4"/>
      <c r="EA250" s="4"/>
      <c r="EB250" s="4"/>
      <c r="EC250" s="4"/>
      <c r="ED250" s="4"/>
      <c r="EE250" s="4"/>
      <c r="EF250" s="4"/>
      <c r="EG250" s="4"/>
      <c r="EH250" s="4"/>
      <c r="EI250" s="4"/>
      <c r="EJ250" s="4"/>
      <c r="EK250" s="4"/>
      <c r="EL250" s="4"/>
      <c r="EM250" s="4"/>
      <c r="EN250" s="4"/>
      <c r="EO250" s="4"/>
      <c r="EP250" s="4"/>
      <c r="EQ250" s="4"/>
      <c r="ER250" s="4"/>
      <c r="ES250" s="4"/>
      <c r="ET250" s="4"/>
      <c r="EU250" s="4"/>
      <c r="EV250" s="4"/>
      <c r="EW250" s="4"/>
      <c r="EX250" s="4"/>
      <c r="EY250" s="4"/>
      <c r="EZ250" s="4"/>
      <c r="FA250" s="4"/>
      <c r="FB250" s="4"/>
      <c r="FC250" s="4"/>
      <c r="FD250" s="4"/>
      <c r="FE250" s="4"/>
      <c r="FF250" s="4"/>
      <c r="FG250" s="4"/>
      <c r="FH250" s="4"/>
      <c r="FI250" s="4"/>
      <c r="FJ250" s="4"/>
      <c r="FK250" s="4"/>
      <c r="FL250" s="4"/>
      <c r="FM250" s="4"/>
      <c r="FN250" s="4"/>
      <c r="FO250" s="4"/>
      <c r="FP250" s="4"/>
      <c r="FQ250" s="4"/>
      <c r="FR250" s="4"/>
      <c r="FS250" s="4"/>
      <c r="FT250" s="4"/>
      <c r="FU250" s="4"/>
      <c r="FV250" s="4"/>
      <c r="FW250" s="4"/>
      <c r="FX250" s="4"/>
      <c r="FY250" s="4"/>
      <c r="FZ250" s="4"/>
      <c r="GA250" s="4"/>
      <c r="GB250" s="4"/>
      <c r="GC250" s="4"/>
      <c r="GD250" s="4"/>
      <c r="GE250" s="4"/>
      <c r="GF250" s="4"/>
      <c r="GG250" s="4"/>
      <c r="GH250" s="4"/>
      <c r="GI250" s="4"/>
      <c r="GJ250" s="4"/>
    </row>
    <row r="251" spans="1:192" s="5" customFormat="1" x14ac:dyDescent="0.5">
      <c r="A251" s="4"/>
      <c r="B251" s="4"/>
      <c r="C251" s="4"/>
      <c r="D251" s="4"/>
      <c r="E251" s="4"/>
      <c r="F251" s="4"/>
      <c r="G251" s="4"/>
      <c r="H251" s="4"/>
      <c r="I251" s="4"/>
      <c r="J251" s="4"/>
      <c r="K251" s="4"/>
      <c r="L251" s="4"/>
      <c r="M251" s="4"/>
      <c r="N251" s="4"/>
      <c r="O251" s="4"/>
      <c r="P251" s="4"/>
      <c r="Q251" s="4"/>
      <c r="R251" s="4"/>
      <c r="S251" s="4"/>
      <c r="T251" s="4"/>
      <c r="U251" s="4"/>
      <c r="V251" s="4"/>
      <c r="W251" s="4"/>
      <c r="X251" s="4"/>
      <c r="Y251" s="4"/>
      <c r="Z251" s="4"/>
      <c r="AA251" s="4"/>
      <c r="AB251" s="4"/>
      <c r="AC251" s="4"/>
      <c r="AD251" s="4"/>
      <c r="AE251" s="4"/>
      <c r="AF251" s="4"/>
      <c r="AG251" s="4"/>
      <c r="AH251" s="4"/>
      <c r="AI251" s="4"/>
      <c r="AJ251" s="4"/>
      <c r="AK251" s="4"/>
      <c r="AL251" s="4"/>
      <c r="AM251" s="4"/>
      <c r="AN251" s="4"/>
      <c r="AO251" s="4"/>
      <c r="AP251" s="4"/>
      <c r="AQ251" s="4"/>
      <c r="AR251" s="4"/>
      <c r="AS251" s="4"/>
      <c r="AT251" s="4"/>
      <c r="AU251" s="4"/>
      <c r="AV251" s="4"/>
      <c r="AW251" s="4"/>
      <c r="AX251" s="4"/>
      <c r="AY251" s="4"/>
      <c r="AZ251" s="4"/>
      <c r="BA251" s="4"/>
      <c r="BB251" s="4"/>
      <c r="BC251" s="4"/>
      <c r="BD251" s="4"/>
      <c r="BE251" s="4"/>
      <c r="BF251" s="4"/>
      <c r="BG251" s="4"/>
      <c r="BH251" s="4"/>
      <c r="BI251" s="4"/>
      <c r="BJ251" s="4"/>
      <c r="BK251" s="4"/>
      <c r="BL251" s="4"/>
      <c r="BM251" s="4"/>
      <c r="BN251" s="4"/>
      <c r="BO251" s="4"/>
      <c r="BP251" s="4"/>
      <c r="BQ251" s="4"/>
      <c r="BR251" s="4"/>
      <c r="BS251" s="4"/>
      <c r="BT251" s="4"/>
      <c r="BU251" s="4"/>
      <c r="BV251" s="4"/>
      <c r="BW251" s="4"/>
      <c r="BX251" s="4"/>
      <c r="BY251" s="4"/>
      <c r="BZ251" s="4"/>
      <c r="CA251" s="4"/>
      <c r="CB251" s="4"/>
      <c r="CC251" s="4"/>
      <c r="CD251" s="4"/>
      <c r="CE251" s="4"/>
      <c r="CF251" s="4"/>
      <c r="CG251" s="4"/>
      <c r="CH251" s="4"/>
      <c r="CI251" s="4"/>
      <c r="CJ251" s="4"/>
      <c r="CK251" s="4"/>
      <c r="CL251" s="4"/>
      <c r="CM251" s="4"/>
      <c r="CN251" s="4"/>
      <c r="CO251" s="4"/>
      <c r="CP251" s="4"/>
      <c r="CQ251" s="4"/>
      <c r="CR251" s="4"/>
      <c r="CS251" s="4"/>
      <c r="CT251" s="4"/>
      <c r="CU251" s="4"/>
      <c r="CV251" s="4"/>
      <c r="CW251" s="4"/>
      <c r="CX251" s="4"/>
      <c r="CY251" s="4"/>
      <c r="CZ251" s="4"/>
      <c r="DA251" s="4"/>
      <c r="DB251" s="4"/>
      <c r="DC251" s="4"/>
      <c r="DD251" s="4"/>
      <c r="DE251" s="4"/>
      <c r="DF251" s="4"/>
      <c r="DG251" s="4"/>
      <c r="DH251" s="4"/>
      <c r="DI251" s="4"/>
      <c r="DJ251" s="4"/>
      <c r="DK251" s="4"/>
      <c r="DL251" s="4"/>
      <c r="DM251" s="4"/>
      <c r="DN251" s="4"/>
      <c r="DO251" s="4"/>
      <c r="DP251" s="4"/>
      <c r="DQ251" s="4"/>
      <c r="DR251" s="4"/>
      <c r="DS251" s="4"/>
      <c r="DT251" s="4"/>
      <c r="DU251" s="4"/>
      <c r="DV251" s="4"/>
      <c r="DW251" s="4"/>
      <c r="DX251" s="4"/>
      <c r="DY251" s="4"/>
      <c r="DZ251" s="4"/>
      <c r="EA251" s="4"/>
      <c r="EB251" s="4"/>
      <c r="EC251" s="4"/>
      <c r="ED251" s="4"/>
      <c r="EE251" s="4"/>
      <c r="EF251" s="4"/>
      <c r="EG251" s="4"/>
      <c r="EH251" s="4"/>
      <c r="EI251" s="4"/>
      <c r="EJ251" s="4"/>
      <c r="EK251" s="4"/>
      <c r="EL251" s="4"/>
      <c r="EM251" s="4"/>
      <c r="EN251" s="4"/>
      <c r="EO251" s="4"/>
      <c r="EP251" s="4"/>
      <c r="EQ251" s="4"/>
      <c r="ER251" s="4"/>
      <c r="ES251" s="4"/>
      <c r="ET251" s="4"/>
      <c r="EU251" s="4"/>
      <c r="EV251" s="4"/>
      <c r="EW251" s="4"/>
      <c r="EX251" s="4"/>
      <c r="EY251" s="4"/>
      <c r="EZ251" s="4"/>
      <c r="FA251" s="4"/>
      <c r="FB251" s="4"/>
      <c r="FC251" s="4"/>
      <c r="FD251" s="4"/>
      <c r="FE251" s="4"/>
      <c r="FF251" s="4"/>
      <c r="FG251" s="4"/>
      <c r="FH251" s="4"/>
      <c r="FI251" s="4"/>
      <c r="FJ251" s="4"/>
      <c r="FK251" s="4"/>
      <c r="FL251" s="4"/>
      <c r="FM251" s="4"/>
      <c r="FN251" s="4"/>
      <c r="FO251" s="4"/>
      <c r="FP251" s="4"/>
      <c r="FQ251" s="4"/>
      <c r="FR251" s="4"/>
      <c r="FS251" s="4"/>
      <c r="FT251" s="4"/>
      <c r="FU251" s="4"/>
      <c r="FV251" s="4"/>
      <c r="FW251" s="4"/>
      <c r="FX251" s="4"/>
      <c r="FY251" s="4"/>
      <c r="FZ251" s="4"/>
      <c r="GA251" s="4"/>
      <c r="GB251" s="4"/>
      <c r="GC251" s="4"/>
      <c r="GD251" s="4"/>
      <c r="GE251" s="4"/>
      <c r="GF251" s="4"/>
      <c r="GG251" s="4"/>
      <c r="GH251" s="4"/>
      <c r="GI251" s="4"/>
      <c r="GJ251" s="4"/>
    </row>
    <row r="252" spans="1:192" s="5" customFormat="1" x14ac:dyDescent="0.5">
      <c r="A252" s="4"/>
      <c r="B252" s="4"/>
      <c r="C252" s="4"/>
      <c r="D252" s="4"/>
      <c r="E252" s="4"/>
      <c r="F252" s="4"/>
      <c r="G252" s="4"/>
      <c r="H252" s="4"/>
      <c r="I252" s="4"/>
      <c r="J252" s="4"/>
      <c r="K252" s="4"/>
      <c r="L252" s="4"/>
      <c r="M252" s="4"/>
      <c r="N252" s="4"/>
      <c r="O252" s="4"/>
      <c r="P252" s="4"/>
      <c r="Q252" s="4"/>
      <c r="R252" s="4"/>
      <c r="S252" s="4"/>
      <c r="T252" s="4"/>
      <c r="U252" s="4"/>
      <c r="V252" s="4"/>
      <c r="W252" s="4"/>
      <c r="X252" s="4"/>
      <c r="Y252" s="4"/>
      <c r="Z252" s="4"/>
      <c r="AA252" s="4"/>
      <c r="AB252" s="4"/>
      <c r="AC252" s="4"/>
      <c r="AD252" s="4"/>
      <c r="AE252" s="4"/>
      <c r="AF252" s="4"/>
      <c r="AG252" s="4"/>
      <c r="AH252" s="4"/>
      <c r="AI252" s="4"/>
      <c r="AJ252" s="4"/>
      <c r="AK252" s="4"/>
      <c r="AL252" s="4"/>
      <c r="AM252" s="4"/>
      <c r="AN252" s="4"/>
      <c r="AO252" s="4"/>
      <c r="AP252" s="4"/>
      <c r="AQ252" s="4"/>
      <c r="AR252" s="4"/>
      <c r="AS252" s="4"/>
      <c r="AT252" s="4"/>
      <c r="AU252" s="4"/>
      <c r="AV252" s="4"/>
      <c r="AW252" s="4"/>
      <c r="AX252" s="4"/>
      <c r="AY252" s="4"/>
      <c r="AZ252" s="4"/>
      <c r="BA252" s="4"/>
      <c r="BB252" s="4"/>
      <c r="BC252" s="4"/>
      <c r="BD252" s="4"/>
      <c r="BE252" s="4"/>
      <c r="BF252" s="4"/>
      <c r="BG252" s="4"/>
      <c r="BH252" s="4"/>
      <c r="BI252" s="4"/>
      <c r="BJ252" s="4"/>
      <c r="BK252" s="4"/>
      <c r="BL252" s="4"/>
      <c r="BM252" s="4"/>
      <c r="BN252" s="4"/>
      <c r="BO252" s="4"/>
      <c r="BP252" s="4"/>
      <c r="BQ252" s="4"/>
      <c r="BR252" s="4"/>
      <c r="BS252" s="4"/>
      <c r="BT252" s="4"/>
      <c r="BU252" s="4"/>
      <c r="BV252" s="4"/>
      <c r="BW252" s="4"/>
      <c r="BX252" s="4"/>
      <c r="BY252" s="4"/>
      <c r="BZ252" s="4"/>
      <c r="CA252" s="4"/>
      <c r="CB252" s="4"/>
      <c r="CC252" s="4"/>
      <c r="CD252" s="4"/>
      <c r="CE252" s="4"/>
      <c r="CF252" s="4"/>
      <c r="CG252" s="4"/>
      <c r="CH252" s="4"/>
      <c r="CI252" s="4"/>
      <c r="CJ252" s="4"/>
      <c r="CK252" s="4"/>
      <c r="CL252" s="4"/>
      <c r="CM252" s="4"/>
      <c r="CN252" s="4"/>
      <c r="CO252" s="4"/>
      <c r="CP252" s="4"/>
      <c r="CQ252" s="4"/>
      <c r="CR252" s="4"/>
      <c r="CS252" s="4"/>
      <c r="CT252" s="4"/>
      <c r="CU252" s="4"/>
      <c r="CV252" s="4"/>
      <c r="CW252" s="4"/>
      <c r="CX252" s="4"/>
      <c r="CY252" s="4"/>
      <c r="CZ252" s="4"/>
      <c r="DA252" s="4"/>
      <c r="DB252" s="4"/>
      <c r="DC252" s="4"/>
      <c r="DD252" s="4"/>
      <c r="DE252" s="4"/>
      <c r="DF252" s="4"/>
      <c r="DG252" s="4"/>
      <c r="DH252" s="4"/>
      <c r="DI252" s="4"/>
      <c r="DJ252" s="4"/>
      <c r="DK252" s="4"/>
      <c r="DL252" s="4"/>
      <c r="DM252" s="4"/>
      <c r="DN252" s="4"/>
      <c r="DO252" s="4"/>
      <c r="DP252" s="4"/>
      <c r="DQ252" s="4"/>
      <c r="DR252" s="4"/>
      <c r="DS252" s="4"/>
      <c r="DT252" s="4"/>
      <c r="DU252" s="4"/>
      <c r="DV252" s="4"/>
      <c r="DW252" s="4"/>
      <c r="DX252" s="4"/>
      <c r="DY252" s="4"/>
      <c r="DZ252" s="4"/>
      <c r="EA252" s="4"/>
      <c r="EB252" s="4"/>
      <c r="EC252" s="4"/>
      <c r="ED252" s="4"/>
      <c r="EE252" s="4"/>
      <c r="EF252" s="4"/>
      <c r="EG252" s="4"/>
      <c r="EH252" s="4"/>
      <c r="EI252" s="4"/>
      <c r="EJ252" s="4"/>
      <c r="EK252" s="4"/>
      <c r="EL252" s="4"/>
      <c r="EM252" s="4"/>
      <c r="EN252" s="4"/>
      <c r="EO252" s="4"/>
      <c r="EP252" s="4"/>
      <c r="EQ252" s="4"/>
      <c r="ER252" s="4"/>
      <c r="ES252" s="4"/>
      <c r="ET252" s="4"/>
      <c r="EU252" s="4"/>
      <c r="EV252" s="4"/>
      <c r="EW252" s="4"/>
      <c r="EX252" s="4"/>
      <c r="EY252" s="4"/>
      <c r="EZ252" s="4"/>
      <c r="FA252" s="4"/>
      <c r="FB252" s="4"/>
      <c r="FC252" s="4"/>
      <c r="FD252" s="4"/>
      <c r="FE252" s="4"/>
      <c r="FF252" s="4"/>
      <c r="FG252" s="4"/>
      <c r="FH252" s="4"/>
      <c r="FI252" s="4"/>
      <c r="FJ252" s="4"/>
      <c r="FK252" s="4"/>
      <c r="FL252" s="4"/>
      <c r="FM252" s="4"/>
      <c r="FN252" s="4"/>
      <c r="FO252" s="4"/>
      <c r="FP252" s="4"/>
      <c r="FQ252" s="4"/>
      <c r="FR252" s="4"/>
      <c r="FS252" s="4"/>
      <c r="FT252" s="4"/>
      <c r="FU252" s="4"/>
      <c r="FV252" s="4"/>
      <c r="FW252" s="4"/>
      <c r="FX252" s="4"/>
      <c r="FY252" s="4"/>
      <c r="FZ252" s="4"/>
      <c r="GA252" s="4"/>
      <c r="GB252" s="4"/>
      <c r="GC252" s="4"/>
      <c r="GD252" s="4"/>
      <c r="GE252" s="4"/>
      <c r="GF252" s="4"/>
      <c r="GG252" s="4"/>
      <c r="GH252" s="4"/>
      <c r="GI252" s="4"/>
      <c r="GJ252" s="4"/>
    </row>
    <row r="253" spans="1:192" s="5" customFormat="1" x14ac:dyDescent="0.5">
      <c r="A253" s="4"/>
      <c r="B253" s="4"/>
      <c r="C253" s="4"/>
      <c r="D253" s="4"/>
      <c r="E253" s="4"/>
      <c r="F253" s="4"/>
      <c r="G253" s="4"/>
      <c r="H253" s="4"/>
      <c r="I253" s="4"/>
      <c r="J253" s="4"/>
      <c r="K253" s="4"/>
      <c r="L253" s="4"/>
      <c r="M253" s="4"/>
      <c r="N253" s="4"/>
      <c r="O253" s="4"/>
      <c r="P253" s="4"/>
      <c r="Q253" s="4"/>
      <c r="R253" s="4"/>
      <c r="S253" s="4"/>
      <c r="T253" s="4"/>
      <c r="U253" s="4"/>
      <c r="V253" s="4"/>
      <c r="W253" s="4"/>
      <c r="X253" s="4"/>
      <c r="Y253" s="4"/>
      <c r="Z253" s="4"/>
      <c r="AA253" s="4"/>
      <c r="AB253" s="4"/>
      <c r="AC253" s="4"/>
      <c r="AD253" s="4"/>
      <c r="AE253" s="4"/>
      <c r="AF253" s="4"/>
      <c r="AG253" s="4"/>
      <c r="AH253" s="4"/>
      <c r="AI253" s="4"/>
      <c r="AJ253" s="4"/>
      <c r="AK253" s="4"/>
      <c r="AL253" s="4"/>
      <c r="AM253" s="4"/>
      <c r="AN253" s="4"/>
      <c r="AO253" s="4"/>
      <c r="AP253" s="4"/>
      <c r="AQ253" s="4"/>
      <c r="AR253" s="4"/>
      <c r="AS253" s="4"/>
      <c r="AT253" s="4"/>
      <c r="AU253" s="4"/>
      <c r="AV253" s="4"/>
      <c r="AW253" s="4"/>
      <c r="AX253" s="4"/>
      <c r="AY253" s="4"/>
      <c r="AZ253" s="4"/>
      <c r="BA253" s="4"/>
      <c r="BB253" s="4"/>
      <c r="BC253" s="4"/>
      <c r="BD253" s="4"/>
      <c r="BE253" s="4"/>
      <c r="BF253" s="4"/>
      <c r="BG253" s="4"/>
      <c r="BH253" s="4"/>
      <c r="BI253" s="4"/>
      <c r="BJ253" s="4"/>
      <c r="BK253" s="4"/>
      <c r="BL253" s="4"/>
      <c r="BM253" s="4"/>
      <c r="BN253" s="4"/>
      <c r="BO253" s="4"/>
      <c r="BP253" s="4"/>
      <c r="BQ253" s="4"/>
      <c r="BR253" s="4"/>
      <c r="BS253" s="4"/>
      <c r="BT253" s="4"/>
      <c r="BU253" s="4"/>
      <c r="BV253" s="4"/>
      <c r="BW253" s="4"/>
      <c r="BX253" s="4"/>
      <c r="BY253" s="4"/>
      <c r="BZ253" s="4"/>
      <c r="CA253" s="4"/>
      <c r="CB253" s="4"/>
      <c r="CC253" s="4"/>
      <c r="CD253" s="4"/>
      <c r="CE253" s="4"/>
      <c r="CF253" s="4"/>
      <c r="CG253" s="4"/>
      <c r="CH253" s="4"/>
      <c r="CI253" s="4"/>
      <c r="CJ253" s="4"/>
      <c r="CK253" s="4"/>
      <c r="CL253" s="4"/>
      <c r="CM253" s="4"/>
      <c r="CN253" s="4"/>
      <c r="CO253" s="4"/>
      <c r="CP253" s="4"/>
      <c r="CQ253" s="4"/>
      <c r="CR253" s="4"/>
      <c r="CS253" s="4"/>
      <c r="CT253" s="4"/>
      <c r="CU253" s="4"/>
      <c r="CV253" s="4"/>
      <c r="CW253" s="4"/>
      <c r="CX253" s="4"/>
      <c r="CY253" s="4"/>
      <c r="CZ253" s="4"/>
      <c r="DA253" s="4"/>
      <c r="DB253" s="4"/>
      <c r="DC253" s="4"/>
      <c r="DD253" s="4"/>
      <c r="DE253" s="4"/>
      <c r="DF253" s="4"/>
      <c r="DG253" s="4"/>
      <c r="DH253" s="4"/>
      <c r="DI253" s="4"/>
      <c r="DJ253" s="4"/>
      <c r="DK253" s="4"/>
      <c r="DL253" s="4"/>
      <c r="DM253" s="4"/>
      <c r="DN253" s="4"/>
      <c r="DO253" s="4"/>
      <c r="DP253" s="4"/>
      <c r="DQ253" s="4"/>
      <c r="DR253" s="4"/>
      <c r="DS253" s="4"/>
      <c r="DT253" s="4"/>
      <c r="DU253" s="4"/>
      <c r="DV253" s="4"/>
      <c r="DW253" s="4"/>
      <c r="DX253" s="4"/>
      <c r="DY253" s="4"/>
      <c r="DZ253" s="4"/>
      <c r="EA253" s="4"/>
      <c r="EB253" s="4"/>
      <c r="EC253" s="4"/>
      <c r="ED253" s="4"/>
      <c r="EE253" s="4"/>
      <c r="EF253" s="4"/>
      <c r="EG253" s="4"/>
      <c r="EH253" s="4"/>
      <c r="EI253" s="4"/>
      <c r="EJ253" s="4"/>
      <c r="EK253" s="4"/>
      <c r="EL253" s="4"/>
      <c r="EM253" s="4"/>
      <c r="EN253" s="4"/>
      <c r="EO253" s="4"/>
      <c r="EP253" s="4"/>
      <c r="EQ253" s="4"/>
      <c r="ER253" s="4"/>
      <c r="ES253" s="4"/>
      <c r="ET253" s="4"/>
      <c r="EU253" s="4"/>
      <c r="EV253" s="4"/>
      <c r="EW253" s="4"/>
      <c r="EX253" s="4"/>
      <c r="EY253" s="4"/>
      <c r="EZ253" s="4"/>
      <c r="FA253" s="4"/>
      <c r="FB253" s="4"/>
      <c r="FC253" s="4"/>
      <c r="FD253" s="4"/>
      <c r="FE253" s="4"/>
      <c r="FF253" s="4"/>
      <c r="FG253" s="4"/>
      <c r="FH253" s="4"/>
      <c r="FI253" s="4"/>
      <c r="FJ253" s="4"/>
      <c r="FK253" s="4"/>
      <c r="FL253" s="4"/>
      <c r="FM253" s="4"/>
      <c r="FN253" s="4"/>
      <c r="FO253" s="4"/>
      <c r="FP253" s="4"/>
      <c r="FQ253" s="4"/>
      <c r="FR253" s="4"/>
      <c r="FS253" s="4"/>
      <c r="FT253" s="4"/>
      <c r="FU253" s="4"/>
      <c r="FV253" s="4"/>
      <c r="FW253" s="4"/>
      <c r="FX253" s="4"/>
      <c r="FY253" s="4"/>
      <c r="FZ253" s="4"/>
      <c r="GA253" s="4"/>
      <c r="GB253" s="4"/>
      <c r="GC253" s="4"/>
      <c r="GD253" s="4"/>
      <c r="GE253" s="4"/>
      <c r="GF253" s="4"/>
      <c r="GG253" s="4"/>
      <c r="GH253" s="4"/>
      <c r="GI253" s="4"/>
      <c r="GJ253" s="4"/>
    </row>
    <row r="254" spans="1:192" s="5" customFormat="1" x14ac:dyDescent="0.5">
      <c r="A254" s="4"/>
      <c r="B254" s="4"/>
      <c r="C254" s="4"/>
      <c r="D254" s="4"/>
      <c r="E254" s="4"/>
      <c r="F254" s="4"/>
      <c r="G254" s="4"/>
      <c r="H254" s="4"/>
      <c r="I254" s="4"/>
      <c r="J254" s="4"/>
      <c r="K254" s="4"/>
      <c r="L254" s="4"/>
      <c r="M254" s="4"/>
      <c r="N254" s="4"/>
      <c r="O254" s="4"/>
      <c r="P254" s="4"/>
      <c r="Q254" s="4"/>
      <c r="R254" s="4"/>
      <c r="S254" s="4"/>
      <c r="T254" s="4"/>
      <c r="U254" s="4"/>
      <c r="V254" s="4"/>
      <c r="W254" s="4"/>
      <c r="X254" s="4"/>
      <c r="Y254" s="4"/>
      <c r="Z254" s="4"/>
      <c r="AA254" s="4"/>
      <c r="AB254" s="4"/>
      <c r="AC254" s="4"/>
      <c r="AD254" s="4"/>
      <c r="AE254" s="4"/>
      <c r="AF254" s="4"/>
      <c r="AG254" s="4"/>
      <c r="AH254" s="4"/>
      <c r="AI254" s="4"/>
      <c r="AJ254" s="4"/>
      <c r="AK254" s="4"/>
      <c r="AL254" s="4"/>
      <c r="AM254" s="4"/>
      <c r="AN254" s="4"/>
      <c r="AO254" s="4"/>
      <c r="AP254" s="4"/>
      <c r="AQ254" s="4"/>
      <c r="AR254" s="4"/>
      <c r="AS254" s="4"/>
      <c r="AT254" s="4"/>
      <c r="AU254" s="4"/>
      <c r="AV254" s="4"/>
      <c r="AW254" s="4"/>
      <c r="AX254" s="4"/>
      <c r="AY254" s="4"/>
      <c r="AZ254" s="4"/>
      <c r="BA254" s="4"/>
      <c r="BB254" s="4"/>
      <c r="BC254" s="4"/>
      <c r="BD254" s="4"/>
      <c r="BE254" s="4"/>
      <c r="BF254" s="4"/>
      <c r="BG254" s="4"/>
      <c r="BH254" s="4"/>
      <c r="BI254" s="4"/>
      <c r="BJ254" s="4"/>
      <c r="BK254" s="4"/>
      <c r="BL254" s="4"/>
      <c r="BM254" s="4"/>
      <c r="BN254" s="4"/>
      <c r="BO254" s="4"/>
      <c r="BP254" s="4"/>
      <c r="BQ254" s="4"/>
      <c r="BR254" s="4"/>
      <c r="BS254" s="4"/>
      <c r="BT254" s="4"/>
      <c r="BU254" s="4"/>
      <c r="BV254" s="4"/>
      <c r="BW254" s="4"/>
      <c r="BX254" s="4"/>
      <c r="BY254" s="4"/>
      <c r="BZ254" s="4"/>
      <c r="CA254" s="4"/>
      <c r="CB254" s="4"/>
      <c r="CC254" s="4"/>
      <c r="CD254" s="4"/>
      <c r="CE254" s="4"/>
      <c r="CF254" s="4"/>
      <c r="CG254" s="4"/>
      <c r="CH254" s="4"/>
      <c r="CI254" s="4"/>
      <c r="CJ254" s="4"/>
      <c r="CK254" s="4"/>
      <c r="CL254" s="4"/>
      <c r="CM254" s="4"/>
      <c r="CN254" s="4"/>
      <c r="CO254" s="4"/>
      <c r="CP254" s="4"/>
      <c r="CQ254" s="4"/>
      <c r="CR254" s="4"/>
      <c r="CS254" s="4"/>
      <c r="CT254" s="4"/>
      <c r="CU254" s="4"/>
      <c r="CV254" s="4"/>
      <c r="CW254" s="4"/>
      <c r="CX254" s="4"/>
      <c r="CY254" s="4"/>
      <c r="CZ254" s="4"/>
      <c r="DA254" s="4"/>
      <c r="DB254" s="4"/>
      <c r="DC254" s="4"/>
      <c r="DD254" s="4"/>
      <c r="DE254" s="4"/>
      <c r="DF254" s="4"/>
      <c r="DG254" s="4"/>
      <c r="DH254" s="4"/>
      <c r="DI254" s="4"/>
      <c r="DJ254" s="4"/>
      <c r="DK254" s="4"/>
      <c r="DL254" s="4"/>
      <c r="DM254" s="4"/>
      <c r="DN254" s="4"/>
      <c r="DO254" s="4"/>
      <c r="DP254" s="4"/>
      <c r="DQ254" s="4"/>
      <c r="DR254" s="4"/>
      <c r="DS254" s="4"/>
      <c r="DT254" s="4"/>
      <c r="DU254" s="4"/>
      <c r="DV254" s="4"/>
      <c r="DW254" s="4"/>
      <c r="DX254" s="4"/>
      <c r="DY254" s="4"/>
      <c r="DZ254" s="4"/>
      <c r="EA254" s="4"/>
      <c r="EB254" s="4"/>
      <c r="EC254" s="4"/>
      <c r="ED254" s="4"/>
      <c r="EE254" s="4"/>
      <c r="EF254" s="4"/>
      <c r="EG254" s="4"/>
      <c r="EH254" s="4"/>
      <c r="EI254" s="4"/>
      <c r="EJ254" s="4"/>
      <c r="EK254" s="4"/>
      <c r="EL254" s="4"/>
      <c r="EM254" s="4"/>
      <c r="EN254" s="4"/>
      <c r="EO254" s="4"/>
      <c r="EP254" s="4"/>
      <c r="EQ254" s="4"/>
      <c r="ER254" s="4"/>
      <c r="ES254" s="4"/>
      <c r="ET254" s="4"/>
      <c r="EU254" s="4"/>
      <c r="EV254" s="4"/>
      <c r="EW254" s="4"/>
      <c r="EX254" s="4"/>
      <c r="EY254" s="4"/>
      <c r="EZ254" s="4"/>
      <c r="FA254" s="4"/>
      <c r="FB254" s="4"/>
      <c r="FC254" s="4"/>
      <c r="FD254" s="4"/>
      <c r="FE254" s="4"/>
      <c r="FF254" s="4"/>
      <c r="FG254" s="4"/>
      <c r="FH254" s="4"/>
      <c r="FI254" s="4"/>
      <c r="FJ254" s="4"/>
      <c r="FK254" s="4"/>
      <c r="FL254" s="4"/>
      <c r="FM254" s="4"/>
      <c r="FN254" s="4"/>
      <c r="FO254" s="4"/>
      <c r="FP254" s="4"/>
      <c r="FQ254" s="4"/>
      <c r="FR254" s="4"/>
      <c r="FS254" s="4"/>
      <c r="FT254" s="4"/>
      <c r="FU254" s="4"/>
      <c r="FV254" s="4"/>
      <c r="FW254" s="4"/>
      <c r="FX254" s="4"/>
      <c r="FY254" s="4"/>
      <c r="FZ254" s="4"/>
      <c r="GA254" s="4"/>
      <c r="GB254" s="4"/>
      <c r="GC254" s="4"/>
      <c r="GD254" s="4"/>
      <c r="GE254" s="4"/>
      <c r="GF254" s="4"/>
      <c r="GG254" s="4"/>
      <c r="GH254" s="4"/>
      <c r="GI254" s="4"/>
      <c r="GJ254" s="4"/>
    </row>
    <row r="255" spans="1:192" s="5" customFormat="1" x14ac:dyDescent="0.5">
      <c r="A255" s="4"/>
      <c r="B255" s="4"/>
      <c r="C255" s="4"/>
      <c r="D255" s="4"/>
      <c r="E255" s="4"/>
      <c r="F255" s="4"/>
      <c r="G255" s="4"/>
      <c r="H255" s="4"/>
      <c r="I255" s="4"/>
      <c r="J255" s="4"/>
      <c r="K255" s="4"/>
      <c r="L255" s="4"/>
      <c r="M255" s="4"/>
      <c r="N255" s="4"/>
      <c r="O255" s="4"/>
      <c r="P255" s="4"/>
      <c r="Q255" s="4"/>
      <c r="R255" s="4"/>
      <c r="S255" s="4"/>
      <c r="T255" s="4"/>
      <c r="U255" s="4"/>
      <c r="V255" s="4"/>
      <c r="W255" s="4"/>
      <c r="X255" s="4"/>
      <c r="Y255" s="4"/>
      <c r="Z255" s="4"/>
      <c r="AA255" s="4"/>
      <c r="AB255" s="4"/>
      <c r="AC255" s="4"/>
      <c r="AD255" s="4"/>
      <c r="AE255" s="4"/>
      <c r="AF255" s="4"/>
      <c r="AG255" s="4"/>
      <c r="AH255" s="4"/>
      <c r="AI255" s="4"/>
      <c r="AJ255" s="4"/>
      <c r="AK255" s="4"/>
      <c r="AL255" s="4"/>
      <c r="AM255" s="4"/>
      <c r="AN255" s="4"/>
      <c r="AO255" s="4"/>
      <c r="AP255" s="4"/>
      <c r="AQ255" s="4"/>
      <c r="AR255" s="4"/>
      <c r="AS255" s="4"/>
      <c r="AT255" s="4"/>
      <c r="AU255" s="4"/>
      <c r="AV255" s="4"/>
      <c r="AW255" s="4"/>
      <c r="AX255" s="4"/>
      <c r="AY255" s="4"/>
      <c r="AZ255" s="4"/>
      <c r="BA255" s="4"/>
      <c r="BB255" s="4"/>
      <c r="BC255" s="4"/>
      <c r="BD255" s="4"/>
      <c r="BE255" s="4"/>
      <c r="BF255" s="4"/>
      <c r="BG255" s="4"/>
      <c r="BH255" s="4"/>
      <c r="BI255" s="4"/>
      <c r="BJ255" s="4"/>
      <c r="BK255" s="4"/>
      <c r="BL255" s="4"/>
      <c r="BM255" s="4"/>
      <c r="BN255" s="4"/>
      <c r="BO255" s="4"/>
      <c r="BP255" s="4"/>
      <c r="BQ255" s="4"/>
      <c r="BR255" s="4"/>
      <c r="BS255" s="4"/>
      <c r="BT255" s="4"/>
      <c r="BU255" s="4"/>
      <c r="BV255" s="4"/>
      <c r="BW255" s="4"/>
      <c r="BX255" s="4"/>
      <c r="BY255" s="4"/>
      <c r="BZ255" s="4"/>
      <c r="CA255" s="4"/>
      <c r="CB255" s="4"/>
      <c r="CC255" s="4"/>
      <c r="CD255" s="4"/>
      <c r="CE255" s="4"/>
      <c r="CF255" s="4"/>
      <c r="CG255" s="4"/>
      <c r="CH255" s="4"/>
      <c r="CI255" s="4"/>
      <c r="CJ255" s="4"/>
      <c r="CK255" s="4"/>
      <c r="CL255" s="4"/>
      <c r="CM255" s="4"/>
      <c r="CN255" s="4"/>
      <c r="CO255" s="4"/>
      <c r="CP255" s="4"/>
      <c r="CQ255" s="4"/>
      <c r="CR255" s="4"/>
      <c r="CS255" s="4"/>
      <c r="CT255" s="4"/>
      <c r="CU255" s="4"/>
      <c r="CV255" s="4"/>
      <c r="CW255" s="4"/>
      <c r="CX255" s="4"/>
      <c r="CY255" s="4"/>
      <c r="CZ255" s="4"/>
      <c r="DA255" s="4"/>
      <c r="DB255" s="4"/>
      <c r="DC255" s="4"/>
      <c r="DD255" s="4"/>
      <c r="DE255" s="4"/>
      <c r="DF255" s="4"/>
      <c r="DG255" s="4"/>
      <c r="DH255" s="4"/>
      <c r="DI255" s="4"/>
      <c r="DJ255" s="4"/>
      <c r="DK255" s="4"/>
      <c r="DL255" s="4"/>
      <c r="DM255" s="4"/>
      <c r="DN255" s="4"/>
      <c r="DO255" s="4"/>
      <c r="DP255" s="4"/>
      <c r="DQ255" s="4"/>
      <c r="DR255" s="4"/>
      <c r="DS255" s="4"/>
      <c r="DT255" s="4"/>
      <c r="DU255" s="4"/>
      <c r="DV255" s="4"/>
      <c r="DW255" s="4"/>
      <c r="DX255" s="4"/>
      <c r="DY255" s="4"/>
      <c r="DZ255" s="4"/>
      <c r="EA255" s="4"/>
      <c r="EB255" s="4"/>
      <c r="EC255" s="4"/>
      <c r="ED255" s="4"/>
      <c r="EE255" s="4"/>
      <c r="EF255" s="4"/>
      <c r="EG255" s="4"/>
      <c r="EH255" s="4"/>
      <c r="EI255" s="4"/>
      <c r="EJ255" s="4"/>
      <c r="EK255" s="4"/>
      <c r="EL255" s="4"/>
      <c r="EM255" s="4"/>
      <c r="EN255" s="4"/>
      <c r="EO255" s="4"/>
      <c r="EP255" s="4"/>
      <c r="EQ255" s="4"/>
      <c r="ER255" s="4"/>
      <c r="ES255" s="4"/>
      <c r="ET255" s="4"/>
      <c r="EU255" s="4"/>
      <c r="EV255" s="4"/>
      <c r="EW255" s="4"/>
      <c r="EX255" s="4"/>
      <c r="EY255" s="4"/>
      <c r="EZ255" s="4"/>
      <c r="FA255" s="4"/>
      <c r="FB255" s="4"/>
      <c r="FC255" s="4"/>
      <c r="FD255" s="4"/>
      <c r="FE255" s="4"/>
      <c r="FF255" s="4"/>
      <c r="FG255" s="4"/>
      <c r="FH255" s="4"/>
      <c r="FI255" s="4"/>
      <c r="FJ255" s="4"/>
      <c r="FK255" s="4"/>
      <c r="FL255" s="4"/>
      <c r="FM255" s="4"/>
      <c r="FN255" s="4"/>
      <c r="FO255" s="4"/>
      <c r="FP255" s="4"/>
      <c r="FQ255" s="4"/>
      <c r="FR255" s="4"/>
      <c r="FS255" s="4"/>
      <c r="FT255" s="4"/>
      <c r="FU255" s="4"/>
      <c r="FV255" s="4"/>
      <c r="FW255" s="4"/>
      <c r="FX255" s="4"/>
      <c r="FY255" s="4"/>
      <c r="FZ255" s="4"/>
      <c r="GA255" s="4"/>
      <c r="GB255" s="4"/>
      <c r="GC255" s="4"/>
      <c r="GD255" s="4"/>
      <c r="GE255" s="4"/>
      <c r="GF255" s="4"/>
      <c r="GG255" s="4"/>
      <c r="GH255" s="4"/>
      <c r="GI255" s="4"/>
      <c r="GJ255" s="4"/>
    </row>
    <row r="256" spans="1:192" s="5" customFormat="1" x14ac:dyDescent="0.5">
      <c r="A256" s="4"/>
      <c r="B256" s="4"/>
      <c r="C256" s="4"/>
      <c r="D256" s="4"/>
      <c r="E256" s="4"/>
      <c r="F256" s="4"/>
      <c r="G256" s="4"/>
      <c r="H256" s="4"/>
      <c r="I256" s="4"/>
      <c r="J256" s="4"/>
      <c r="K256" s="4"/>
      <c r="L256" s="4"/>
      <c r="M256" s="4"/>
      <c r="N256" s="4"/>
      <c r="O256" s="4"/>
      <c r="P256" s="4"/>
      <c r="Q256" s="4"/>
      <c r="R256" s="4"/>
      <c r="S256" s="4"/>
      <c r="T256" s="4"/>
      <c r="U256" s="4"/>
      <c r="V256" s="4"/>
      <c r="W256" s="4"/>
      <c r="X256" s="4"/>
      <c r="Y256" s="4"/>
      <c r="Z256" s="4"/>
      <c r="AA256" s="4"/>
      <c r="AB256" s="4"/>
      <c r="AC256" s="4"/>
      <c r="AD256" s="4"/>
      <c r="AE256" s="4"/>
      <c r="AF256" s="4"/>
      <c r="AG256" s="4"/>
      <c r="AH256" s="4"/>
      <c r="AI256" s="4"/>
      <c r="AJ256" s="4"/>
      <c r="AK256" s="4"/>
      <c r="AL256" s="4"/>
      <c r="AM256" s="4"/>
      <c r="AN256" s="4"/>
      <c r="AO256" s="4"/>
      <c r="AP256" s="4"/>
      <c r="AQ256" s="4"/>
      <c r="AR256" s="4"/>
      <c r="AS256" s="4"/>
      <c r="AT256" s="4"/>
      <c r="AU256" s="4"/>
      <c r="AV256" s="4"/>
      <c r="AW256" s="4"/>
      <c r="AX256" s="4"/>
      <c r="AY256" s="4"/>
      <c r="AZ256" s="4"/>
      <c r="BA256" s="4"/>
      <c r="BB256" s="4"/>
      <c r="BC256" s="4"/>
      <c r="BD256" s="4"/>
      <c r="BE256" s="4"/>
      <c r="BF256" s="4"/>
      <c r="BG256" s="4"/>
      <c r="BH256" s="4"/>
      <c r="BI256" s="4"/>
      <c r="BJ256" s="4"/>
      <c r="BK256" s="4"/>
      <c r="BL256" s="4"/>
      <c r="BM256" s="4"/>
      <c r="BN256" s="4"/>
      <c r="BO256" s="4"/>
      <c r="BP256" s="4"/>
      <c r="BQ256" s="4"/>
      <c r="BR256" s="4"/>
      <c r="BS256" s="4"/>
      <c r="BT256" s="4"/>
      <c r="BU256" s="4"/>
      <c r="BV256" s="4"/>
      <c r="BW256" s="4"/>
      <c r="BX256" s="4"/>
      <c r="BY256" s="4"/>
      <c r="BZ256" s="4"/>
      <c r="CA256" s="4"/>
      <c r="CB256" s="4"/>
      <c r="CC256" s="4"/>
      <c r="CD256" s="4"/>
      <c r="CE256" s="4"/>
      <c r="CF256" s="4"/>
      <c r="CG256" s="4"/>
      <c r="CH256" s="4"/>
      <c r="CI256" s="4"/>
      <c r="CJ256" s="4"/>
      <c r="CK256" s="4"/>
      <c r="CL256" s="4"/>
      <c r="CM256" s="4"/>
      <c r="CN256" s="4"/>
      <c r="CO256" s="4"/>
      <c r="CP256" s="4"/>
      <c r="CQ256" s="4"/>
      <c r="CR256" s="4"/>
      <c r="CS256" s="4"/>
      <c r="CT256" s="4"/>
      <c r="CU256" s="4"/>
      <c r="CV256" s="4"/>
      <c r="CW256" s="4"/>
      <c r="CX256" s="4"/>
      <c r="CY256" s="4"/>
      <c r="CZ256" s="4"/>
      <c r="DA256" s="4"/>
      <c r="DB256" s="4"/>
      <c r="DC256" s="4"/>
      <c r="DD256" s="4"/>
      <c r="DE256" s="4"/>
      <c r="DF256" s="4"/>
      <c r="DG256" s="4"/>
      <c r="DH256" s="4"/>
      <c r="DI256" s="4"/>
      <c r="DJ256" s="4"/>
      <c r="DK256" s="4"/>
      <c r="DL256" s="4"/>
      <c r="DM256" s="4"/>
      <c r="DN256" s="4"/>
      <c r="DO256" s="4"/>
      <c r="DP256" s="4"/>
      <c r="DQ256" s="4"/>
      <c r="DR256" s="4"/>
      <c r="DS256" s="4"/>
      <c r="DT256" s="4"/>
      <c r="DU256" s="4"/>
      <c r="DV256" s="4"/>
      <c r="DW256" s="4"/>
      <c r="DX256" s="4"/>
      <c r="DY256" s="4"/>
      <c r="DZ256" s="4"/>
      <c r="EA256" s="4"/>
      <c r="EB256" s="4"/>
      <c r="EC256" s="4"/>
      <c r="ED256" s="4"/>
      <c r="EE256" s="4"/>
      <c r="EF256" s="4"/>
      <c r="EG256" s="4"/>
      <c r="EH256" s="4"/>
      <c r="EI256" s="4"/>
      <c r="EJ256" s="4"/>
      <c r="EK256" s="4"/>
      <c r="EL256" s="4"/>
      <c r="EM256" s="4"/>
      <c r="EN256" s="4"/>
      <c r="EO256" s="4"/>
      <c r="EP256" s="4"/>
      <c r="EQ256" s="4"/>
      <c r="ER256" s="4"/>
      <c r="ES256" s="4"/>
      <c r="ET256" s="4"/>
      <c r="EU256" s="4"/>
      <c r="EV256" s="4"/>
      <c r="EW256" s="4"/>
      <c r="EX256" s="4"/>
      <c r="EY256" s="4"/>
      <c r="EZ256" s="4"/>
      <c r="FA256" s="4"/>
      <c r="FB256" s="4"/>
      <c r="FC256" s="4"/>
      <c r="FD256" s="4"/>
      <c r="FE256" s="4"/>
      <c r="FF256" s="4"/>
      <c r="FG256" s="4"/>
      <c r="FH256" s="4"/>
      <c r="FI256" s="4"/>
      <c r="FJ256" s="4"/>
      <c r="FK256" s="4"/>
      <c r="FL256" s="4"/>
      <c r="FM256" s="4"/>
      <c r="FN256" s="4"/>
      <c r="FO256" s="4"/>
      <c r="FP256" s="4"/>
      <c r="FQ256" s="4"/>
      <c r="FR256" s="4"/>
      <c r="FS256" s="4"/>
      <c r="FT256" s="4"/>
      <c r="FU256" s="4"/>
      <c r="FV256" s="4"/>
      <c r="FW256" s="4"/>
      <c r="FX256" s="4"/>
      <c r="FY256" s="4"/>
      <c r="FZ256" s="4"/>
      <c r="GA256" s="4"/>
      <c r="GB256" s="4"/>
      <c r="GC256" s="4"/>
      <c r="GD256" s="4"/>
      <c r="GE256" s="4"/>
      <c r="GF256" s="4"/>
      <c r="GG256" s="4"/>
      <c r="GH256" s="4"/>
      <c r="GI256" s="4"/>
      <c r="GJ256" s="4"/>
    </row>
    <row r="257" spans="1:192" s="5" customFormat="1" x14ac:dyDescent="0.5">
      <c r="A257" s="4"/>
      <c r="B257" s="4"/>
      <c r="C257" s="4"/>
      <c r="D257" s="4"/>
      <c r="E257" s="4"/>
      <c r="F257" s="4"/>
      <c r="G257" s="4"/>
      <c r="H257" s="4"/>
      <c r="I257" s="4"/>
      <c r="J257" s="4"/>
      <c r="K257" s="4"/>
      <c r="L257" s="4"/>
      <c r="M257" s="4"/>
      <c r="N257" s="4"/>
      <c r="O257" s="4"/>
      <c r="P257" s="4"/>
      <c r="Q257" s="4"/>
      <c r="R257" s="4"/>
      <c r="S257" s="4"/>
      <c r="T257" s="4"/>
      <c r="U257" s="4"/>
      <c r="V257" s="4"/>
      <c r="W257" s="4"/>
      <c r="X257" s="4"/>
      <c r="Y257" s="4"/>
      <c r="Z257" s="4"/>
      <c r="AA257" s="4"/>
      <c r="AB257" s="4"/>
      <c r="AC257" s="4"/>
      <c r="AD257" s="4"/>
      <c r="AE257" s="4"/>
      <c r="AF257" s="4"/>
      <c r="AG257" s="4"/>
      <c r="AH257" s="4"/>
      <c r="AI257" s="4"/>
      <c r="AJ257" s="4"/>
      <c r="AK257" s="4"/>
      <c r="AL257" s="4"/>
      <c r="AM257" s="4"/>
      <c r="AN257" s="4"/>
      <c r="AO257" s="4"/>
      <c r="AP257" s="4"/>
      <c r="AQ257" s="4"/>
      <c r="AR257" s="4"/>
      <c r="AS257" s="4"/>
      <c r="AT257" s="4"/>
      <c r="AU257" s="4"/>
      <c r="AV257" s="4"/>
      <c r="AW257" s="4"/>
      <c r="AX257" s="4"/>
      <c r="AY257" s="4"/>
      <c r="AZ257" s="4"/>
      <c r="BA257" s="4"/>
      <c r="BB257" s="4"/>
      <c r="BC257" s="4"/>
      <c r="BD257" s="4"/>
      <c r="BE257" s="4"/>
      <c r="BF257" s="4"/>
      <c r="BG257" s="4"/>
      <c r="BH257" s="4"/>
      <c r="BI257" s="4"/>
      <c r="BJ257" s="4"/>
      <c r="BK257" s="4"/>
      <c r="BL257" s="4"/>
      <c r="BM257" s="4"/>
      <c r="BN257" s="4"/>
      <c r="BO257" s="4"/>
      <c r="BP257" s="4"/>
      <c r="BQ257" s="4"/>
      <c r="BR257" s="4"/>
      <c r="BS257" s="4"/>
      <c r="BT257" s="4"/>
      <c r="BU257" s="4"/>
      <c r="BV257" s="4"/>
      <c r="BW257" s="4"/>
      <c r="BX257" s="4"/>
      <c r="BY257" s="4"/>
      <c r="BZ257" s="4"/>
      <c r="CA257" s="4"/>
      <c r="CB257" s="4"/>
      <c r="CC257" s="4"/>
      <c r="CD257" s="4"/>
      <c r="CE257" s="4"/>
      <c r="CF257" s="4"/>
      <c r="CG257" s="4"/>
      <c r="CH257" s="4"/>
      <c r="CI257" s="4"/>
      <c r="CJ257" s="4"/>
      <c r="CK257" s="4"/>
      <c r="CL257" s="4"/>
      <c r="CM257" s="4"/>
      <c r="CN257" s="4"/>
      <c r="CO257" s="4"/>
      <c r="CP257" s="4"/>
      <c r="CQ257" s="4"/>
      <c r="CR257" s="4"/>
      <c r="CS257" s="4"/>
      <c r="CT257" s="4"/>
      <c r="CU257" s="4"/>
      <c r="CV257" s="4"/>
      <c r="CW257" s="4"/>
      <c r="CX257" s="4"/>
      <c r="CY257" s="4"/>
      <c r="CZ257" s="4"/>
      <c r="DA257" s="4"/>
      <c r="DB257" s="4"/>
      <c r="DC257" s="4"/>
      <c r="DD257" s="4"/>
      <c r="DE257" s="4"/>
      <c r="DF257" s="4"/>
      <c r="DG257" s="4"/>
      <c r="DH257" s="4"/>
      <c r="DI257" s="4"/>
      <c r="DJ257" s="4"/>
      <c r="DK257" s="4"/>
      <c r="DL257" s="4"/>
      <c r="DM257" s="4"/>
      <c r="DN257" s="4"/>
      <c r="DO257" s="4"/>
      <c r="DP257" s="4"/>
      <c r="DQ257" s="4"/>
      <c r="DR257" s="4"/>
      <c r="DS257" s="4"/>
      <c r="DT257" s="4"/>
      <c r="DU257" s="4"/>
      <c r="DV257" s="4"/>
      <c r="DW257" s="4"/>
      <c r="DX257" s="4"/>
      <c r="DY257" s="4"/>
      <c r="DZ257" s="4"/>
      <c r="EA257" s="4"/>
      <c r="EB257" s="4"/>
      <c r="EC257" s="4"/>
      <c r="ED257" s="4"/>
      <c r="EE257" s="4"/>
      <c r="EF257" s="4"/>
      <c r="EG257" s="4"/>
      <c r="EH257" s="4"/>
      <c r="EI257" s="4"/>
      <c r="EJ257" s="4"/>
      <c r="EK257" s="4"/>
      <c r="EL257" s="4"/>
      <c r="EM257" s="4"/>
      <c r="EN257" s="4"/>
      <c r="EO257" s="4"/>
      <c r="EP257" s="4"/>
      <c r="EQ257" s="4"/>
      <c r="ER257" s="4"/>
      <c r="ES257" s="4"/>
      <c r="ET257" s="4"/>
      <c r="EU257" s="4"/>
      <c r="EV257" s="4"/>
      <c r="EW257" s="4"/>
      <c r="EX257" s="4"/>
      <c r="EY257" s="4"/>
      <c r="EZ257" s="4"/>
      <c r="FA257" s="4"/>
      <c r="FB257" s="4"/>
      <c r="FC257" s="4"/>
      <c r="FD257" s="4"/>
      <c r="FE257" s="4"/>
      <c r="FF257" s="4"/>
      <c r="FG257" s="4"/>
      <c r="FH257" s="4"/>
      <c r="FI257" s="4"/>
      <c r="FJ257" s="4"/>
      <c r="FK257" s="4"/>
      <c r="FL257" s="4"/>
      <c r="FM257" s="4"/>
      <c r="FN257" s="4"/>
      <c r="FO257" s="4"/>
      <c r="FP257" s="4"/>
      <c r="FQ257" s="4"/>
      <c r="FR257" s="4"/>
      <c r="FS257" s="4"/>
      <c r="FT257" s="4"/>
      <c r="FU257" s="4"/>
      <c r="FV257" s="4"/>
      <c r="FW257" s="4"/>
      <c r="FX257" s="4"/>
      <c r="FY257" s="4"/>
      <c r="FZ257" s="4"/>
      <c r="GA257" s="4"/>
      <c r="GB257" s="4"/>
      <c r="GC257" s="4"/>
      <c r="GD257" s="4"/>
      <c r="GE257" s="4"/>
      <c r="GF257" s="4"/>
      <c r="GG257" s="4"/>
      <c r="GH257" s="4"/>
      <c r="GI257" s="4"/>
      <c r="GJ257" s="4"/>
    </row>
    <row r="258" spans="1:192" s="5" customFormat="1" x14ac:dyDescent="0.5">
      <c r="A258" s="4"/>
      <c r="B258" s="4"/>
      <c r="C258" s="4"/>
      <c r="D258" s="4"/>
      <c r="E258" s="4"/>
      <c r="F258" s="4"/>
      <c r="G258" s="4"/>
      <c r="H258" s="4"/>
      <c r="I258" s="4"/>
      <c r="J258" s="4"/>
      <c r="K258" s="4"/>
      <c r="L258" s="4"/>
      <c r="M258" s="4"/>
      <c r="N258" s="4"/>
      <c r="O258" s="4"/>
      <c r="P258" s="4"/>
      <c r="Q258" s="4"/>
      <c r="R258" s="4"/>
      <c r="S258" s="4"/>
      <c r="T258" s="4"/>
      <c r="U258" s="4"/>
      <c r="V258" s="4"/>
      <c r="W258" s="4"/>
      <c r="X258" s="4"/>
      <c r="Y258" s="4"/>
      <c r="Z258" s="4"/>
      <c r="AA258" s="4"/>
      <c r="AB258" s="4"/>
      <c r="AC258" s="4"/>
      <c r="AD258" s="4"/>
      <c r="AE258" s="4"/>
      <c r="AF258" s="4"/>
      <c r="AG258" s="4"/>
      <c r="AH258" s="4"/>
      <c r="AI258" s="4"/>
      <c r="AJ258" s="4"/>
      <c r="AK258" s="4"/>
      <c r="AL258" s="4"/>
      <c r="AM258" s="4"/>
      <c r="AN258" s="4"/>
      <c r="AO258" s="4"/>
      <c r="AP258" s="4"/>
      <c r="AQ258" s="4"/>
      <c r="AR258" s="4"/>
      <c r="AS258" s="4"/>
      <c r="AT258" s="4"/>
      <c r="AU258" s="4"/>
      <c r="AV258" s="4"/>
      <c r="AW258" s="4"/>
      <c r="AX258" s="4"/>
      <c r="AY258" s="4"/>
      <c r="AZ258" s="4"/>
      <c r="BA258" s="4"/>
      <c r="BB258" s="4"/>
      <c r="BC258" s="4"/>
      <c r="BD258" s="4"/>
      <c r="BE258" s="4"/>
      <c r="BF258" s="4"/>
      <c r="BG258" s="4"/>
      <c r="BH258" s="4"/>
      <c r="BI258" s="4"/>
      <c r="BJ258" s="4"/>
      <c r="BK258" s="4"/>
      <c r="BL258" s="4"/>
      <c r="BM258" s="4"/>
      <c r="BN258" s="4"/>
      <c r="BO258" s="4"/>
      <c r="BP258" s="4"/>
      <c r="BQ258" s="4"/>
      <c r="BR258" s="4"/>
      <c r="BS258" s="4"/>
      <c r="BT258" s="4"/>
      <c r="BU258" s="4"/>
      <c r="BV258" s="4"/>
      <c r="BW258" s="4"/>
      <c r="BX258" s="4"/>
      <c r="BY258" s="4"/>
      <c r="BZ258" s="4"/>
      <c r="CA258" s="4"/>
      <c r="CB258" s="4"/>
      <c r="CC258" s="4"/>
      <c r="CD258" s="4"/>
      <c r="CE258" s="4"/>
      <c r="CF258" s="4"/>
      <c r="CG258" s="4"/>
      <c r="CH258" s="4"/>
      <c r="CI258" s="4"/>
      <c r="CJ258" s="4"/>
      <c r="CK258" s="4"/>
      <c r="CL258" s="4"/>
      <c r="CM258" s="4"/>
      <c r="CN258" s="4"/>
      <c r="CO258" s="4"/>
      <c r="CP258" s="4"/>
      <c r="CQ258" s="4"/>
      <c r="CR258" s="4"/>
      <c r="CS258" s="4"/>
      <c r="CT258" s="4"/>
      <c r="CU258" s="4"/>
      <c r="CV258" s="4"/>
      <c r="CW258" s="4"/>
      <c r="CX258" s="4"/>
      <c r="CY258" s="4"/>
      <c r="CZ258" s="4"/>
      <c r="DA258" s="4"/>
      <c r="DB258" s="4"/>
      <c r="DC258" s="4"/>
      <c r="DD258" s="4"/>
      <c r="DE258" s="4"/>
      <c r="DF258" s="4"/>
      <c r="DG258" s="4"/>
      <c r="DH258" s="4"/>
      <c r="DI258" s="4"/>
      <c r="DJ258" s="4"/>
      <c r="DK258" s="4"/>
      <c r="DL258" s="4"/>
      <c r="DM258" s="4"/>
      <c r="DN258" s="4"/>
      <c r="DO258" s="4"/>
      <c r="DP258" s="4"/>
      <c r="DQ258" s="4"/>
      <c r="DR258" s="4"/>
      <c r="DS258" s="4"/>
      <c r="DT258" s="4"/>
      <c r="DU258" s="4"/>
      <c r="DV258" s="4"/>
      <c r="DW258" s="4"/>
      <c r="DX258" s="4"/>
      <c r="DY258" s="4"/>
      <c r="DZ258" s="4"/>
      <c r="EA258" s="4"/>
      <c r="EB258" s="4"/>
      <c r="EC258" s="4"/>
      <c r="ED258" s="4"/>
      <c r="EE258" s="4"/>
      <c r="EF258" s="4"/>
      <c r="EG258" s="4"/>
      <c r="EH258" s="4"/>
      <c r="EI258" s="4"/>
      <c r="EJ258" s="4"/>
      <c r="EK258" s="4"/>
      <c r="EL258" s="4"/>
      <c r="EM258" s="4"/>
      <c r="EN258" s="4"/>
      <c r="EO258" s="4"/>
      <c r="EP258" s="4"/>
      <c r="EQ258" s="4"/>
      <c r="ER258" s="4"/>
      <c r="ES258" s="4"/>
      <c r="ET258" s="4"/>
      <c r="EU258" s="4"/>
      <c r="EV258" s="4"/>
      <c r="EW258" s="4"/>
      <c r="EX258" s="4"/>
      <c r="EY258" s="4"/>
      <c r="EZ258" s="4"/>
      <c r="FA258" s="4"/>
      <c r="FB258" s="4"/>
      <c r="FC258" s="4"/>
      <c r="FD258" s="4"/>
      <c r="FE258" s="4"/>
      <c r="FF258" s="4"/>
      <c r="FG258" s="4"/>
      <c r="FH258" s="4"/>
      <c r="FI258" s="4"/>
      <c r="FJ258" s="4"/>
      <c r="FK258" s="4"/>
      <c r="FL258" s="4"/>
      <c r="FM258" s="4"/>
      <c r="FN258" s="4"/>
      <c r="FO258" s="4"/>
      <c r="FP258" s="4"/>
      <c r="FQ258" s="4"/>
      <c r="FR258" s="4"/>
      <c r="FS258" s="4"/>
      <c r="FT258" s="4"/>
      <c r="FU258" s="4"/>
      <c r="FV258" s="4"/>
      <c r="FW258" s="4"/>
      <c r="FX258" s="4"/>
      <c r="FY258" s="4"/>
      <c r="FZ258" s="4"/>
      <c r="GA258" s="4"/>
      <c r="GB258" s="4"/>
      <c r="GC258" s="4"/>
      <c r="GD258" s="4"/>
      <c r="GE258" s="4"/>
      <c r="GF258" s="4"/>
      <c r="GG258" s="4"/>
      <c r="GH258" s="4"/>
      <c r="GI258" s="4"/>
      <c r="GJ258" s="4"/>
    </row>
    <row r="259" spans="1:192" s="5" customFormat="1" x14ac:dyDescent="0.5">
      <c r="A259" s="4"/>
      <c r="B259" s="4"/>
      <c r="C259" s="4"/>
      <c r="D259" s="4"/>
      <c r="E259" s="4"/>
      <c r="F259" s="4"/>
      <c r="G259" s="4"/>
      <c r="H259" s="4"/>
      <c r="I259" s="4"/>
      <c r="J259" s="4"/>
      <c r="K259" s="4"/>
      <c r="L259" s="4"/>
      <c r="M259" s="4"/>
      <c r="N259" s="4"/>
      <c r="O259" s="4"/>
      <c r="P259" s="4"/>
      <c r="Q259" s="4"/>
      <c r="R259" s="4"/>
      <c r="S259" s="4"/>
      <c r="T259" s="4"/>
      <c r="U259" s="4"/>
      <c r="V259" s="4"/>
      <c r="W259" s="4"/>
      <c r="X259" s="4"/>
      <c r="Y259" s="4"/>
      <c r="Z259" s="4"/>
      <c r="AA259" s="4"/>
      <c r="AB259" s="4"/>
      <c r="AC259" s="4"/>
      <c r="AD259" s="4"/>
      <c r="AE259" s="4"/>
      <c r="AF259" s="4"/>
      <c r="AG259" s="4"/>
      <c r="AH259" s="4"/>
      <c r="AI259" s="4"/>
      <c r="AJ259" s="4"/>
      <c r="AK259" s="4"/>
      <c r="AL259" s="4"/>
      <c r="AM259" s="4"/>
      <c r="AN259" s="4"/>
      <c r="AO259" s="4"/>
      <c r="AP259" s="4"/>
      <c r="AQ259" s="4"/>
      <c r="AR259" s="4"/>
      <c r="AS259" s="4"/>
      <c r="AT259" s="4"/>
      <c r="AU259" s="4"/>
      <c r="AV259" s="4"/>
      <c r="AW259" s="4"/>
      <c r="AX259" s="4"/>
      <c r="AY259" s="4"/>
      <c r="AZ259" s="4"/>
      <c r="BA259" s="4"/>
      <c r="BB259" s="4"/>
      <c r="BC259" s="4"/>
      <c r="BD259" s="4"/>
      <c r="BE259" s="4"/>
      <c r="BF259" s="4"/>
      <c r="BG259" s="4"/>
      <c r="BH259" s="4"/>
      <c r="BI259" s="4"/>
      <c r="BJ259" s="4"/>
      <c r="BK259" s="4"/>
      <c r="BL259" s="4"/>
      <c r="BM259" s="4"/>
      <c r="BN259" s="4"/>
      <c r="BO259" s="4"/>
      <c r="BP259" s="4"/>
      <c r="BQ259" s="4"/>
      <c r="BR259" s="4"/>
      <c r="BS259" s="4"/>
      <c r="BT259" s="4"/>
      <c r="BU259" s="4"/>
      <c r="BV259" s="4"/>
      <c r="BW259" s="4"/>
      <c r="BX259" s="4"/>
      <c r="BY259" s="4"/>
      <c r="BZ259" s="4"/>
      <c r="CA259" s="4"/>
      <c r="CB259" s="4"/>
      <c r="CC259" s="4"/>
      <c r="CD259" s="4"/>
      <c r="CE259" s="4"/>
      <c r="CF259" s="4"/>
      <c r="CG259" s="4"/>
      <c r="CH259" s="4"/>
      <c r="CI259" s="4"/>
      <c r="CJ259" s="4"/>
      <c r="CK259" s="4"/>
      <c r="CL259" s="4"/>
      <c r="CM259" s="4"/>
      <c r="CN259" s="4"/>
      <c r="CO259" s="4"/>
      <c r="CP259" s="4"/>
      <c r="CQ259" s="4"/>
      <c r="CR259" s="4"/>
      <c r="CS259" s="4"/>
      <c r="CT259" s="4"/>
      <c r="CU259" s="4"/>
      <c r="CV259" s="4"/>
      <c r="CW259" s="4"/>
      <c r="CX259" s="4"/>
      <c r="CY259" s="4"/>
      <c r="CZ259" s="4"/>
      <c r="DA259" s="4"/>
      <c r="DB259" s="4"/>
      <c r="DC259" s="4"/>
      <c r="DD259" s="4"/>
      <c r="DE259" s="4"/>
      <c r="DF259" s="4"/>
      <c r="DG259" s="4"/>
      <c r="DH259" s="4"/>
      <c r="DI259" s="4"/>
      <c r="DJ259" s="4"/>
      <c r="DK259" s="4"/>
      <c r="DL259" s="4"/>
      <c r="DM259" s="4"/>
      <c r="DN259" s="4"/>
      <c r="DO259" s="4"/>
      <c r="DP259" s="4"/>
      <c r="DQ259" s="4"/>
      <c r="DR259" s="4"/>
      <c r="DS259" s="4"/>
      <c r="DT259" s="4"/>
      <c r="DU259" s="4"/>
      <c r="DV259" s="4"/>
      <c r="DW259" s="4"/>
      <c r="DX259" s="4"/>
      <c r="DY259" s="4"/>
      <c r="DZ259" s="4"/>
      <c r="EA259" s="4"/>
      <c r="EB259" s="4"/>
      <c r="EC259" s="4"/>
      <c r="ED259" s="4"/>
      <c r="EE259" s="4"/>
      <c r="EF259" s="4"/>
      <c r="EG259" s="4"/>
      <c r="EH259" s="4"/>
      <c r="EI259" s="4"/>
      <c r="EJ259" s="4"/>
      <c r="EK259" s="4"/>
      <c r="EL259" s="4"/>
      <c r="EM259" s="4"/>
      <c r="EN259" s="4"/>
      <c r="EO259" s="4"/>
      <c r="EP259" s="4"/>
      <c r="EQ259" s="4"/>
      <c r="ER259" s="4"/>
      <c r="ES259" s="4"/>
      <c r="ET259" s="4"/>
      <c r="EU259" s="4"/>
      <c r="EV259" s="4"/>
      <c r="EW259" s="4"/>
      <c r="EX259" s="4"/>
      <c r="EY259" s="4"/>
      <c r="EZ259" s="4"/>
      <c r="FA259" s="4"/>
      <c r="FB259" s="4"/>
      <c r="FC259" s="4"/>
      <c r="FD259" s="4"/>
      <c r="FE259" s="4"/>
      <c r="FF259" s="4"/>
      <c r="FG259" s="4"/>
      <c r="FH259" s="4"/>
      <c r="FI259" s="4"/>
      <c r="FJ259" s="4"/>
      <c r="FK259" s="4"/>
      <c r="FL259" s="4"/>
      <c r="FM259" s="4"/>
      <c r="FN259" s="4"/>
      <c r="FO259" s="4"/>
      <c r="FP259" s="4"/>
      <c r="FQ259" s="4"/>
      <c r="FR259" s="4"/>
      <c r="FS259" s="4"/>
      <c r="FT259" s="4"/>
      <c r="FU259" s="4"/>
      <c r="FV259" s="4"/>
      <c r="FW259" s="4"/>
      <c r="FX259" s="4"/>
      <c r="FY259" s="4"/>
      <c r="FZ259" s="4"/>
      <c r="GA259" s="4"/>
      <c r="GB259" s="4"/>
      <c r="GC259" s="4"/>
      <c r="GD259" s="4"/>
      <c r="GE259" s="4"/>
      <c r="GF259" s="4"/>
      <c r="GG259" s="4"/>
      <c r="GH259" s="4"/>
      <c r="GI259" s="4"/>
      <c r="GJ259" s="4"/>
    </row>
    <row r="260" spans="1:192" s="5" customFormat="1" x14ac:dyDescent="0.5">
      <c r="A260" s="4"/>
      <c r="B260" s="4"/>
      <c r="C260" s="4"/>
      <c r="D260" s="4"/>
      <c r="E260" s="4"/>
      <c r="F260" s="4"/>
      <c r="G260" s="4"/>
      <c r="H260" s="4"/>
      <c r="I260" s="4"/>
      <c r="J260" s="4"/>
      <c r="K260" s="4"/>
      <c r="L260" s="4"/>
      <c r="M260" s="4"/>
      <c r="N260" s="4"/>
      <c r="O260" s="4"/>
      <c r="P260" s="4"/>
      <c r="Q260" s="4"/>
      <c r="R260" s="4"/>
      <c r="S260" s="4"/>
      <c r="T260" s="4"/>
      <c r="U260" s="4"/>
      <c r="V260" s="4"/>
      <c r="W260" s="4"/>
      <c r="X260" s="4"/>
      <c r="Y260" s="4"/>
      <c r="Z260" s="4"/>
      <c r="AA260" s="4"/>
      <c r="AB260" s="4"/>
      <c r="AC260" s="4"/>
      <c r="AD260" s="4"/>
      <c r="AE260" s="4"/>
      <c r="AF260" s="4"/>
      <c r="AG260" s="4"/>
      <c r="AH260" s="4"/>
      <c r="AI260" s="4"/>
      <c r="AJ260" s="4"/>
      <c r="AK260" s="4"/>
      <c r="AL260" s="4"/>
      <c r="AM260" s="4"/>
      <c r="AN260" s="4"/>
      <c r="AO260" s="4"/>
      <c r="AP260" s="4"/>
      <c r="AQ260" s="4"/>
      <c r="AR260" s="4"/>
      <c r="AS260" s="4"/>
      <c r="AT260" s="4"/>
      <c r="AU260" s="4"/>
      <c r="AV260" s="4"/>
      <c r="AW260" s="4"/>
      <c r="AX260" s="4"/>
      <c r="AY260" s="4"/>
      <c r="AZ260" s="4"/>
      <c r="BA260" s="4"/>
      <c r="BB260" s="4"/>
      <c r="BC260" s="4"/>
      <c r="BD260" s="4"/>
      <c r="BE260" s="4"/>
      <c r="BF260" s="4"/>
      <c r="BG260" s="4"/>
      <c r="BH260" s="4"/>
      <c r="BI260" s="4"/>
      <c r="BJ260" s="4"/>
      <c r="BK260" s="4"/>
      <c r="BL260" s="4"/>
      <c r="BM260" s="4"/>
      <c r="BN260" s="4"/>
      <c r="BO260" s="4"/>
      <c r="BP260" s="4"/>
      <c r="BQ260" s="4"/>
      <c r="BR260" s="4"/>
      <c r="BS260" s="4"/>
      <c r="BT260" s="4"/>
      <c r="BU260" s="4"/>
      <c r="BV260" s="4"/>
      <c r="BW260" s="4"/>
      <c r="BX260" s="4"/>
      <c r="BY260" s="4"/>
      <c r="BZ260" s="4"/>
      <c r="CA260" s="4"/>
      <c r="CB260" s="4"/>
      <c r="CC260" s="4"/>
      <c r="CD260" s="4"/>
      <c r="CE260" s="4"/>
      <c r="CF260" s="4"/>
      <c r="CG260" s="4"/>
      <c r="CH260" s="4"/>
      <c r="CI260" s="4"/>
      <c r="CJ260" s="4"/>
      <c r="CK260" s="4"/>
      <c r="CL260" s="4"/>
      <c r="CM260" s="4"/>
      <c r="CN260" s="4"/>
      <c r="CO260" s="4"/>
      <c r="CP260" s="4"/>
      <c r="CQ260" s="4"/>
      <c r="CR260" s="4"/>
      <c r="CS260" s="4"/>
      <c r="CT260" s="4"/>
      <c r="CU260" s="4"/>
      <c r="CV260" s="4"/>
      <c r="CW260" s="4"/>
      <c r="CX260" s="4"/>
      <c r="CY260" s="4"/>
      <c r="CZ260" s="4"/>
      <c r="DA260" s="4"/>
      <c r="DB260" s="4"/>
      <c r="DC260" s="4"/>
      <c r="DD260" s="4"/>
      <c r="DE260" s="4"/>
      <c r="DF260" s="4"/>
      <c r="DG260" s="4"/>
      <c r="DH260" s="4"/>
      <c r="DI260" s="4"/>
      <c r="DJ260" s="4"/>
      <c r="DK260" s="4"/>
      <c r="DL260" s="4"/>
      <c r="DM260" s="4"/>
      <c r="DN260" s="4"/>
      <c r="DO260" s="4"/>
      <c r="DP260" s="4"/>
      <c r="DQ260" s="4"/>
      <c r="DR260" s="4"/>
      <c r="DS260" s="4"/>
      <c r="DT260" s="4"/>
      <c r="DU260" s="4"/>
      <c r="DV260" s="4"/>
      <c r="DW260" s="4"/>
      <c r="DX260" s="4"/>
      <c r="DY260" s="4"/>
      <c r="DZ260" s="4"/>
      <c r="EA260" s="4"/>
      <c r="EB260" s="4"/>
      <c r="EC260" s="4"/>
      <c r="ED260" s="4"/>
      <c r="EE260" s="4"/>
      <c r="EF260" s="4"/>
      <c r="EG260" s="4"/>
      <c r="EH260" s="4"/>
      <c r="EI260" s="4"/>
      <c r="EJ260" s="4"/>
      <c r="EK260" s="4"/>
      <c r="EL260" s="4"/>
      <c r="EM260" s="4"/>
      <c r="EN260" s="4"/>
      <c r="EO260" s="4"/>
      <c r="EP260" s="4"/>
      <c r="EQ260" s="4"/>
      <c r="ER260" s="4"/>
      <c r="ES260" s="4"/>
      <c r="ET260" s="4"/>
      <c r="EU260" s="4"/>
      <c r="EV260" s="4"/>
      <c r="EW260" s="4"/>
      <c r="EX260" s="4"/>
      <c r="EY260" s="4"/>
      <c r="EZ260" s="4"/>
      <c r="FA260" s="4"/>
      <c r="FB260" s="4"/>
      <c r="FC260" s="4"/>
      <c r="FD260" s="4"/>
      <c r="FE260" s="4"/>
      <c r="FF260" s="4"/>
      <c r="FG260" s="4"/>
      <c r="FH260" s="4"/>
      <c r="FI260" s="4"/>
      <c r="FJ260" s="4"/>
      <c r="FK260" s="4"/>
      <c r="FL260" s="4"/>
      <c r="FM260" s="4"/>
      <c r="FN260" s="4"/>
      <c r="FO260" s="4"/>
      <c r="FP260" s="4"/>
      <c r="FQ260" s="4"/>
      <c r="FR260" s="4"/>
      <c r="FS260" s="4"/>
      <c r="FT260" s="4"/>
      <c r="FU260" s="4"/>
      <c r="FV260" s="4"/>
      <c r="FW260" s="4"/>
      <c r="FX260" s="4"/>
      <c r="FY260" s="4"/>
      <c r="FZ260" s="4"/>
      <c r="GA260" s="4"/>
      <c r="GB260" s="4"/>
      <c r="GC260" s="4"/>
      <c r="GD260" s="4"/>
      <c r="GE260" s="4"/>
      <c r="GF260" s="4"/>
      <c r="GG260" s="4"/>
      <c r="GH260" s="4"/>
      <c r="GI260" s="4"/>
      <c r="GJ260" s="4"/>
    </row>
    <row r="261" spans="1:192" s="5" customFormat="1" x14ac:dyDescent="0.5">
      <c r="A261" s="4"/>
      <c r="B261" s="4"/>
      <c r="C261" s="4"/>
      <c r="D261" s="4"/>
      <c r="E261" s="4"/>
      <c r="F261" s="4"/>
      <c r="G261" s="4"/>
      <c r="H261" s="4"/>
      <c r="I261" s="4"/>
      <c r="J261" s="4"/>
      <c r="K261" s="4"/>
      <c r="L261" s="4"/>
      <c r="M261" s="4"/>
      <c r="N261" s="4"/>
      <c r="O261" s="4"/>
      <c r="P261" s="4"/>
      <c r="Q261" s="4"/>
      <c r="R261" s="4"/>
      <c r="S261" s="4"/>
      <c r="T261" s="4"/>
      <c r="U261" s="4"/>
      <c r="V261" s="4"/>
      <c r="W261" s="4"/>
      <c r="X261" s="4"/>
      <c r="Y261" s="4"/>
      <c r="Z261" s="4"/>
      <c r="AA261" s="4"/>
      <c r="AB261" s="4"/>
      <c r="AC261" s="4"/>
      <c r="AD261" s="4"/>
      <c r="AE261" s="4"/>
      <c r="AF261" s="4"/>
      <c r="AG261" s="4"/>
      <c r="AH261" s="4"/>
      <c r="AI261" s="4"/>
      <c r="AJ261" s="4"/>
      <c r="AK261" s="4"/>
      <c r="AL261" s="4"/>
      <c r="AM261" s="4"/>
      <c r="AN261" s="4"/>
      <c r="AO261" s="4"/>
      <c r="AP261" s="4"/>
      <c r="AQ261" s="4"/>
      <c r="AR261" s="4"/>
      <c r="AS261" s="4"/>
      <c r="AT261" s="4"/>
      <c r="AU261" s="4"/>
      <c r="AV261" s="4"/>
      <c r="AW261" s="4"/>
      <c r="AX261" s="4"/>
      <c r="AY261" s="4"/>
      <c r="AZ261" s="4"/>
      <c r="BA261" s="4"/>
      <c r="BB261" s="4"/>
      <c r="BC261" s="4"/>
      <c r="BD261" s="4"/>
      <c r="BE261" s="4"/>
      <c r="BF261" s="4"/>
      <c r="BG261" s="4"/>
      <c r="BH261" s="4"/>
      <c r="BI261" s="4"/>
      <c r="BJ261" s="4"/>
      <c r="BK261" s="4"/>
      <c r="BL261" s="4"/>
      <c r="BM261" s="4"/>
      <c r="BN261" s="4"/>
      <c r="BO261" s="4"/>
      <c r="BP261" s="4"/>
      <c r="BQ261" s="4"/>
      <c r="BR261" s="4"/>
      <c r="BS261" s="4"/>
      <c r="BT261" s="4"/>
      <c r="BU261" s="4"/>
      <c r="BV261" s="4"/>
      <c r="BW261" s="4"/>
      <c r="BX261" s="4"/>
      <c r="BY261" s="4"/>
      <c r="BZ261" s="4"/>
      <c r="CA261" s="4"/>
      <c r="CB261" s="4"/>
      <c r="CC261" s="4"/>
      <c r="CD261" s="4"/>
      <c r="CE261" s="4"/>
      <c r="CF261" s="4"/>
      <c r="CG261" s="4"/>
      <c r="CH261" s="4"/>
      <c r="CI261" s="4"/>
      <c r="CJ261" s="4"/>
      <c r="CK261" s="4"/>
      <c r="CL261" s="4"/>
      <c r="CM261" s="4"/>
      <c r="CN261" s="4"/>
      <c r="CO261" s="4"/>
      <c r="CP261" s="4"/>
      <c r="CQ261" s="4"/>
      <c r="CR261" s="4"/>
      <c r="CS261" s="4"/>
      <c r="CT261" s="4"/>
      <c r="CU261" s="4"/>
      <c r="CV261" s="4"/>
      <c r="CW261" s="4"/>
      <c r="CX261" s="4"/>
      <c r="CY261" s="4"/>
      <c r="CZ261" s="4"/>
      <c r="DA261" s="4"/>
      <c r="DB261" s="4"/>
      <c r="DC261" s="4"/>
      <c r="DD261" s="4"/>
      <c r="DE261" s="4"/>
      <c r="DF261" s="4"/>
      <c r="DG261" s="4"/>
      <c r="DH261" s="4"/>
      <c r="DI261" s="4"/>
      <c r="DJ261" s="4"/>
      <c r="DK261" s="4"/>
      <c r="DL261" s="4"/>
      <c r="DM261" s="4"/>
      <c r="DN261" s="4"/>
      <c r="DO261" s="4"/>
      <c r="DP261" s="4"/>
      <c r="DQ261" s="4"/>
      <c r="DR261" s="4"/>
      <c r="DS261" s="4"/>
      <c r="DT261" s="4"/>
      <c r="DU261" s="4"/>
      <c r="DV261" s="4"/>
      <c r="DW261" s="4"/>
      <c r="DX261" s="4"/>
      <c r="DY261" s="4"/>
      <c r="DZ261" s="4"/>
      <c r="EA261" s="4"/>
      <c r="EB261" s="4"/>
      <c r="EC261" s="4"/>
      <c r="ED261" s="4"/>
      <c r="EE261" s="4"/>
      <c r="EF261" s="4"/>
      <c r="EG261" s="4"/>
      <c r="EH261" s="4"/>
      <c r="EI261" s="4"/>
      <c r="EJ261" s="4"/>
      <c r="EK261" s="4"/>
      <c r="EL261" s="4"/>
      <c r="EM261" s="4"/>
      <c r="EN261" s="4"/>
      <c r="EO261" s="4"/>
      <c r="EP261" s="4"/>
      <c r="EQ261" s="4"/>
      <c r="ER261" s="4"/>
      <c r="ES261" s="4"/>
      <c r="ET261" s="4"/>
      <c r="EU261" s="4"/>
      <c r="EV261" s="4"/>
      <c r="EW261" s="4"/>
      <c r="EX261" s="4"/>
      <c r="EY261" s="4"/>
      <c r="EZ261" s="4"/>
      <c r="FA261" s="4"/>
      <c r="FB261" s="4"/>
      <c r="FC261" s="4"/>
      <c r="FD261" s="4"/>
      <c r="FE261" s="4"/>
      <c r="FF261" s="4"/>
      <c r="FG261" s="4"/>
      <c r="FH261" s="4"/>
      <c r="FI261" s="4"/>
      <c r="FJ261" s="4"/>
      <c r="FK261" s="4"/>
      <c r="FL261" s="4"/>
      <c r="FM261" s="4"/>
      <c r="FN261" s="4"/>
      <c r="FO261" s="4"/>
      <c r="FP261" s="4"/>
      <c r="FQ261" s="4"/>
      <c r="FR261" s="4"/>
      <c r="FS261" s="4"/>
      <c r="FT261" s="4"/>
      <c r="FU261" s="4"/>
      <c r="FV261" s="4"/>
      <c r="FW261" s="4"/>
      <c r="FX261" s="4"/>
      <c r="FY261" s="4"/>
      <c r="FZ261" s="4"/>
      <c r="GA261" s="4"/>
      <c r="GB261" s="4"/>
      <c r="GC261" s="4"/>
      <c r="GD261" s="4"/>
      <c r="GE261" s="4"/>
      <c r="GF261" s="4"/>
      <c r="GG261" s="4"/>
      <c r="GH261" s="4"/>
      <c r="GI261" s="4"/>
      <c r="GJ261" s="4"/>
    </row>
    <row r="262" spans="1:192" s="5" customFormat="1" x14ac:dyDescent="0.5">
      <c r="A262" s="4"/>
      <c r="B262" s="4"/>
      <c r="C262" s="4"/>
      <c r="D262" s="4"/>
      <c r="E262" s="4"/>
      <c r="F262" s="4"/>
      <c r="G262" s="4"/>
      <c r="H262" s="4"/>
      <c r="I262" s="4"/>
      <c r="J262" s="4"/>
      <c r="K262" s="4"/>
      <c r="L262" s="4"/>
      <c r="M262" s="4"/>
      <c r="N262" s="4"/>
      <c r="O262" s="4"/>
      <c r="P262" s="4"/>
      <c r="Q262" s="4"/>
      <c r="R262" s="4"/>
      <c r="S262" s="4"/>
      <c r="T262" s="4"/>
      <c r="U262" s="4"/>
      <c r="V262" s="4"/>
      <c r="W262" s="4"/>
      <c r="X262" s="4"/>
      <c r="Y262" s="4"/>
      <c r="Z262" s="4"/>
      <c r="AA262" s="4"/>
      <c r="AB262" s="4"/>
      <c r="AC262" s="4"/>
      <c r="AD262" s="4"/>
      <c r="AE262" s="4"/>
      <c r="AF262" s="4"/>
      <c r="AG262" s="4"/>
      <c r="AH262" s="4"/>
      <c r="AI262" s="4"/>
      <c r="AJ262" s="4"/>
      <c r="AK262" s="4"/>
      <c r="AL262" s="4"/>
      <c r="AM262" s="4"/>
      <c r="AN262" s="4"/>
      <c r="AO262" s="4"/>
      <c r="AP262" s="4"/>
      <c r="AQ262" s="4"/>
      <c r="AR262" s="4"/>
      <c r="AS262" s="4"/>
      <c r="AT262" s="4"/>
      <c r="AU262" s="4"/>
      <c r="AV262" s="4"/>
      <c r="AW262" s="4"/>
      <c r="AX262" s="4"/>
      <c r="AY262" s="4"/>
      <c r="AZ262" s="4"/>
      <c r="BA262" s="4"/>
      <c r="BB262" s="4"/>
      <c r="BC262" s="4"/>
      <c r="BD262" s="4"/>
      <c r="BE262" s="4"/>
      <c r="BF262" s="4"/>
      <c r="BG262" s="4"/>
      <c r="BH262" s="4"/>
      <c r="BI262" s="4"/>
      <c r="BJ262" s="4"/>
      <c r="BK262" s="4"/>
      <c r="BL262" s="4"/>
      <c r="BM262" s="4"/>
      <c r="BN262" s="4"/>
      <c r="BO262" s="4"/>
      <c r="BP262" s="4"/>
      <c r="BQ262" s="4"/>
      <c r="BR262" s="4"/>
      <c r="BS262" s="4"/>
      <c r="BT262" s="4"/>
      <c r="BU262" s="4"/>
      <c r="BV262" s="4"/>
      <c r="BW262" s="4"/>
      <c r="BX262" s="4"/>
      <c r="BY262" s="4"/>
      <c r="BZ262" s="4"/>
      <c r="CA262" s="4"/>
      <c r="CB262" s="4"/>
      <c r="CC262" s="4"/>
      <c r="CD262" s="4"/>
      <c r="CE262" s="4"/>
      <c r="CF262" s="4"/>
      <c r="CG262" s="4"/>
      <c r="CH262" s="4"/>
      <c r="CI262" s="4"/>
      <c r="CJ262" s="4"/>
      <c r="CK262" s="4"/>
      <c r="CL262" s="4"/>
      <c r="CM262" s="4"/>
      <c r="CN262" s="4"/>
      <c r="CO262" s="4"/>
      <c r="CP262" s="4"/>
      <c r="CQ262" s="4"/>
      <c r="CR262" s="4"/>
      <c r="CS262" s="4"/>
      <c r="CT262" s="4"/>
      <c r="CU262" s="4"/>
      <c r="CV262" s="4"/>
      <c r="CW262" s="4"/>
      <c r="CX262" s="4"/>
      <c r="CY262" s="4"/>
      <c r="CZ262" s="4"/>
      <c r="DA262" s="4"/>
      <c r="DB262" s="4"/>
      <c r="DC262" s="4"/>
      <c r="DD262" s="4"/>
      <c r="DE262" s="4"/>
      <c r="DF262" s="4"/>
      <c r="DG262" s="4"/>
      <c r="DH262" s="4"/>
      <c r="DI262" s="4"/>
      <c r="DJ262" s="4"/>
      <c r="DK262" s="4"/>
      <c r="DL262" s="4"/>
      <c r="DM262" s="4"/>
      <c r="DN262" s="4"/>
      <c r="DO262" s="4"/>
      <c r="DP262" s="4"/>
      <c r="DQ262" s="4"/>
      <c r="DR262" s="4"/>
      <c r="DS262" s="4"/>
      <c r="DT262" s="4"/>
      <c r="DU262" s="4"/>
      <c r="DV262" s="4"/>
      <c r="DW262" s="4"/>
      <c r="DX262" s="4"/>
      <c r="DY262" s="4"/>
      <c r="DZ262" s="4"/>
      <c r="EA262" s="4"/>
      <c r="EB262" s="4"/>
      <c r="EC262" s="4"/>
      <c r="ED262" s="4"/>
      <c r="EE262" s="4"/>
      <c r="EF262" s="4"/>
      <c r="EG262" s="4"/>
      <c r="EH262" s="4"/>
      <c r="EI262" s="4"/>
      <c r="EJ262" s="4"/>
      <c r="EK262" s="4"/>
      <c r="EL262" s="4"/>
      <c r="EM262" s="4"/>
      <c r="EN262" s="4"/>
      <c r="EO262" s="4"/>
      <c r="EP262" s="4"/>
      <c r="EQ262" s="4"/>
      <c r="ER262" s="4"/>
      <c r="ES262" s="4"/>
      <c r="ET262" s="4"/>
      <c r="EU262" s="4"/>
      <c r="EV262" s="4"/>
      <c r="EW262" s="4"/>
      <c r="EX262" s="4"/>
      <c r="EY262" s="4"/>
      <c r="EZ262" s="4"/>
      <c r="FA262" s="4"/>
      <c r="FB262" s="4"/>
      <c r="FC262" s="4"/>
      <c r="FD262" s="4"/>
      <c r="FE262" s="4"/>
      <c r="FF262" s="4"/>
      <c r="FG262" s="4"/>
      <c r="FH262" s="4"/>
      <c r="FI262" s="4"/>
      <c r="FJ262" s="4"/>
      <c r="FK262" s="4"/>
      <c r="FL262" s="4"/>
      <c r="FM262" s="4"/>
      <c r="FN262" s="4"/>
      <c r="FO262" s="4"/>
      <c r="FP262" s="4"/>
      <c r="FQ262" s="4"/>
      <c r="FR262" s="4"/>
      <c r="FS262" s="4"/>
      <c r="FT262" s="4"/>
      <c r="FU262" s="4"/>
      <c r="FV262" s="4"/>
      <c r="FW262" s="4"/>
      <c r="FX262" s="4"/>
      <c r="FY262" s="4"/>
      <c r="FZ262" s="4"/>
      <c r="GA262" s="4"/>
      <c r="GB262" s="4"/>
      <c r="GC262" s="4"/>
      <c r="GD262" s="4"/>
      <c r="GE262" s="4"/>
      <c r="GF262" s="4"/>
      <c r="GG262" s="4"/>
      <c r="GH262" s="4"/>
      <c r="GI262" s="4"/>
      <c r="GJ262" s="4"/>
    </row>
    <row r="263" spans="1:192" s="5" customFormat="1" x14ac:dyDescent="0.5">
      <c r="A263" s="4"/>
      <c r="B263" s="4"/>
      <c r="C263" s="4"/>
      <c r="D263" s="4"/>
      <c r="E263" s="4"/>
      <c r="F263" s="4"/>
      <c r="G263" s="4"/>
      <c r="H263" s="4"/>
      <c r="I263" s="4"/>
      <c r="J263" s="4"/>
      <c r="K263" s="4"/>
      <c r="L263" s="4"/>
      <c r="M263" s="4"/>
      <c r="N263" s="4"/>
      <c r="O263" s="4"/>
      <c r="P263" s="4"/>
      <c r="Q263" s="4"/>
      <c r="R263" s="4"/>
      <c r="S263" s="4"/>
      <c r="T263" s="4"/>
      <c r="U263" s="4"/>
      <c r="V263" s="4"/>
      <c r="W263" s="4"/>
      <c r="X263" s="4"/>
      <c r="Y263" s="4"/>
      <c r="Z263" s="4"/>
      <c r="AA263" s="4"/>
      <c r="AB263" s="4"/>
      <c r="AC263" s="4"/>
      <c r="AD263" s="4"/>
      <c r="AE263" s="4"/>
      <c r="AF263" s="4"/>
      <c r="AG263" s="4"/>
      <c r="AH263" s="4"/>
      <c r="AI263" s="4"/>
      <c r="AJ263" s="4"/>
      <c r="AK263" s="4"/>
      <c r="AL263" s="4"/>
      <c r="AM263" s="4"/>
      <c r="AN263" s="4"/>
      <c r="AO263" s="4"/>
      <c r="AP263" s="4"/>
      <c r="AQ263" s="4"/>
      <c r="AR263" s="4"/>
      <c r="AS263" s="4"/>
      <c r="AT263" s="4"/>
      <c r="AU263" s="4"/>
      <c r="AV263" s="4"/>
      <c r="AW263" s="4"/>
      <c r="AX263" s="4"/>
      <c r="AY263" s="4"/>
      <c r="AZ263" s="4"/>
      <c r="BA263" s="4"/>
      <c r="BB263" s="4"/>
      <c r="BC263" s="4"/>
      <c r="BD263" s="4"/>
      <c r="BE263" s="4"/>
      <c r="BF263" s="4"/>
      <c r="BG263" s="4"/>
      <c r="BH263" s="4"/>
      <c r="BI263" s="4"/>
      <c r="BJ263" s="4"/>
      <c r="BK263" s="4"/>
      <c r="BL263" s="4"/>
      <c r="BM263" s="4"/>
      <c r="BN263" s="4"/>
      <c r="BO263" s="4"/>
      <c r="BP263" s="4"/>
      <c r="BQ263" s="4"/>
      <c r="BR263" s="4"/>
      <c r="BS263" s="4"/>
      <c r="BT263" s="4"/>
      <c r="BU263" s="4"/>
      <c r="BV263" s="4"/>
      <c r="BW263" s="4"/>
      <c r="BX263" s="4"/>
      <c r="BY263" s="4"/>
      <c r="BZ263" s="4"/>
      <c r="CA263" s="4"/>
      <c r="CB263" s="4"/>
      <c r="CC263" s="4"/>
      <c r="CD263" s="4"/>
      <c r="CE263" s="4"/>
      <c r="CF263" s="4"/>
      <c r="CG263" s="4"/>
      <c r="CH263" s="4"/>
      <c r="CI263" s="4"/>
      <c r="CJ263" s="4"/>
      <c r="CK263" s="4"/>
      <c r="CL263" s="4"/>
      <c r="CM263" s="4"/>
      <c r="CN263" s="4"/>
      <c r="CO263" s="4"/>
      <c r="CP263" s="4"/>
      <c r="CQ263" s="4"/>
      <c r="CR263" s="4"/>
      <c r="CS263" s="4"/>
      <c r="CT263" s="4"/>
      <c r="CU263" s="4"/>
      <c r="CV263" s="4"/>
      <c r="CW263" s="4"/>
      <c r="CX263" s="4"/>
      <c r="CY263" s="4"/>
      <c r="CZ263" s="4"/>
      <c r="DA263" s="4"/>
      <c r="DB263" s="4"/>
      <c r="DC263" s="4"/>
      <c r="DD263" s="4"/>
      <c r="DE263" s="4"/>
      <c r="DF263" s="4"/>
      <c r="DG263" s="4"/>
      <c r="DH263" s="4"/>
      <c r="DI263" s="4"/>
      <c r="DJ263" s="4"/>
      <c r="DK263" s="4"/>
      <c r="DL263" s="4"/>
      <c r="DM263" s="4"/>
      <c r="DN263" s="4"/>
      <c r="DO263" s="4"/>
      <c r="DP263" s="4"/>
      <c r="DQ263" s="4"/>
      <c r="DR263" s="4"/>
      <c r="DS263" s="4"/>
      <c r="DT263" s="4"/>
      <c r="DU263" s="4"/>
      <c r="DV263" s="4"/>
      <c r="DW263" s="4"/>
      <c r="DX263" s="4"/>
      <c r="DY263" s="4"/>
      <c r="DZ263" s="4"/>
      <c r="EA263" s="4"/>
      <c r="EB263" s="4"/>
      <c r="EC263" s="4"/>
      <c r="ED263" s="4"/>
      <c r="EE263" s="4"/>
      <c r="EF263" s="4"/>
      <c r="EG263" s="4"/>
      <c r="EH263" s="4"/>
      <c r="EI263" s="4"/>
      <c r="EJ263" s="4"/>
      <c r="EK263" s="4"/>
      <c r="EL263" s="4"/>
      <c r="EM263" s="4"/>
      <c r="EN263" s="4"/>
      <c r="EO263" s="4"/>
      <c r="EP263" s="4"/>
      <c r="EQ263" s="4"/>
      <c r="ER263" s="4"/>
      <c r="ES263" s="4"/>
      <c r="ET263" s="4"/>
      <c r="EU263" s="4"/>
      <c r="EV263" s="4"/>
      <c r="EW263" s="4"/>
      <c r="EX263" s="4"/>
      <c r="EY263" s="4"/>
      <c r="EZ263" s="4"/>
      <c r="FA263" s="4"/>
      <c r="FB263" s="4"/>
      <c r="FC263" s="4"/>
      <c r="FD263" s="4"/>
      <c r="FE263" s="4"/>
      <c r="FF263" s="4"/>
      <c r="FG263" s="4"/>
      <c r="FH263" s="4"/>
      <c r="FI263" s="4"/>
      <c r="FJ263" s="4"/>
      <c r="FK263" s="4"/>
      <c r="FL263" s="4"/>
      <c r="FM263" s="4"/>
      <c r="FN263" s="4"/>
      <c r="FO263" s="4"/>
      <c r="FP263" s="4"/>
      <c r="FQ263" s="4"/>
      <c r="FR263" s="4"/>
      <c r="FS263" s="4"/>
      <c r="FT263" s="4"/>
      <c r="FU263" s="4"/>
      <c r="FV263" s="4"/>
      <c r="FW263" s="4"/>
      <c r="FX263" s="4"/>
      <c r="FY263" s="4"/>
      <c r="FZ263" s="4"/>
      <c r="GA263" s="4"/>
      <c r="GB263" s="4"/>
      <c r="GC263" s="4"/>
      <c r="GD263" s="4"/>
      <c r="GE263" s="4"/>
      <c r="GF263" s="4"/>
      <c r="GG263" s="4"/>
      <c r="GH263" s="4"/>
      <c r="GI263" s="4"/>
      <c r="GJ263" s="4"/>
    </row>
    <row r="264" spans="1:192" s="5" customFormat="1" x14ac:dyDescent="0.5">
      <c r="A264" s="4"/>
      <c r="B264" s="4"/>
      <c r="C264" s="4"/>
      <c r="D264" s="4"/>
      <c r="E264" s="4"/>
      <c r="F264" s="4"/>
      <c r="G264" s="4"/>
      <c r="H264" s="4"/>
      <c r="I264" s="4"/>
      <c r="J264" s="4"/>
      <c r="K264" s="4"/>
      <c r="L264" s="4"/>
      <c r="M264" s="4"/>
      <c r="N264" s="4"/>
      <c r="O264" s="4"/>
      <c r="P264" s="4"/>
      <c r="Q264" s="4"/>
      <c r="R264" s="4"/>
      <c r="S264" s="4"/>
      <c r="T264" s="4"/>
      <c r="U264" s="4"/>
      <c r="V264" s="4"/>
      <c r="W264" s="4"/>
      <c r="X264" s="4"/>
      <c r="Y264" s="4"/>
      <c r="Z264" s="4"/>
      <c r="AA264" s="4"/>
      <c r="AB264" s="4"/>
      <c r="AC264" s="4"/>
      <c r="AD264" s="4"/>
      <c r="AE264" s="4"/>
      <c r="AF264" s="4"/>
      <c r="AG264" s="4"/>
      <c r="AH264" s="4"/>
      <c r="AI264" s="4"/>
      <c r="AJ264" s="4"/>
      <c r="AK264" s="4"/>
      <c r="AL264" s="4"/>
      <c r="AM264" s="4"/>
      <c r="AN264" s="4"/>
      <c r="AO264" s="4"/>
      <c r="AP264" s="4"/>
      <c r="AQ264" s="4"/>
      <c r="AR264" s="4"/>
      <c r="AS264" s="4"/>
      <c r="AT264" s="4"/>
      <c r="AU264" s="4"/>
      <c r="AV264" s="4"/>
      <c r="AW264" s="4"/>
      <c r="AX264" s="4"/>
      <c r="AY264" s="4"/>
      <c r="AZ264" s="4"/>
      <c r="BA264" s="4"/>
      <c r="BB264" s="4"/>
      <c r="BC264" s="4"/>
      <c r="BD264" s="4"/>
      <c r="BE264" s="4"/>
      <c r="BF264" s="4"/>
      <c r="BG264" s="4"/>
      <c r="BH264" s="4"/>
      <c r="BI264" s="4"/>
      <c r="BJ264" s="4"/>
      <c r="BK264" s="4"/>
      <c r="BL264" s="4"/>
      <c r="BM264" s="4"/>
      <c r="BN264" s="4"/>
      <c r="BO264" s="4"/>
      <c r="BP264" s="4"/>
      <c r="BQ264" s="4"/>
      <c r="BR264" s="4"/>
      <c r="BS264" s="4"/>
      <c r="BT264" s="4"/>
      <c r="BU264" s="4"/>
      <c r="BV264" s="4"/>
      <c r="BW264" s="4"/>
      <c r="BX264" s="4"/>
      <c r="BY264" s="4"/>
      <c r="BZ264" s="4"/>
      <c r="CA264" s="4"/>
      <c r="CB264" s="4"/>
      <c r="CC264" s="4"/>
      <c r="CD264" s="4"/>
      <c r="CE264" s="4"/>
      <c r="CF264" s="4"/>
      <c r="CG264" s="4"/>
      <c r="CH264" s="4"/>
      <c r="CI264" s="4"/>
      <c r="CJ264" s="4"/>
      <c r="CK264" s="4"/>
      <c r="CL264" s="4"/>
      <c r="CM264" s="4"/>
      <c r="CN264" s="4"/>
      <c r="CO264" s="4"/>
      <c r="CP264" s="4"/>
      <c r="CQ264" s="4"/>
      <c r="CR264" s="4"/>
      <c r="CS264" s="4"/>
      <c r="CT264" s="4"/>
      <c r="CU264" s="4"/>
      <c r="CV264" s="4"/>
      <c r="CW264" s="4"/>
      <c r="CX264" s="4"/>
      <c r="CY264" s="4"/>
      <c r="CZ264" s="4"/>
      <c r="DA264" s="4"/>
      <c r="DB264" s="4"/>
      <c r="DC264" s="4"/>
      <c r="DD264" s="4"/>
      <c r="DE264" s="4"/>
      <c r="DF264" s="4"/>
      <c r="DG264" s="4"/>
      <c r="DH264" s="4"/>
      <c r="DI264" s="4"/>
      <c r="DJ264" s="4"/>
      <c r="DK264" s="4"/>
      <c r="DL264" s="4"/>
      <c r="DM264" s="4"/>
      <c r="DN264" s="4"/>
      <c r="DO264" s="4"/>
      <c r="DP264" s="4"/>
      <c r="DQ264" s="4"/>
      <c r="DR264" s="4"/>
      <c r="DS264" s="4"/>
      <c r="DT264" s="4"/>
      <c r="DU264" s="4"/>
      <c r="DV264" s="4"/>
      <c r="DW264" s="4"/>
      <c r="DX264" s="4"/>
      <c r="DY264" s="4"/>
      <c r="DZ264" s="4"/>
      <c r="EA264" s="4"/>
      <c r="EB264" s="4"/>
      <c r="EC264" s="4"/>
      <c r="ED264" s="4"/>
      <c r="EE264" s="4"/>
      <c r="EF264" s="4"/>
      <c r="EG264" s="4"/>
      <c r="EH264" s="4"/>
      <c r="EI264" s="4"/>
      <c r="EJ264" s="4"/>
      <c r="EK264" s="4"/>
      <c r="EL264" s="4"/>
      <c r="EM264" s="4"/>
      <c r="EN264" s="4"/>
      <c r="EO264" s="4"/>
      <c r="EP264" s="4"/>
      <c r="EQ264" s="4"/>
      <c r="ER264" s="4"/>
      <c r="ES264" s="4"/>
      <c r="ET264" s="4"/>
      <c r="EU264" s="4"/>
      <c r="EV264" s="4"/>
      <c r="EW264" s="4"/>
      <c r="EX264" s="4"/>
      <c r="EY264" s="4"/>
      <c r="EZ264" s="4"/>
      <c r="FA264" s="4"/>
      <c r="FB264" s="4"/>
      <c r="FC264" s="4"/>
      <c r="FD264" s="4"/>
      <c r="FE264" s="4"/>
      <c r="FF264" s="4"/>
      <c r="FG264" s="4"/>
      <c r="FH264" s="4"/>
      <c r="FI264" s="4"/>
      <c r="FJ264" s="4"/>
      <c r="FK264" s="4"/>
      <c r="FL264" s="4"/>
      <c r="FM264" s="4"/>
      <c r="FN264" s="4"/>
      <c r="FO264" s="4"/>
      <c r="FP264" s="4"/>
      <c r="FQ264" s="4"/>
      <c r="FR264" s="4"/>
      <c r="FS264" s="4"/>
      <c r="FT264" s="4"/>
      <c r="FU264" s="4"/>
      <c r="FV264" s="4"/>
      <c r="FW264" s="4"/>
      <c r="FX264" s="4"/>
      <c r="FY264" s="4"/>
      <c r="FZ264" s="4"/>
      <c r="GA264" s="4"/>
      <c r="GB264" s="4"/>
      <c r="GC264" s="4"/>
      <c r="GD264" s="4"/>
      <c r="GE264" s="4"/>
      <c r="GF264" s="4"/>
      <c r="GG264" s="4"/>
      <c r="GH264" s="4"/>
      <c r="GI264" s="4"/>
      <c r="GJ264" s="4"/>
    </row>
    <row r="265" spans="1:192" s="5" customFormat="1" x14ac:dyDescent="0.5">
      <c r="A265" s="4"/>
      <c r="B265" s="4"/>
      <c r="C265" s="4"/>
      <c r="D265" s="4"/>
      <c r="E265" s="4"/>
      <c r="F265" s="4"/>
      <c r="G265" s="4"/>
      <c r="H265" s="4"/>
      <c r="I265" s="4"/>
      <c r="J265" s="4"/>
      <c r="K265" s="4"/>
      <c r="L265" s="4"/>
      <c r="M265" s="4"/>
      <c r="N265" s="4"/>
      <c r="O265" s="4"/>
      <c r="P265" s="4"/>
      <c r="Q265" s="4"/>
      <c r="R265" s="4"/>
      <c r="S265" s="4"/>
      <c r="T265" s="4"/>
      <c r="U265" s="4"/>
      <c r="V265" s="4"/>
      <c r="W265" s="4"/>
      <c r="X265" s="4"/>
      <c r="Y265" s="4"/>
      <c r="Z265" s="4"/>
      <c r="AA265" s="4"/>
      <c r="AB265" s="4"/>
      <c r="AC265" s="4"/>
      <c r="AD265" s="4"/>
      <c r="AE265" s="4"/>
      <c r="AF265" s="4"/>
      <c r="AG265" s="4"/>
      <c r="AH265" s="4"/>
      <c r="AI265" s="4"/>
      <c r="AJ265" s="4"/>
      <c r="AK265" s="4"/>
      <c r="AL265" s="4"/>
      <c r="AM265" s="4"/>
      <c r="AN265" s="4"/>
      <c r="AO265" s="4"/>
      <c r="AP265" s="4"/>
      <c r="AQ265" s="4"/>
      <c r="AR265" s="4"/>
      <c r="AS265" s="4"/>
      <c r="AT265" s="4"/>
      <c r="AU265" s="4"/>
      <c r="AV265" s="4"/>
      <c r="AW265" s="4"/>
      <c r="AX265" s="4"/>
      <c r="AY265" s="4"/>
      <c r="AZ265" s="4"/>
      <c r="BA265" s="4"/>
      <c r="BB265" s="4"/>
      <c r="BC265" s="4"/>
      <c r="BD265" s="4"/>
      <c r="BE265" s="4"/>
      <c r="BF265" s="4"/>
      <c r="BG265" s="4"/>
      <c r="BH265" s="4"/>
      <c r="BI265" s="4"/>
      <c r="BJ265" s="4"/>
      <c r="BK265" s="4"/>
      <c r="BL265" s="4"/>
      <c r="BM265" s="4"/>
      <c r="BN265" s="4"/>
      <c r="BO265" s="4"/>
      <c r="BP265" s="4"/>
      <c r="BQ265" s="4"/>
      <c r="BR265" s="4"/>
      <c r="BS265" s="4"/>
      <c r="BT265" s="4"/>
      <c r="BU265" s="4"/>
      <c r="BV265" s="4"/>
      <c r="BW265" s="4"/>
      <c r="BX265" s="4"/>
      <c r="BY265" s="4"/>
      <c r="BZ265" s="4"/>
      <c r="CA265" s="4"/>
      <c r="CB265" s="4"/>
      <c r="CC265" s="4"/>
      <c r="CD265" s="4"/>
      <c r="CE265" s="4"/>
      <c r="CF265" s="4"/>
      <c r="CG265" s="4"/>
      <c r="CH265" s="4"/>
      <c r="CI265" s="4"/>
      <c r="CJ265" s="4"/>
      <c r="CK265" s="4"/>
      <c r="CL265" s="4"/>
      <c r="CM265" s="4"/>
      <c r="CN265" s="4"/>
      <c r="CO265" s="4"/>
      <c r="CP265" s="4"/>
      <c r="CQ265" s="4"/>
      <c r="CR265" s="4"/>
      <c r="CS265" s="4"/>
      <c r="CT265" s="4"/>
      <c r="CU265" s="4"/>
      <c r="CV265" s="4"/>
      <c r="CW265" s="4"/>
      <c r="CX265" s="4"/>
      <c r="CY265" s="4"/>
      <c r="CZ265" s="4"/>
      <c r="DA265" s="4"/>
      <c r="DB265" s="4"/>
      <c r="DC265" s="4"/>
      <c r="DD265" s="4"/>
      <c r="DE265" s="4"/>
      <c r="DF265" s="4"/>
      <c r="DG265" s="4"/>
      <c r="DH265" s="4"/>
      <c r="DI265" s="4"/>
      <c r="DJ265" s="4"/>
      <c r="DK265" s="4"/>
      <c r="DL265" s="4"/>
      <c r="DM265" s="4"/>
      <c r="DN265" s="4"/>
      <c r="DO265" s="4"/>
      <c r="DP265" s="4"/>
      <c r="DQ265" s="4"/>
      <c r="DR265" s="4"/>
      <c r="DS265" s="4"/>
      <c r="DT265" s="4"/>
      <c r="DU265" s="4"/>
      <c r="DV265" s="4"/>
      <c r="DW265" s="4"/>
      <c r="DX265" s="4"/>
      <c r="DY265" s="4"/>
      <c r="DZ265" s="4"/>
      <c r="EA265" s="4"/>
      <c r="EB265" s="4"/>
      <c r="EC265" s="4"/>
      <c r="ED265" s="4"/>
      <c r="EE265" s="4"/>
      <c r="EF265" s="4"/>
      <c r="EG265" s="4"/>
      <c r="EH265" s="4"/>
      <c r="EI265" s="4"/>
      <c r="EJ265" s="4"/>
      <c r="EK265" s="4"/>
      <c r="EL265" s="4"/>
      <c r="EM265" s="4"/>
      <c r="EN265" s="4"/>
      <c r="EO265" s="4"/>
      <c r="EP265" s="4"/>
      <c r="EQ265" s="4"/>
      <c r="ER265" s="4"/>
      <c r="ES265" s="4"/>
      <c r="ET265" s="4"/>
      <c r="EU265" s="4"/>
      <c r="EV265" s="4"/>
      <c r="EW265" s="4"/>
      <c r="EX265" s="4"/>
      <c r="EY265" s="4"/>
      <c r="EZ265" s="4"/>
      <c r="FA265" s="4"/>
      <c r="FB265" s="4"/>
      <c r="FC265" s="4"/>
      <c r="FD265" s="4"/>
      <c r="FE265" s="4"/>
      <c r="FF265" s="4"/>
      <c r="FG265" s="4"/>
      <c r="FH265" s="4"/>
      <c r="FI265" s="4"/>
      <c r="FJ265" s="4"/>
      <c r="FK265" s="4"/>
      <c r="FL265" s="4"/>
      <c r="FM265" s="4"/>
      <c r="FN265" s="4"/>
      <c r="FO265" s="4"/>
      <c r="FP265" s="4"/>
      <c r="FQ265" s="4"/>
      <c r="FR265" s="4"/>
      <c r="FS265" s="4"/>
      <c r="FT265" s="4"/>
      <c r="FU265" s="4"/>
      <c r="FV265" s="4"/>
      <c r="FW265" s="4"/>
      <c r="FX265" s="4"/>
      <c r="FY265" s="4"/>
      <c r="FZ265" s="4"/>
      <c r="GA265" s="4"/>
      <c r="GB265" s="4"/>
      <c r="GC265" s="4"/>
      <c r="GD265" s="4"/>
      <c r="GE265" s="4"/>
      <c r="GF265" s="4"/>
      <c r="GG265" s="4"/>
      <c r="GH265" s="4"/>
      <c r="GI265" s="4"/>
      <c r="GJ265" s="4"/>
    </row>
    <row r="266" spans="1:192" s="5" customFormat="1" x14ac:dyDescent="0.5">
      <c r="A266" s="4"/>
      <c r="B266" s="4"/>
      <c r="C266" s="4"/>
      <c r="D266" s="4"/>
      <c r="E266" s="4"/>
      <c r="F266" s="4"/>
      <c r="G266" s="4"/>
      <c r="H266" s="4"/>
      <c r="I266" s="4"/>
      <c r="J266" s="4"/>
      <c r="K266" s="4"/>
      <c r="L266" s="4"/>
      <c r="M266" s="4"/>
      <c r="N266" s="4"/>
      <c r="O266" s="4"/>
      <c r="P266" s="4"/>
      <c r="Q266" s="4"/>
      <c r="R266" s="4"/>
      <c r="S266" s="4"/>
      <c r="T266" s="4"/>
      <c r="U266" s="4"/>
      <c r="V266" s="4"/>
      <c r="W266" s="4"/>
      <c r="X266" s="4"/>
      <c r="Y266" s="4"/>
      <c r="Z266" s="4"/>
      <c r="AA266" s="4"/>
      <c r="AB266" s="4"/>
      <c r="AC266" s="4"/>
      <c r="AD266" s="4"/>
      <c r="AE266" s="4"/>
      <c r="AF266" s="4"/>
      <c r="AG266" s="4"/>
      <c r="AH266" s="4"/>
      <c r="AI266" s="4"/>
      <c r="AJ266" s="4"/>
      <c r="AK266" s="4"/>
      <c r="AL266" s="4"/>
      <c r="AM266" s="4"/>
      <c r="AN266" s="4"/>
      <c r="AO266" s="4"/>
      <c r="AP266" s="4"/>
      <c r="AQ266" s="4"/>
      <c r="AR266" s="4"/>
      <c r="AS266" s="4"/>
      <c r="AT266" s="4"/>
      <c r="AU266" s="4"/>
      <c r="AV266" s="4"/>
      <c r="AW266" s="4"/>
      <c r="AX266" s="4"/>
      <c r="AY266" s="4"/>
      <c r="AZ266" s="4"/>
      <c r="BA266" s="4"/>
      <c r="BB266" s="4"/>
      <c r="BC266" s="4"/>
      <c r="BD266" s="4"/>
      <c r="BE266" s="4"/>
      <c r="BF266" s="4"/>
      <c r="BG266" s="4"/>
      <c r="BH266" s="4"/>
      <c r="BI266" s="4"/>
      <c r="BJ266" s="4"/>
      <c r="BK266" s="4"/>
      <c r="BL266" s="4"/>
      <c r="BM266" s="4"/>
      <c r="BN266" s="4"/>
      <c r="BO266" s="4"/>
      <c r="BP266" s="4"/>
      <c r="BQ266" s="4"/>
      <c r="BR266" s="4"/>
      <c r="BS266" s="4"/>
      <c r="BT266" s="4"/>
      <c r="BU266" s="4"/>
      <c r="BV266" s="4"/>
      <c r="BW266" s="4"/>
      <c r="BX266" s="4"/>
      <c r="BY266" s="4"/>
      <c r="BZ266" s="4"/>
      <c r="CA266" s="4"/>
      <c r="CB266" s="4"/>
      <c r="CC266" s="4"/>
      <c r="CD266" s="4"/>
      <c r="CE266" s="4"/>
      <c r="CF266" s="4"/>
      <c r="CG266" s="4"/>
      <c r="CH266" s="4"/>
      <c r="CI266" s="4"/>
      <c r="CJ266" s="4"/>
      <c r="CK266" s="4"/>
      <c r="CL266" s="4"/>
      <c r="CM266" s="4"/>
      <c r="CN266" s="4"/>
      <c r="CO266" s="4"/>
      <c r="CP266" s="4"/>
      <c r="CQ266" s="4"/>
      <c r="CR266" s="4"/>
      <c r="CS266" s="4"/>
      <c r="CT266" s="4"/>
      <c r="CU266" s="4"/>
      <c r="CV266" s="4"/>
      <c r="CW266" s="4"/>
      <c r="CX266" s="4"/>
      <c r="CY266" s="4"/>
      <c r="CZ266" s="4"/>
      <c r="DA266" s="4"/>
      <c r="DB266" s="4"/>
      <c r="DC266" s="4"/>
      <c r="DD266" s="4"/>
      <c r="DE266" s="4"/>
      <c r="DF266" s="4"/>
      <c r="DG266" s="4"/>
      <c r="DH266" s="4"/>
      <c r="DI266" s="4"/>
      <c r="DJ266" s="4"/>
      <c r="DK266" s="4"/>
      <c r="DL266" s="4"/>
      <c r="DM266" s="4"/>
      <c r="DN266" s="4"/>
      <c r="DO266" s="4"/>
      <c r="DP266" s="4"/>
      <c r="DQ266" s="4"/>
      <c r="DR266" s="4"/>
      <c r="DS266" s="4"/>
      <c r="DT266" s="4"/>
      <c r="DU266" s="4"/>
      <c r="DV266" s="4"/>
      <c r="DW266" s="4"/>
      <c r="DX266" s="4"/>
      <c r="DY266" s="4"/>
      <c r="DZ266" s="4"/>
      <c r="EA266" s="4"/>
      <c r="EB266" s="4"/>
      <c r="EC266" s="4"/>
      <c r="ED266" s="4"/>
      <c r="EE266" s="4"/>
      <c r="EF266" s="4"/>
      <c r="EG266" s="4"/>
      <c r="EH266" s="4"/>
      <c r="EI266" s="4"/>
      <c r="EJ266" s="4"/>
      <c r="EK266" s="4"/>
      <c r="EL266" s="4"/>
      <c r="EM266" s="4"/>
      <c r="EN266" s="4"/>
      <c r="EO266" s="4"/>
      <c r="EP266" s="4"/>
      <c r="EQ266" s="4"/>
      <c r="ER266" s="4"/>
      <c r="ES266" s="4"/>
      <c r="ET266" s="4"/>
      <c r="EU266" s="4"/>
      <c r="EV266" s="4"/>
      <c r="EW266" s="4"/>
      <c r="EX266" s="4"/>
      <c r="EY266" s="4"/>
      <c r="EZ266" s="4"/>
      <c r="FA266" s="4"/>
      <c r="FB266" s="4"/>
      <c r="FC266" s="4"/>
      <c r="FD266" s="4"/>
      <c r="FE266" s="4"/>
      <c r="FF266" s="4"/>
      <c r="FG266" s="4"/>
      <c r="FH266" s="4"/>
      <c r="FI266" s="4"/>
      <c r="FJ266" s="4"/>
      <c r="FK266" s="4"/>
      <c r="FL266" s="4"/>
      <c r="FM266" s="4"/>
      <c r="FN266" s="4"/>
      <c r="FO266" s="4"/>
      <c r="FP266" s="4"/>
      <c r="FQ266" s="4"/>
      <c r="FR266" s="4"/>
      <c r="FS266" s="4"/>
      <c r="FT266" s="4"/>
      <c r="FU266" s="4"/>
      <c r="FV266" s="4"/>
      <c r="FW266" s="4"/>
      <c r="FX266" s="4"/>
      <c r="FY266" s="4"/>
      <c r="FZ266" s="4"/>
      <c r="GA266" s="4"/>
      <c r="GB266" s="4"/>
      <c r="GC266" s="4"/>
      <c r="GD266" s="4"/>
      <c r="GE266" s="4"/>
      <c r="GF266" s="4"/>
      <c r="GG266" s="4"/>
      <c r="GH266" s="4"/>
      <c r="GI266" s="4"/>
      <c r="GJ266" s="4"/>
    </row>
    <row r="267" spans="1:192" s="5" customFormat="1" x14ac:dyDescent="0.5">
      <c r="A267" s="4"/>
      <c r="B267" s="4"/>
      <c r="C267" s="4"/>
      <c r="D267" s="4"/>
      <c r="E267" s="4"/>
      <c r="F267" s="4"/>
      <c r="G267" s="4"/>
      <c r="H267" s="4"/>
      <c r="I267" s="4"/>
      <c r="J267" s="4"/>
      <c r="K267" s="4"/>
      <c r="L267" s="4"/>
      <c r="M267" s="4"/>
      <c r="N267" s="4"/>
      <c r="O267" s="4"/>
      <c r="P267" s="4"/>
      <c r="Q267" s="4"/>
      <c r="R267" s="4"/>
      <c r="S267" s="4"/>
      <c r="T267" s="4"/>
      <c r="U267" s="4"/>
      <c r="V267" s="4"/>
      <c r="W267" s="4"/>
      <c r="X267" s="4"/>
      <c r="Y267" s="4"/>
      <c r="Z267" s="4"/>
      <c r="AA267" s="4"/>
      <c r="AB267" s="4"/>
      <c r="AC267" s="4"/>
      <c r="AD267" s="4"/>
      <c r="AE267" s="4"/>
      <c r="AF267" s="4"/>
      <c r="AG267" s="4"/>
      <c r="AH267" s="4"/>
      <c r="AI267" s="4"/>
      <c r="AJ267" s="4"/>
      <c r="AK267" s="4"/>
      <c r="AL267" s="4"/>
      <c r="AM267" s="4"/>
      <c r="AN267" s="4"/>
      <c r="AO267" s="4"/>
      <c r="AP267" s="4"/>
      <c r="AQ267" s="4"/>
      <c r="AR267" s="4"/>
      <c r="AS267" s="4"/>
      <c r="AT267" s="4"/>
      <c r="AU267" s="4"/>
      <c r="AV267" s="4"/>
      <c r="AW267" s="4"/>
      <c r="AX267" s="4"/>
      <c r="AY267" s="4"/>
      <c r="AZ267" s="4"/>
      <c r="BA267" s="4"/>
      <c r="BB267" s="4"/>
      <c r="BC267" s="4"/>
      <c r="BD267" s="4"/>
      <c r="BE267" s="4"/>
      <c r="BF267" s="4"/>
      <c r="BG267" s="4"/>
      <c r="BH267" s="4"/>
      <c r="BI267" s="4"/>
      <c r="BJ267" s="4"/>
      <c r="BK267" s="4"/>
      <c r="BL267" s="4"/>
      <c r="BM267" s="4"/>
      <c r="BN267" s="4"/>
      <c r="BO267" s="4"/>
      <c r="BP267" s="4"/>
      <c r="BQ267" s="4"/>
      <c r="BR267" s="4"/>
      <c r="BS267" s="4"/>
      <c r="BT267" s="4"/>
      <c r="BU267" s="4"/>
      <c r="BV267" s="4"/>
      <c r="BW267" s="4"/>
      <c r="BX267" s="4"/>
      <c r="BY267" s="4"/>
      <c r="BZ267" s="4"/>
      <c r="CA267" s="4"/>
      <c r="CB267" s="4"/>
      <c r="CC267" s="4"/>
      <c r="CD267" s="4"/>
      <c r="CE267" s="4"/>
      <c r="CF267" s="4"/>
      <c r="CG267" s="4"/>
      <c r="CH267" s="4"/>
      <c r="CI267" s="4"/>
      <c r="CJ267" s="4"/>
      <c r="CK267" s="4"/>
      <c r="CL267" s="4"/>
      <c r="CM267" s="4"/>
      <c r="CN267" s="4"/>
      <c r="CO267" s="4"/>
      <c r="CP267" s="4"/>
      <c r="CQ267" s="4"/>
      <c r="CR267" s="4"/>
      <c r="CS267" s="4"/>
      <c r="CT267" s="4"/>
      <c r="CU267" s="4"/>
      <c r="CV267" s="4"/>
      <c r="CW267" s="4"/>
      <c r="CX267" s="4"/>
      <c r="CY267" s="4"/>
      <c r="CZ267" s="4"/>
      <c r="DA267" s="4"/>
      <c r="DB267" s="4"/>
      <c r="DC267" s="4"/>
      <c r="DD267" s="4"/>
      <c r="DE267" s="4"/>
      <c r="DF267" s="4"/>
      <c r="DG267" s="4"/>
      <c r="DH267" s="4"/>
      <c r="DI267" s="4"/>
      <c r="DJ267" s="4"/>
      <c r="DK267" s="4"/>
      <c r="DL267" s="4"/>
      <c r="DM267" s="4"/>
      <c r="DN267" s="4"/>
      <c r="DO267" s="4"/>
      <c r="DP267" s="4"/>
      <c r="DQ267" s="4"/>
      <c r="DR267" s="4"/>
      <c r="DS267" s="4"/>
      <c r="DT267" s="4"/>
      <c r="DU267" s="4"/>
      <c r="DV267" s="4"/>
      <c r="DW267" s="4"/>
      <c r="DX267" s="4"/>
      <c r="DY267" s="4"/>
      <c r="DZ267" s="4"/>
      <c r="EA267" s="4"/>
      <c r="EB267" s="4"/>
      <c r="EC267" s="4"/>
      <c r="ED267" s="4"/>
      <c r="EE267" s="4"/>
      <c r="EF267" s="4"/>
      <c r="EG267" s="4"/>
      <c r="EH267" s="4"/>
      <c r="EI267" s="4"/>
      <c r="EJ267" s="4"/>
      <c r="EK267" s="4"/>
      <c r="EL267" s="4"/>
      <c r="EM267" s="4"/>
      <c r="EN267" s="4"/>
      <c r="EO267" s="4"/>
      <c r="EP267" s="4"/>
      <c r="EQ267" s="4"/>
      <c r="ER267" s="4"/>
      <c r="ES267" s="4"/>
      <c r="ET267" s="4"/>
      <c r="EU267" s="4"/>
      <c r="EV267" s="4"/>
      <c r="EW267" s="4"/>
      <c r="EX267" s="4"/>
      <c r="EY267" s="4"/>
      <c r="EZ267" s="4"/>
      <c r="FA267" s="4"/>
      <c r="FB267" s="4"/>
      <c r="FC267" s="4"/>
      <c r="FD267" s="4"/>
      <c r="FE267" s="4"/>
      <c r="FF267" s="4"/>
      <c r="FG267" s="4"/>
      <c r="FH267" s="4"/>
      <c r="FI267" s="4"/>
      <c r="FJ267" s="4"/>
      <c r="FK267" s="4"/>
      <c r="FL267" s="4"/>
      <c r="FM267" s="4"/>
      <c r="FN267" s="4"/>
      <c r="FO267" s="4"/>
      <c r="FP267" s="4"/>
      <c r="FQ267" s="4"/>
      <c r="FR267" s="4"/>
      <c r="FS267" s="4"/>
      <c r="FT267" s="4"/>
      <c r="FU267" s="4"/>
      <c r="FV267" s="4"/>
      <c r="FW267" s="4"/>
      <c r="FX267" s="4"/>
      <c r="FY267" s="4"/>
      <c r="FZ267" s="4"/>
      <c r="GA267" s="4"/>
      <c r="GB267" s="4"/>
      <c r="GC267" s="4"/>
      <c r="GD267" s="4"/>
      <c r="GE267" s="4"/>
      <c r="GF267" s="4"/>
      <c r="GG267" s="4"/>
      <c r="GH267" s="4"/>
      <c r="GI267" s="4"/>
      <c r="GJ267" s="4"/>
    </row>
    <row r="268" spans="1:192" s="5" customFormat="1" x14ac:dyDescent="0.5">
      <c r="A268" s="4"/>
      <c r="B268" s="4"/>
      <c r="C268" s="4"/>
      <c r="D268" s="4"/>
      <c r="E268" s="4"/>
      <c r="F268" s="4"/>
      <c r="G268" s="4"/>
      <c r="H268" s="4"/>
      <c r="I268" s="4"/>
      <c r="J268" s="4"/>
      <c r="K268" s="4"/>
      <c r="L268" s="4"/>
      <c r="M268" s="4"/>
      <c r="N268" s="4"/>
      <c r="O268" s="4"/>
      <c r="P268" s="4"/>
      <c r="Q268" s="4"/>
      <c r="R268" s="4"/>
      <c r="S268" s="4"/>
      <c r="T268" s="4"/>
      <c r="U268" s="4"/>
      <c r="V268" s="4"/>
      <c r="W268" s="4"/>
      <c r="X268" s="4"/>
      <c r="Y268" s="4"/>
      <c r="Z268" s="4"/>
      <c r="AA268" s="4"/>
      <c r="AB268" s="4"/>
      <c r="AC268" s="4"/>
      <c r="AD268" s="4"/>
      <c r="AE268" s="4"/>
      <c r="AF268" s="4"/>
      <c r="AG268" s="4"/>
      <c r="AH268" s="4"/>
      <c r="AI268" s="4"/>
      <c r="AJ268" s="4"/>
      <c r="AK268" s="4"/>
      <c r="AL268" s="4"/>
      <c r="AM268" s="4"/>
      <c r="AN268" s="4"/>
      <c r="AO268" s="4"/>
      <c r="AP268" s="4"/>
      <c r="AQ268" s="4"/>
      <c r="AR268" s="4"/>
      <c r="AS268" s="4"/>
      <c r="AT268" s="4"/>
      <c r="AU268" s="4"/>
      <c r="AV268" s="4"/>
      <c r="AW268" s="4"/>
      <c r="AX268" s="4"/>
      <c r="AY268" s="4"/>
      <c r="AZ268" s="4"/>
      <c r="BA268" s="4"/>
      <c r="BB268" s="4"/>
      <c r="BC268" s="4"/>
      <c r="BD268" s="4"/>
      <c r="BE268" s="4"/>
      <c r="BF268" s="4"/>
      <c r="BG268" s="4"/>
      <c r="BH268" s="4"/>
      <c r="BI268" s="4"/>
      <c r="BJ268" s="4"/>
      <c r="BK268" s="4"/>
      <c r="BL268" s="4"/>
      <c r="BM268" s="4"/>
      <c r="BN268" s="4"/>
      <c r="BO268" s="4"/>
      <c r="BP268" s="4"/>
      <c r="BQ268" s="4"/>
      <c r="BR268" s="4"/>
      <c r="BS268" s="4"/>
      <c r="BT268" s="4"/>
      <c r="BU268" s="4"/>
      <c r="BV268" s="4"/>
      <c r="BW268" s="4"/>
      <c r="BX268" s="4"/>
      <c r="BY268" s="4"/>
      <c r="BZ268" s="4"/>
      <c r="CA268" s="4"/>
      <c r="CB268" s="4"/>
      <c r="CC268" s="4"/>
      <c r="CD268" s="4"/>
      <c r="CE268" s="4"/>
      <c r="CF268" s="4"/>
      <c r="CG268" s="4"/>
      <c r="CH268" s="4"/>
      <c r="CI268" s="4"/>
      <c r="CJ268" s="4"/>
      <c r="CK268" s="4"/>
      <c r="CL268" s="4"/>
      <c r="CM268" s="4"/>
      <c r="CN268" s="4"/>
      <c r="CO268" s="4"/>
      <c r="CP268" s="4"/>
      <c r="CQ268" s="4"/>
      <c r="CR268" s="4"/>
      <c r="CS268" s="4"/>
      <c r="CT268" s="4"/>
      <c r="CU268" s="4"/>
      <c r="CV268" s="4"/>
      <c r="CW268" s="4"/>
      <c r="CX268" s="4"/>
      <c r="CY268" s="4"/>
      <c r="CZ268" s="4"/>
      <c r="DA268" s="4"/>
      <c r="DB268" s="4"/>
      <c r="DC268" s="4"/>
      <c r="DD268" s="4"/>
      <c r="DE268" s="4"/>
      <c r="DF268" s="4"/>
      <c r="DG268" s="4"/>
      <c r="DH268" s="4"/>
      <c r="DI268" s="4"/>
      <c r="DJ268" s="4"/>
      <c r="DK268" s="4"/>
      <c r="DL268" s="4"/>
      <c r="DM268" s="4"/>
      <c r="DN268" s="4"/>
      <c r="DO268" s="4"/>
      <c r="DP268" s="4"/>
      <c r="DQ268" s="4"/>
      <c r="DR268" s="4"/>
      <c r="DS268" s="4"/>
      <c r="DT268" s="4"/>
      <c r="DU268" s="4"/>
      <c r="DV268" s="4"/>
      <c r="DW268" s="4"/>
      <c r="DX268" s="4"/>
      <c r="DY268" s="4"/>
      <c r="DZ268" s="4"/>
      <c r="EA268" s="4"/>
      <c r="EB268" s="4"/>
      <c r="EC268" s="4"/>
      <c r="ED268" s="4"/>
      <c r="EE268" s="4"/>
      <c r="EF268" s="4"/>
      <c r="EG268" s="4"/>
      <c r="EH268" s="4"/>
      <c r="EI268" s="4"/>
      <c r="EJ268" s="4"/>
      <c r="EK268" s="4"/>
      <c r="EL268" s="4"/>
      <c r="EM268" s="4"/>
      <c r="EN268" s="4"/>
      <c r="EO268" s="4"/>
      <c r="EP268" s="4"/>
      <c r="EQ268" s="4"/>
      <c r="ER268" s="4"/>
      <c r="ES268" s="4"/>
      <c r="ET268" s="4"/>
      <c r="EU268" s="4"/>
      <c r="EV268" s="4"/>
      <c r="EW268" s="4"/>
      <c r="EX268" s="4"/>
      <c r="EY268" s="4"/>
      <c r="EZ268" s="4"/>
      <c r="FA268" s="4"/>
      <c r="FB268" s="4"/>
      <c r="FC268" s="4"/>
      <c r="FD268" s="4"/>
      <c r="FE268" s="4"/>
      <c r="FF268" s="4"/>
      <c r="FG268" s="4"/>
      <c r="FH268" s="4"/>
      <c r="FI268" s="4"/>
      <c r="FJ268" s="4"/>
      <c r="FK268" s="4"/>
      <c r="FL268" s="4"/>
      <c r="FM268" s="4"/>
      <c r="FN268" s="4"/>
      <c r="FO268" s="4"/>
      <c r="FP268" s="4"/>
      <c r="FQ268" s="4"/>
      <c r="FR268" s="4"/>
      <c r="FS268" s="4"/>
      <c r="FT268" s="4"/>
      <c r="FU268" s="4"/>
      <c r="FV268" s="4"/>
      <c r="FW268" s="4"/>
      <c r="FX268" s="4"/>
      <c r="FY268" s="4"/>
      <c r="FZ268" s="4"/>
      <c r="GA268" s="4"/>
      <c r="GB268" s="4"/>
      <c r="GC268" s="4"/>
      <c r="GD268" s="4"/>
      <c r="GE268" s="4"/>
      <c r="GF268" s="4"/>
      <c r="GG268" s="4"/>
      <c r="GH268" s="4"/>
      <c r="GI268" s="4"/>
      <c r="GJ268" s="4"/>
    </row>
    <row r="269" spans="1:192" s="5" customFormat="1" x14ac:dyDescent="0.5">
      <c r="A269" s="4"/>
      <c r="B269" s="4"/>
      <c r="C269" s="4"/>
      <c r="D269" s="4"/>
      <c r="E269" s="4"/>
      <c r="F269" s="4"/>
      <c r="G269" s="4"/>
      <c r="H269" s="4"/>
      <c r="I269" s="4"/>
      <c r="J269" s="4"/>
      <c r="K269" s="4"/>
      <c r="L269" s="4"/>
      <c r="M269" s="4"/>
      <c r="N269" s="4"/>
      <c r="O269" s="4"/>
      <c r="P269" s="4"/>
      <c r="Q269" s="4"/>
      <c r="R269" s="4"/>
      <c r="S269" s="4"/>
      <c r="T269" s="4"/>
      <c r="U269" s="4"/>
      <c r="V269" s="4"/>
      <c r="W269" s="4"/>
      <c r="X269" s="4"/>
      <c r="Y269" s="4"/>
      <c r="Z269" s="4"/>
      <c r="AA269" s="4"/>
      <c r="AB269" s="4"/>
      <c r="AC269" s="4"/>
      <c r="AD269" s="4"/>
      <c r="AE269" s="4"/>
      <c r="AF269" s="4"/>
      <c r="AG269" s="4"/>
      <c r="AH269" s="4"/>
      <c r="AI269" s="4"/>
      <c r="AJ269" s="4"/>
      <c r="AK269" s="4"/>
      <c r="AL269" s="4"/>
      <c r="AM269" s="4"/>
      <c r="AN269" s="4"/>
      <c r="AO269" s="4"/>
      <c r="AP269" s="4"/>
      <c r="AQ269" s="4"/>
      <c r="AR269" s="4"/>
      <c r="AS269" s="4"/>
      <c r="AT269" s="4"/>
      <c r="AU269" s="4"/>
      <c r="AV269" s="4"/>
      <c r="AW269" s="4"/>
      <c r="AX269" s="4"/>
      <c r="AY269" s="4"/>
      <c r="AZ269" s="4"/>
      <c r="BA269" s="4"/>
      <c r="BB269" s="4"/>
      <c r="BC269" s="4"/>
      <c r="BD269" s="4"/>
      <c r="BE269" s="4"/>
      <c r="BF269" s="4"/>
      <c r="BG269" s="4"/>
      <c r="BH269" s="4"/>
      <c r="BI269" s="4"/>
      <c r="BJ269" s="4"/>
      <c r="BK269" s="4"/>
      <c r="BL269" s="4"/>
      <c r="BM269" s="4"/>
      <c r="BN269" s="4"/>
      <c r="BO269" s="4"/>
      <c r="BP269" s="4"/>
      <c r="BQ269" s="4"/>
      <c r="BR269" s="4"/>
      <c r="BS269" s="4"/>
      <c r="BT269" s="4"/>
      <c r="BU269" s="4"/>
      <c r="BV269" s="4"/>
      <c r="BW269" s="4"/>
      <c r="BX269" s="4"/>
      <c r="BY269" s="4"/>
      <c r="BZ269" s="4"/>
      <c r="CA269" s="4"/>
      <c r="CB269" s="4"/>
      <c r="CC269" s="4"/>
      <c r="CD269" s="4"/>
      <c r="CE269" s="4"/>
      <c r="CF269" s="4"/>
      <c r="CG269" s="4"/>
      <c r="CH269" s="4"/>
      <c r="CI269" s="4"/>
      <c r="CJ269" s="4"/>
      <c r="CK269" s="4"/>
      <c r="CL269" s="4"/>
      <c r="CM269" s="4"/>
      <c r="CN269" s="4"/>
      <c r="CO269" s="4"/>
      <c r="CP269" s="4"/>
      <c r="CQ269" s="4"/>
      <c r="CR269" s="4"/>
      <c r="CS269" s="4"/>
      <c r="CT269" s="4"/>
      <c r="CU269" s="4"/>
      <c r="CV269" s="4"/>
      <c r="CW269" s="4"/>
      <c r="CX269" s="4"/>
      <c r="CY269" s="4"/>
      <c r="CZ269" s="4"/>
      <c r="DA269" s="4"/>
      <c r="DB269" s="4"/>
      <c r="DC269" s="4"/>
      <c r="DD269" s="4"/>
      <c r="DE269" s="4"/>
      <c r="DF269" s="4"/>
      <c r="DG269" s="4"/>
      <c r="DH269" s="4"/>
      <c r="DI269" s="4"/>
      <c r="DJ269" s="4"/>
      <c r="DK269" s="4"/>
      <c r="DL269" s="4"/>
      <c r="DM269" s="4"/>
      <c r="DN269" s="4"/>
      <c r="DO269" s="4"/>
      <c r="DP269" s="4"/>
      <c r="DQ269" s="4"/>
      <c r="DR269" s="4"/>
      <c r="DS269" s="4"/>
      <c r="DT269" s="4"/>
      <c r="DU269" s="4"/>
      <c r="DV269" s="4"/>
      <c r="DW269" s="4"/>
      <c r="DX269" s="4"/>
      <c r="DY269" s="4"/>
      <c r="DZ269" s="4"/>
      <c r="EA269" s="4"/>
      <c r="EB269" s="4"/>
      <c r="EC269" s="4"/>
      <c r="ED269" s="4"/>
      <c r="EE269" s="4"/>
      <c r="EF269" s="4"/>
      <c r="EG269" s="4"/>
      <c r="EH269" s="4"/>
      <c r="EI269" s="4"/>
      <c r="EJ269" s="4"/>
      <c r="EK269" s="4"/>
      <c r="EL269" s="4"/>
      <c r="EM269" s="4"/>
      <c r="EN269" s="4"/>
      <c r="EO269" s="4"/>
      <c r="EP269" s="4"/>
      <c r="EQ269" s="4"/>
      <c r="ER269" s="4"/>
      <c r="ES269" s="4"/>
      <c r="ET269" s="4"/>
      <c r="EU269" s="4"/>
      <c r="EV269" s="4"/>
      <c r="EW269" s="4"/>
      <c r="EX269" s="4"/>
      <c r="EY269" s="4"/>
      <c r="EZ269" s="4"/>
      <c r="FA269" s="4"/>
      <c r="FB269" s="4"/>
      <c r="FC269" s="4"/>
      <c r="FD269" s="4"/>
      <c r="FE269" s="4"/>
      <c r="FF269" s="4"/>
      <c r="FG269" s="4"/>
      <c r="FH269" s="4"/>
      <c r="FI269" s="4"/>
      <c r="FJ269" s="4"/>
      <c r="FK269" s="4"/>
      <c r="FL269" s="4"/>
      <c r="FM269" s="4"/>
      <c r="FN269" s="4"/>
      <c r="FO269" s="4"/>
      <c r="FP269" s="4"/>
      <c r="FQ269" s="4"/>
      <c r="FR269" s="4"/>
      <c r="FS269" s="4"/>
      <c r="FT269" s="4"/>
      <c r="FU269" s="4"/>
      <c r="FV269" s="4"/>
      <c r="FW269" s="4"/>
      <c r="FX269" s="4"/>
      <c r="FY269" s="4"/>
      <c r="FZ269" s="4"/>
      <c r="GA269" s="4"/>
      <c r="GB269" s="4"/>
      <c r="GC269" s="4"/>
      <c r="GD269" s="4"/>
      <c r="GE269" s="4"/>
      <c r="GF269" s="4"/>
      <c r="GG269" s="4"/>
      <c r="GH269" s="4"/>
      <c r="GI269" s="4"/>
      <c r="GJ269" s="4"/>
    </row>
    <row r="270" spans="1:192" s="5" customFormat="1" x14ac:dyDescent="0.5">
      <c r="A270" s="4"/>
      <c r="B270" s="4"/>
      <c r="C270" s="4"/>
      <c r="D270" s="4"/>
      <c r="E270" s="4"/>
      <c r="F270" s="4"/>
      <c r="G270" s="4"/>
      <c r="H270" s="4"/>
      <c r="I270" s="4"/>
      <c r="J270" s="4"/>
      <c r="K270" s="4"/>
      <c r="L270" s="4"/>
      <c r="M270" s="4"/>
      <c r="N270" s="4"/>
      <c r="O270" s="4"/>
      <c r="P270" s="4"/>
      <c r="Q270" s="4"/>
      <c r="R270" s="4"/>
      <c r="S270" s="4"/>
      <c r="T270" s="4"/>
      <c r="U270" s="4"/>
      <c r="V270" s="4"/>
      <c r="W270" s="4"/>
      <c r="X270" s="4"/>
      <c r="Y270" s="4"/>
      <c r="Z270" s="4"/>
      <c r="AA270" s="4"/>
      <c r="AB270" s="4"/>
      <c r="AC270" s="4"/>
      <c r="AD270" s="4"/>
      <c r="AE270" s="4"/>
      <c r="AF270" s="4"/>
      <c r="AG270" s="4"/>
      <c r="AH270" s="4"/>
      <c r="AI270" s="4"/>
      <c r="AJ270" s="4"/>
      <c r="AK270" s="4"/>
      <c r="AL270" s="4"/>
      <c r="AM270" s="4"/>
      <c r="AN270" s="4"/>
      <c r="AO270" s="4"/>
      <c r="AP270" s="4"/>
      <c r="AQ270" s="4"/>
      <c r="AR270" s="4"/>
      <c r="AS270" s="4"/>
      <c r="AT270" s="4"/>
      <c r="AU270" s="4"/>
      <c r="AV270" s="4"/>
      <c r="AW270" s="4"/>
      <c r="AX270" s="4"/>
      <c r="AY270" s="4"/>
      <c r="AZ270" s="4"/>
      <c r="BA270" s="4"/>
      <c r="BB270" s="4"/>
      <c r="BC270" s="4"/>
      <c r="BD270" s="4"/>
      <c r="BE270" s="4"/>
      <c r="BF270" s="4"/>
      <c r="BG270" s="4"/>
      <c r="BH270" s="4"/>
      <c r="BI270" s="4"/>
      <c r="BJ270" s="4"/>
      <c r="BK270" s="4"/>
      <c r="BL270" s="4"/>
      <c r="BM270" s="4"/>
      <c r="BN270" s="4"/>
      <c r="BO270" s="4"/>
      <c r="BP270" s="4"/>
      <c r="BQ270" s="4"/>
      <c r="BR270" s="4"/>
      <c r="BS270" s="4"/>
      <c r="BT270" s="4"/>
      <c r="BU270" s="4"/>
      <c r="BV270" s="4"/>
      <c r="BW270" s="4"/>
      <c r="BX270" s="4"/>
      <c r="BY270" s="4"/>
      <c r="BZ270" s="4"/>
      <c r="CA270" s="4"/>
      <c r="CB270" s="4"/>
      <c r="CC270" s="4"/>
      <c r="CD270" s="4"/>
      <c r="CE270" s="4"/>
      <c r="CF270" s="4"/>
      <c r="CG270" s="4"/>
      <c r="CH270" s="4"/>
      <c r="CI270" s="4"/>
      <c r="CJ270" s="4"/>
      <c r="CK270" s="4"/>
      <c r="CL270" s="4"/>
      <c r="CM270" s="4"/>
      <c r="CN270" s="4"/>
      <c r="CO270" s="4"/>
      <c r="CP270" s="4"/>
      <c r="CQ270" s="4"/>
      <c r="CR270" s="4"/>
      <c r="CS270" s="4"/>
      <c r="CT270" s="4"/>
      <c r="CU270" s="4"/>
      <c r="CV270" s="4"/>
      <c r="CW270" s="4"/>
      <c r="CX270" s="4"/>
      <c r="CY270" s="4"/>
      <c r="CZ270" s="4"/>
      <c r="DA270" s="4"/>
      <c r="DB270" s="4"/>
      <c r="DC270" s="4"/>
      <c r="DD270" s="4"/>
      <c r="DE270" s="4"/>
      <c r="DF270" s="4"/>
      <c r="DG270" s="4"/>
      <c r="DH270" s="4"/>
      <c r="DI270" s="4"/>
      <c r="DJ270" s="4"/>
      <c r="DK270" s="4"/>
      <c r="DL270" s="4"/>
      <c r="DM270" s="4"/>
      <c r="DN270" s="4"/>
      <c r="DO270" s="4"/>
      <c r="DP270" s="4"/>
      <c r="DQ270" s="4"/>
      <c r="DR270" s="4"/>
      <c r="DS270" s="4"/>
      <c r="DT270" s="4"/>
      <c r="DU270" s="4"/>
      <c r="DV270" s="4"/>
      <c r="DW270" s="4"/>
      <c r="DX270" s="4"/>
      <c r="DY270" s="4"/>
      <c r="DZ270" s="4"/>
      <c r="EA270" s="4"/>
      <c r="EB270" s="4"/>
      <c r="EC270" s="4"/>
      <c r="ED270" s="4"/>
      <c r="EE270" s="4"/>
      <c r="EF270" s="4"/>
      <c r="EG270" s="4"/>
      <c r="EH270" s="4"/>
      <c r="EI270" s="4"/>
      <c r="EJ270" s="4"/>
      <c r="EK270" s="4"/>
      <c r="EL270" s="4"/>
      <c r="EM270" s="4"/>
      <c r="EN270" s="4"/>
      <c r="EO270" s="4"/>
      <c r="EP270" s="4"/>
      <c r="EQ270" s="4"/>
      <c r="ER270" s="4"/>
      <c r="ES270" s="4"/>
      <c r="ET270" s="4"/>
      <c r="EU270" s="4"/>
      <c r="EV270" s="4"/>
      <c r="EW270" s="4"/>
      <c r="EX270" s="4"/>
      <c r="EY270" s="4"/>
      <c r="EZ270" s="4"/>
      <c r="FA270" s="4"/>
      <c r="FB270" s="4"/>
      <c r="FC270" s="4"/>
      <c r="FD270" s="4"/>
      <c r="FE270" s="4"/>
      <c r="FF270" s="4"/>
      <c r="FG270" s="4"/>
      <c r="FH270" s="4"/>
      <c r="FI270" s="4"/>
      <c r="FJ270" s="4"/>
      <c r="FK270" s="4"/>
      <c r="FL270" s="4"/>
      <c r="FM270" s="4"/>
      <c r="FN270" s="4"/>
      <c r="FO270" s="4"/>
      <c r="FP270" s="4"/>
      <c r="FQ270" s="4"/>
      <c r="FR270" s="4"/>
      <c r="FS270" s="4"/>
      <c r="FT270" s="4"/>
      <c r="FU270" s="4"/>
      <c r="FV270" s="4"/>
      <c r="FW270" s="4"/>
      <c r="FX270" s="4"/>
      <c r="FY270" s="4"/>
      <c r="FZ270" s="4"/>
      <c r="GA270" s="4"/>
      <c r="GB270" s="4"/>
      <c r="GC270" s="4"/>
      <c r="GD270" s="4"/>
      <c r="GE270" s="4"/>
      <c r="GF270" s="4"/>
      <c r="GG270" s="4"/>
      <c r="GH270" s="4"/>
      <c r="GI270" s="4"/>
      <c r="GJ270" s="4"/>
    </row>
    <row r="271" spans="1:192" s="5" customFormat="1" x14ac:dyDescent="0.5">
      <c r="A271" s="4"/>
      <c r="B271" s="4"/>
      <c r="C271" s="4"/>
      <c r="D271" s="4"/>
      <c r="E271" s="4"/>
      <c r="F271" s="4"/>
      <c r="G271" s="4"/>
      <c r="H271" s="4"/>
      <c r="I271" s="4"/>
      <c r="J271" s="4"/>
      <c r="K271" s="4"/>
      <c r="L271" s="4"/>
      <c r="M271" s="4"/>
      <c r="N271" s="4"/>
      <c r="O271" s="4"/>
      <c r="P271" s="4"/>
      <c r="Q271" s="4"/>
      <c r="R271" s="4"/>
      <c r="S271" s="4"/>
      <c r="T271" s="4"/>
      <c r="U271" s="4"/>
      <c r="V271" s="4"/>
      <c r="W271" s="4"/>
      <c r="X271" s="4"/>
      <c r="Y271" s="4"/>
      <c r="Z271" s="4"/>
      <c r="AA271" s="4"/>
      <c r="AB271" s="4"/>
      <c r="AC271" s="4"/>
      <c r="AD271" s="4"/>
      <c r="AE271" s="4"/>
      <c r="AF271" s="4"/>
      <c r="AG271" s="4"/>
      <c r="AH271" s="4"/>
      <c r="AI271" s="4"/>
      <c r="AJ271" s="4"/>
      <c r="AK271" s="4"/>
      <c r="AL271" s="4"/>
      <c r="AM271" s="4"/>
      <c r="AN271" s="4"/>
      <c r="AO271" s="4"/>
      <c r="AP271" s="4"/>
      <c r="AQ271" s="4"/>
      <c r="AR271" s="4"/>
      <c r="AS271" s="4"/>
      <c r="AT271" s="4"/>
      <c r="AU271" s="4"/>
      <c r="AV271" s="4"/>
      <c r="AW271" s="4"/>
      <c r="AX271" s="4"/>
      <c r="AY271" s="4"/>
      <c r="AZ271" s="4"/>
      <c r="BA271" s="4"/>
      <c r="BB271" s="4"/>
      <c r="BC271" s="4"/>
      <c r="BD271" s="4"/>
      <c r="BE271" s="4"/>
      <c r="BF271" s="4"/>
      <c r="BG271" s="4"/>
      <c r="BH271" s="4"/>
      <c r="BI271" s="4"/>
      <c r="BJ271" s="4"/>
      <c r="BK271" s="4"/>
      <c r="BL271" s="4"/>
      <c r="BM271" s="4"/>
      <c r="BN271" s="4"/>
      <c r="BO271" s="4"/>
      <c r="BP271" s="4"/>
      <c r="BQ271" s="4"/>
      <c r="BR271" s="4"/>
      <c r="BS271" s="4"/>
      <c r="BT271" s="4"/>
      <c r="BU271" s="4"/>
      <c r="BV271" s="4"/>
      <c r="BW271" s="4"/>
      <c r="BX271" s="4"/>
      <c r="BY271" s="4"/>
      <c r="BZ271" s="4"/>
      <c r="CA271" s="4"/>
      <c r="CB271" s="4"/>
      <c r="CC271" s="4"/>
      <c r="CD271" s="4"/>
      <c r="CE271" s="4"/>
      <c r="CF271" s="4"/>
      <c r="CG271" s="4"/>
      <c r="CH271" s="4"/>
      <c r="CI271" s="4"/>
      <c r="CJ271" s="4"/>
      <c r="CK271" s="4"/>
      <c r="CL271" s="4"/>
      <c r="CM271" s="4"/>
      <c r="CN271" s="4"/>
      <c r="CO271" s="4"/>
      <c r="CP271" s="4"/>
      <c r="CQ271" s="4"/>
      <c r="CR271" s="4"/>
      <c r="CS271" s="4"/>
      <c r="CT271" s="4"/>
      <c r="CU271" s="4"/>
      <c r="CV271" s="4"/>
      <c r="CW271" s="4"/>
      <c r="CX271" s="4"/>
      <c r="CY271" s="4"/>
      <c r="CZ271" s="4"/>
      <c r="DA271" s="4"/>
      <c r="DB271" s="4"/>
      <c r="DC271" s="4"/>
      <c r="DD271" s="4"/>
      <c r="DE271" s="4"/>
      <c r="DF271" s="4"/>
      <c r="DG271" s="4"/>
      <c r="DH271" s="4"/>
      <c r="DI271" s="4"/>
      <c r="DJ271" s="4"/>
      <c r="DK271" s="4"/>
      <c r="DL271" s="4"/>
      <c r="DM271" s="4"/>
      <c r="DN271" s="4"/>
      <c r="DO271" s="4"/>
      <c r="DP271" s="4"/>
      <c r="DQ271" s="4"/>
      <c r="DR271" s="4"/>
      <c r="DS271" s="4"/>
      <c r="DT271" s="4"/>
      <c r="DU271" s="4"/>
      <c r="DV271" s="4"/>
      <c r="DW271" s="4"/>
      <c r="DX271" s="4"/>
      <c r="DY271" s="4"/>
      <c r="DZ271" s="4"/>
      <c r="EA271" s="4"/>
      <c r="EB271" s="4"/>
      <c r="EC271" s="4"/>
      <c r="ED271" s="4"/>
      <c r="EE271" s="4"/>
      <c r="EF271" s="4"/>
      <c r="EG271" s="4"/>
      <c r="EH271" s="4"/>
      <c r="EI271" s="4"/>
      <c r="EJ271" s="4"/>
      <c r="EK271" s="4"/>
      <c r="EL271" s="4"/>
      <c r="EM271" s="4"/>
      <c r="EN271" s="4"/>
      <c r="EO271" s="4"/>
      <c r="EP271" s="4"/>
      <c r="EQ271" s="4"/>
      <c r="ER271" s="4"/>
      <c r="ES271" s="4"/>
      <c r="ET271" s="4"/>
      <c r="EU271" s="4"/>
      <c r="EV271" s="4"/>
      <c r="EW271" s="4"/>
      <c r="EX271" s="4"/>
      <c r="EY271" s="4"/>
      <c r="EZ271" s="4"/>
      <c r="FA271" s="4"/>
      <c r="FB271" s="4"/>
      <c r="FC271" s="4"/>
      <c r="FD271" s="4"/>
      <c r="FE271" s="4"/>
      <c r="FF271" s="4"/>
      <c r="FG271" s="4"/>
      <c r="FH271" s="4"/>
      <c r="FI271" s="4"/>
      <c r="FJ271" s="4"/>
      <c r="FK271" s="4"/>
      <c r="FL271" s="4"/>
      <c r="FM271" s="4"/>
      <c r="FN271" s="4"/>
      <c r="FO271" s="4"/>
      <c r="FP271" s="4"/>
      <c r="FQ271" s="4"/>
      <c r="FR271" s="4"/>
      <c r="FS271" s="4"/>
      <c r="FT271" s="4"/>
      <c r="FU271" s="4"/>
      <c r="FV271" s="4"/>
      <c r="FW271" s="4"/>
      <c r="FX271" s="4"/>
      <c r="FY271" s="4"/>
      <c r="FZ271" s="4"/>
      <c r="GA271" s="4"/>
      <c r="GB271" s="4"/>
      <c r="GC271" s="4"/>
      <c r="GD271" s="4"/>
      <c r="GE271" s="4"/>
      <c r="GF271" s="4"/>
      <c r="GG271" s="4"/>
      <c r="GH271" s="4"/>
      <c r="GI271" s="4"/>
      <c r="GJ271" s="4"/>
    </row>
    <row r="272" spans="1:192" s="5" customFormat="1" x14ac:dyDescent="0.5">
      <c r="A272" s="4"/>
      <c r="B272" s="4"/>
      <c r="C272" s="4"/>
      <c r="D272" s="4"/>
      <c r="E272" s="4"/>
      <c r="F272" s="4"/>
      <c r="G272" s="4"/>
      <c r="H272" s="4"/>
      <c r="I272" s="4"/>
      <c r="J272" s="4"/>
      <c r="K272" s="4"/>
      <c r="L272" s="4"/>
      <c r="M272" s="4"/>
      <c r="N272" s="4"/>
      <c r="O272" s="4"/>
      <c r="P272" s="4"/>
      <c r="Q272" s="4"/>
      <c r="R272" s="4"/>
      <c r="S272" s="4"/>
      <c r="T272" s="4"/>
      <c r="U272" s="4"/>
      <c r="V272" s="4"/>
      <c r="W272" s="4"/>
      <c r="X272" s="4"/>
      <c r="Y272" s="4"/>
      <c r="Z272" s="4"/>
      <c r="AA272" s="4"/>
      <c r="AB272" s="4"/>
      <c r="AC272" s="4"/>
      <c r="AD272" s="4"/>
      <c r="AE272" s="4"/>
      <c r="AF272" s="4"/>
      <c r="AG272" s="4"/>
      <c r="AH272" s="4"/>
      <c r="AI272" s="4"/>
      <c r="AJ272" s="4"/>
      <c r="AK272" s="4"/>
      <c r="AL272" s="4"/>
      <c r="AM272" s="4"/>
      <c r="AN272" s="4"/>
      <c r="AO272" s="4"/>
      <c r="AP272" s="4"/>
      <c r="AQ272" s="4"/>
      <c r="AR272" s="4"/>
      <c r="AS272" s="4"/>
      <c r="AT272" s="4"/>
      <c r="AU272" s="4"/>
      <c r="AV272" s="4"/>
      <c r="AW272" s="4"/>
      <c r="AX272" s="4"/>
      <c r="AY272" s="4"/>
      <c r="AZ272" s="4"/>
      <c r="BA272" s="4"/>
      <c r="BB272" s="4"/>
      <c r="BC272" s="4"/>
      <c r="BD272" s="4"/>
      <c r="BE272" s="4"/>
      <c r="BF272" s="4"/>
      <c r="BG272" s="4"/>
      <c r="BH272" s="4"/>
      <c r="BI272" s="4"/>
      <c r="BJ272" s="4"/>
      <c r="BK272" s="4"/>
      <c r="BL272" s="4"/>
      <c r="BM272" s="4"/>
      <c r="BN272" s="4"/>
      <c r="BO272" s="4"/>
      <c r="BP272" s="4"/>
      <c r="BQ272" s="4"/>
      <c r="BR272" s="4"/>
      <c r="BS272" s="4"/>
      <c r="BT272" s="4"/>
      <c r="BU272" s="4"/>
      <c r="BV272" s="4"/>
      <c r="BW272" s="4"/>
      <c r="BX272" s="4"/>
      <c r="BY272" s="4"/>
      <c r="BZ272" s="4"/>
      <c r="CA272" s="4"/>
      <c r="CB272" s="4"/>
      <c r="CC272" s="4"/>
      <c r="CD272" s="4"/>
      <c r="CE272" s="4"/>
      <c r="CF272" s="4"/>
      <c r="CG272" s="4"/>
      <c r="CH272" s="4"/>
      <c r="CI272" s="4"/>
      <c r="CJ272" s="4"/>
      <c r="CK272" s="4"/>
      <c r="CL272" s="4"/>
      <c r="CM272" s="4"/>
      <c r="CN272" s="4"/>
      <c r="CO272" s="4"/>
      <c r="CP272" s="4"/>
      <c r="CQ272" s="4"/>
      <c r="CR272" s="4"/>
      <c r="CS272" s="4"/>
      <c r="CT272" s="4"/>
      <c r="CU272" s="4"/>
      <c r="CV272" s="4"/>
      <c r="CW272" s="4"/>
      <c r="CX272" s="4"/>
      <c r="CY272" s="4"/>
      <c r="CZ272" s="4"/>
      <c r="DA272" s="4"/>
      <c r="DB272" s="4"/>
      <c r="DC272" s="4"/>
      <c r="DD272" s="4"/>
      <c r="DE272" s="4"/>
      <c r="DF272" s="4"/>
      <c r="DG272" s="4"/>
      <c r="DH272" s="4"/>
      <c r="DI272" s="4"/>
      <c r="DJ272" s="4"/>
      <c r="DK272" s="4"/>
      <c r="DL272" s="4"/>
      <c r="DM272" s="4"/>
      <c r="DN272" s="4"/>
      <c r="DO272" s="4"/>
      <c r="DP272" s="4"/>
      <c r="DQ272" s="4"/>
      <c r="DR272" s="4"/>
      <c r="DS272" s="4"/>
      <c r="DT272" s="4"/>
      <c r="DU272" s="4"/>
      <c r="DV272" s="4"/>
      <c r="DW272" s="4"/>
      <c r="DX272" s="4"/>
      <c r="DY272" s="4"/>
      <c r="DZ272" s="4"/>
      <c r="EA272" s="4"/>
      <c r="EB272" s="4"/>
      <c r="EC272" s="4"/>
      <c r="ED272" s="4"/>
      <c r="EE272" s="4"/>
      <c r="EF272" s="4"/>
      <c r="EG272" s="4"/>
      <c r="EH272" s="4"/>
      <c r="EI272" s="4"/>
      <c r="EJ272" s="4"/>
      <c r="EK272" s="4"/>
      <c r="EL272" s="4"/>
      <c r="EM272" s="4"/>
      <c r="EN272" s="4"/>
      <c r="EO272" s="4"/>
      <c r="EP272" s="4"/>
      <c r="EQ272" s="4"/>
      <c r="ER272" s="4"/>
      <c r="ES272" s="4"/>
      <c r="ET272" s="4"/>
      <c r="EU272" s="4"/>
      <c r="EV272" s="4"/>
      <c r="EW272" s="4"/>
      <c r="EX272" s="4"/>
      <c r="EY272" s="4"/>
      <c r="EZ272" s="4"/>
      <c r="FA272" s="4"/>
      <c r="FB272" s="4"/>
      <c r="FC272" s="4"/>
      <c r="FD272" s="4"/>
      <c r="FE272" s="4"/>
      <c r="FF272" s="4"/>
      <c r="FG272" s="4"/>
      <c r="FH272" s="4"/>
      <c r="FI272" s="4"/>
      <c r="FJ272" s="4"/>
      <c r="FK272" s="4"/>
      <c r="FL272" s="4"/>
      <c r="FM272" s="4"/>
      <c r="FN272" s="4"/>
      <c r="FO272" s="4"/>
      <c r="FP272" s="4"/>
      <c r="FQ272" s="4"/>
      <c r="FR272" s="4"/>
      <c r="FS272" s="4"/>
      <c r="FT272" s="4"/>
      <c r="FU272" s="4"/>
      <c r="FV272" s="4"/>
      <c r="FW272" s="4"/>
      <c r="FX272" s="4"/>
      <c r="FY272" s="4"/>
      <c r="FZ272" s="4"/>
      <c r="GA272" s="4"/>
      <c r="GB272" s="4"/>
      <c r="GC272" s="4"/>
      <c r="GD272" s="4"/>
      <c r="GE272" s="4"/>
      <c r="GF272" s="4"/>
      <c r="GG272" s="4"/>
      <c r="GH272" s="4"/>
      <c r="GI272" s="4"/>
      <c r="GJ272" s="4"/>
    </row>
    <row r="273" spans="1:192" s="5" customFormat="1" x14ac:dyDescent="0.5">
      <c r="A273" s="4"/>
      <c r="B273" s="4"/>
      <c r="C273" s="4"/>
      <c r="D273" s="4"/>
      <c r="E273" s="4"/>
      <c r="F273" s="4"/>
      <c r="G273" s="4"/>
      <c r="H273" s="4"/>
      <c r="I273" s="4"/>
      <c r="J273" s="4"/>
      <c r="K273" s="4"/>
      <c r="L273" s="4"/>
      <c r="M273" s="4"/>
      <c r="N273" s="4"/>
      <c r="O273" s="4"/>
      <c r="P273" s="4"/>
      <c r="Q273" s="4"/>
      <c r="R273" s="4"/>
      <c r="S273" s="4"/>
      <c r="T273" s="4"/>
      <c r="U273" s="4"/>
      <c r="V273" s="4"/>
      <c r="W273" s="4"/>
      <c r="X273" s="4"/>
      <c r="Y273" s="4"/>
      <c r="Z273" s="4"/>
      <c r="AA273" s="4"/>
      <c r="AB273" s="4"/>
      <c r="AC273" s="4"/>
      <c r="AD273" s="4"/>
      <c r="AE273" s="4"/>
      <c r="AF273" s="4"/>
      <c r="AG273" s="4"/>
      <c r="AH273" s="4"/>
      <c r="AI273" s="4"/>
      <c r="AJ273" s="4"/>
      <c r="AK273" s="4"/>
      <c r="AL273" s="4"/>
      <c r="AM273" s="4"/>
      <c r="AN273" s="4"/>
      <c r="AO273" s="4"/>
      <c r="AP273" s="4"/>
      <c r="AQ273" s="4"/>
      <c r="AR273" s="4"/>
      <c r="AS273" s="4"/>
      <c r="AT273" s="4"/>
      <c r="AU273" s="4"/>
      <c r="AV273" s="4"/>
      <c r="AW273" s="4"/>
      <c r="AX273" s="4"/>
      <c r="AY273" s="4"/>
      <c r="AZ273" s="4"/>
      <c r="BA273" s="4"/>
      <c r="BB273" s="4"/>
      <c r="BC273" s="4"/>
      <c r="BD273" s="4"/>
      <c r="BE273" s="4"/>
      <c r="BF273" s="4"/>
      <c r="BG273" s="4"/>
      <c r="BH273" s="4"/>
      <c r="BI273" s="4"/>
      <c r="BJ273" s="4"/>
      <c r="BK273" s="4"/>
      <c r="BL273" s="4"/>
      <c r="BM273" s="4"/>
      <c r="BN273" s="4"/>
      <c r="BO273" s="4"/>
      <c r="BP273" s="4"/>
      <c r="BQ273" s="4"/>
      <c r="BR273" s="4"/>
      <c r="BS273" s="4"/>
      <c r="BT273" s="4"/>
      <c r="BU273" s="4"/>
      <c r="BV273" s="4"/>
      <c r="BW273" s="4"/>
      <c r="BX273" s="4"/>
      <c r="BY273" s="4"/>
      <c r="BZ273" s="4"/>
      <c r="CA273" s="4"/>
      <c r="CB273" s="4"/>
      <c r="CC273" s="4"/>
      <c r="CD273" s="4"/>
      <c r="CE273" s="4"/>
      <c r="CF273" s="4"/>
      <c r="CG273" s="4"/>
      <c r="CH273" s="4"/>
      <c r="CI273" s="4"/>
      <c r="CJ273" s="4"/>
      <c r="CK273" s="4"/>
      <c r="CL273" s="4"/>
      <c r="CM273" s="4"/>
      <c r="CN273" s="4"/>
      <c r="CO273" s="4"/>
      <c r="CP273" s="4"/>
      <c r="CQ273" s="4"/>
      <c r="CR273" s="4"/>
      <c r="CS273" s="4"/>
      <c r="CT273" s="4"/>
      <c r="CU273" s="4"/>
      <c r="CV273" s="4"/>
      <c r="CW273" s="4"/>
      <c r="CX273" s="4"/>
      <c r="CY273" s="4"/>
      <c r="CZ273" s="4"/>
      <c r="DA273" s="4"/>
      <c r="DB273" s="4"/>
      <c r="DC273" s="4"/>
      <c r="DD273" s="4"/>
      <c r="DE273" s="4"/>
      <c r="DF273" s="4"/>
      <c r="DG273" s="4"/>
      <c r="DH273" s="4"/>
      <c r="DI273" s="4"/>
      <c r="DJ273" s="4"/>
      <c r="DK273" s="4"/>
      <c r="DL273" s="4"/>
      <c r="DM273" s="4"/>
      <c r="DN273" s="4"/>
      <c r="DO273" s="4"/>
      <c r="DP273" s="4"/>
      <c r="DQ273" s="4"/>
      <c r="DR273" s="4"/>
      <c r="DS273" s="4"/>
      <c r="DT273" s="4"/>
      <c r="DU273" s="4"/>
      <c r="DV273" s="4"/>
      <c r="DW273" s="4"/>
      <c r="DX273" s="4"/>
      <c r="DY273" s="4"/>
      <c r="DZ273" s="4"/>
      <c r="EA273" s="4"/>
      <c r="EB273" s="4"/>
      <c r="EC273" s="4"/>
      <c r="ED273" s="4"/>
      <c r="EE273" s="4"/>
      <c r="EF273" s="4"/>
      <c r="EG273" s="4"/>
      <c r="EH273" s="4"/>
      <c r="EI273" s="4"/>
      <c r="EJ273" s="4"/>
      <c r="EK273" s="4"/>
      <c r="EL273" s="4"/>
      <c r="EM273" s="4"/>
      <c r="EN273" s="4"/>
      <c r="EO273" s="4"/>
      <c r="EP273" s="4"/>
      <c r="EQ273" s="4"/>
      <c r="ER273" s="4"/>
      <c r="ES273" s="4"/>
      <c r="ET273" s="4"/>
      <c r="EU273" s="4"/>
      <c r="EV273" s="4"/>
      <c r="EW273" s="4"/>
      <c r="EX273" s="4"/>
      <c r="EY273" s="4"/>
      <c r="EZ273" s="4"/>
      <c r="FA273" s="4"/>
      <c r="FB273" s="4"/>
      <c r="FC273" s="4"/>
      <c r="FD273" s="4"/>
      <c r="FE273" s="4"/>
      <c r="FF273" s="4"/>
      <c r="FG273" s="4"/>
      <c r="FH273" s="4"/>
      <c r="FI273" s="4"/>
      <c r="FJ273" s="4"/>
      <c r="FK273" s="4"/>
      <c r="FL273" s="4"/>
      <c r="FM273" s="4"/>
      <c r="FN273" s="4"/>
      <c r="FO273" s="4"/>
      <c r="FP273" s="4"/>
      <c r="FQ273" s="4"/>
      <c r="FR273" s="4"/>
      <c r="FS273" s="4"/>
      <c r="FT273" s="4"/>
      <c r="FU273" s="4"/>
      <c r="FV273" s="4"/>
      <c r="FW273" s="4"/>
      <c r="FX273" s="4"/>
      <c r="FY273" s="4"/>
      <c r="FZ273" s="4"/>
      <c r="GA273" s="4"/>
      <c r="GB273" s="4"/>
      <c r="GC273" s="4"/>
      <c r="GD273" s="4"/>
      <c r="GE273" s="4"/>
      <c r="GF273" s="4"/>
      <c r="GG273" s="4"/>
      <c r="GH273" s="4"/>
      <c r="GI273" s="4"/>
      <c r="GJ273" s="4"/>
    </row>
    <row r="274" spans="1:192" s="5" customFormat="1" x14ac:dyDescent="0.5">
      <c r="A274" s="4"/>
      <c r="B274" s="4"/>
      <c r="C274" s="4"/>
      <c r="D274" s="4"/>
      <c r="E274" s="4"/>
      <c r="F274" s="4"/>
      <c r="G274" s="4"/>
      <c r="H274" s="4"/>
      <c r="I274" s="4"/>
      <c r="J274" s="4"/>
      <c r="K274" s="4"/>
      <c r="L274" s="4"/>
      <c r="M274" s="4"/>
      <c r="N274" s="4"/>
      <c r="O274" s="4"/>
      <c r="P274" s="4"/>
      <c r="Q274" s="4"/>
      <c r="R274" s="4"/>
      <c r="S274" s="4"/>
      <c r="T274" s="4"/>
      <c r="U274" s="4"/>
      <c r="V274" s="4"/>
      <c r="W274" s="4"/>
      <c r="X274" s="4"/>
      <c r="Y274" s="4"/>
      <c r="Z274" s="4"/>
      <c r="AA274" s="4"/>
      <c r="AB274" s="4"/>
      <c r="AC274" s="4"/>
      <c r="AD274" s="4"/>
      <c r="AE274" s="4"/>
      <c r="AF274" s="4"/>
      <c r="AG274" s="4"/>
      <c r="AH274" s="4"/>
      <c r="AI274" s="4"/>
      <c r="AJ274" s="4"/>
      <c r="AK274" s="4"/>
      <c r="AL274" s="4"/>
      <c r="AM274" s="4"/>
      <c r="AN274" s="4"/>
      <c r="AO274" s="4"/>
      <c r="AP274" s="4"/>
      <c r="AQ274" s="4"/>
      <c r="AR274" s="4"/>
      <c r="AS274" s="4"/>
      <c r="AT274" s="4"/>
      <c r="AU274" s="4"/>
      <c r="AV274" s="4"/>
      <c r="AW274" s="4"/>
      <c r="AX274" s="4"/>
      <c r="AY274" s="4"/>
      <c r="AZ274" s="4"/>
      <c r="BA274" s="4"/>
      <c r="BB274" s="4"/>
      <c r="BC274" s="4"/>
      <c r="BD274" s="4"/>
      <c r="BE274" s="4"/>
      <c r="BF274" s="4"/>
      <c r="BG274" s="4"/>
      <c r="BH274" s="4"/>
      <c r="BI274" s="4"/>
      <c r="BJ274" s="4"/>
      <c r="BK274" s="4"/>
      <c r="BL274" s="4"/>
      <c r="BM274" s="4"/>
      <c r="BN274" s="4"/>
      <c r="BO274" s="4"/>
      <c r="BP274" s="4"/>
      <c r="BQ274" s="4"/>
      <c r="BR274" s="4"/>
      <c r="BS274" s="4"/>
      <c r="BT274" s="4"/>
      <c r="BU274" s="4"/>
      <c r="BV274" s="4"/>
      <c r="BW274" s="4"/>
      <c r="BX274" s="4"/>
      <c r="BY274" s="4"/>
      <c r="BZ274" s="4"/>
      <c r="CA274" s="4"/>
      <c r="CB274" s="4"/>
      <c r="CC274" s="4"/>
      <c r="CD274" s="4"/>
      <c r="CE274" s="4"/>
      <c r="CF274" s="4"/>
      <c r="CG274" s="4"/>
      <c r="CH274" s="4"/>
      <c r="CI274" s="4"/>
      <c r="CJ274" s="4"/>
      <c r="CK274" s="4"/>
      <c r="CL274" s="4"/>
      <c r="CM274" s="4"/>
      <c r="CN274" s="4"/>
      <c r="CO274" s="4"/>
      <c r="CP274" s="4"/>
      <c r="CQ274" s="4"/>
      <c r="CR274" s="4"/>
      <c r="CS274" s="4"/>
      <c r="CT274" s="4"/>
      <c r="CU274" s="4"/>
      <c r="CV274" s="4"/>
      <c r="CW274" s="4"/>
      <c r="CX274" s="4"/>
      <c r="CY274" s="4"/>
      <c r="CZ274" s="4"/>
      <c r="DA274" s="4"/>
      <c r="DB274" s="4"/>
      <c r="DC274" s="4"/>
      <c r="DD274" s="4"/>
      <c r="DE274" s="4"/>
      <c r="DF274" s="4"/>
      <c r="DG274" s="4"/>
      <c r="DH274" s="4"/>
      <c r="DI274" s="4"/>
      <c r="DJ274" s="4"/>
      <c r="DK274" s="4"/>
      <c r="DL274" s="4"/>
      <c r="DM274" s="4"/>
      <c r="DN274" s="4"/>
      <c r="DO274" s="4"/>
      <c r="DP274" s="4"/>
      <c r="DQ274" s="4"/>
      <c r="DR274" s="4"/>
      <c r="DS274" s="4"/>
      <c r="DT274" s="4"/>
      <c r="DU274" s="4"/>
      <c r="DV274" s="4"/>
      <c r="DW274" s="4"/>
      <c r="DX274" s="4"/>
      <c r="DY274" s="4"/>
      <c r="DZ274" s="4"/>
      <c r="EA274" s="4"/>
      <c r="EB274" s="4"/>
      <c r="EC274" s="4"/>
      <c r="ED274" s="4"/>
      <c r="EE274" s="4"/>
      <c r="EF274" s="4"/>
      <c r="EG274" s="4"/>
      <c r="EH274" s="4"/>
      <c r="EI274" s="4"/>
      <c r="EJ274" s="4"/>
      <c r="EK274" s="4"/>
      <c r="EL274" s="4"/>
      <c r="EM274" s="4"/>
      <c r="EN274" s="4"/>
      <c r="EO274" s="4"/>
      <c r="EP274" s="4"/>
      <c r="EQ274" s="4"/>
      <c r="ER274" s="4"/>
      <c r="ES274" s="4"/>
      <c r="ET274" s="4"/>
      <c r="EU274" s="4"/>
      <c r="EV274" s="4"/>
      <c r="EW274" s="4"/>
      <c r="EX274" s="4"/>
      <c r="EY274" s="4"/>
      <c r="EZ274" s="4"/>
      <c r="FA274" s="4"/>
      <c r="FB274" s="4"/>
      <c r="FC274" s="4"/>
      <c r="FD274" s="4"/>
      <c r="FE274" s="4"/>
      <c r="FF274" s="4"/>
      <c r="FG274" s="4"/>
      <c r="FH274" s="4"/>
      <c r="FI274" s="4"/>
      <c r="FJ274" s="4"/>
      <c r="FK274" s="4"/>
      <c r="FL274" s="4"/>
      <c r="FM274" s="4"/>
      <c r="FN274" s="4"/>
      <c r="FO274" s="4"/>
      <c r="FP274" s="4"/>
      <c r="FQ274" s="4"/>
      <c r="FR274" s="4"/>
      <c r="FS274" s="4"/>
      <c r="FT274" s="4"/>
      <c r="FU274" s="4"/>
      <c r="FV274" s="4"/>
      <c r="FW274" s="4"/>
      <c r="FX274" s="4"/>
      <c r="FY274" s="4"/>
      <c r="FZ274" s="4"/>
      <c r="GA274" s="4"/>
      <c r="GB274" s="4"/>
      <c r="GC274" s="4"/>
      <c r="GD274" s="4"/>
      <c r="GE274" s="4"/>
      <c r="GF274" s="4"/>
      <c r="GG274" s="4"/>
      <c r="GH274" s="4"/>
      <c r="GI274" s="4"/>
      <c r="GJ274" s="4"/>
    </row>
    <row r="275" spans="1:192" s="5" customFormat="1" x14ac:dyDescent="0.5">
      <c r="A275" s="4"/>
      <c r="B275" s="4"/>
      <c r="C275" s="4"/>
      <c r="D275" s="4"/>
      <c r="E275" s="4"/>
      <c r="F275" s="4"/>
      <c r="G275" s="4"/>
      <c r="H275" s="4"/>
      <c r="I275" s="4"/>
      <c r="J275" s="4"/>
      <c r="K275" s="4"/>
      <c r="L275" s="4"/>
      <c r="M275" s="4"/>
      <c r="N275" s="4"/>
      <c r="O275" s="4"/>
      <c r="P275" s="4"/>
      <c r="Q275" s="4"/>
      <c r="R275" s="4"/>
      <c r="S275" s="4"/>
      <c r="T275" s="4"/>
      <c r="U275" s="4"/>
      <c r="V275" s="4"/>
      <c r="W275" s="4"/>
      <c r="X275" s="4"/>
      <c r="Y275" s="4"/>
      <c r="Z275" s="4"/>
      <c r="AA275" s="4"/>
      <c r="AB275" s="4"/>
      <c r="AC275" s="4"/>
      <c r="AD275" s="4"/>
      <c r="AE275" s="4"/>
      <c r="AF275" s="4"/>
      <c r="AG275" s="4"/>
      <c r="AH275" s="4"/>
      <c r="AI275" s="4"/>
      <c r="AJ275" s="4"/>
      <c r="AK275" s="4"/>
      <c r="AL275" s="4"/>
      <c r="AM275" s="4"/>
      <c r="AN275" s="4"/>
      <c r="AO275" s="4"/>
      <c r="AP275" s="4"/>
      <c r="AQ275" s="4"/>
      <c r="AR275" s="4"/>
      <c r="AS275" s="4"/>
      <c r="AT275" s="4"/>
      <c r="AU275" s="4"/>
      <c r="AV275" s="4"/>
      <c r="AW275" s="4"/>
      <c r="AX275" s="4"/>
      <c r="AY275" s="4"/>
      <c r="AZ275" s="4"/>
      <c r="BA275" s="4"/>
      <c r="BB275" s="4"/>
      <c r="BC275" s="4"/>
      <c r="BD275" s="4"/>
      <c r="BE275" s="4"/>
      <c r="BF275" s="4"/>
      <c r="BG275" s="4"/>
      <c r="BH275" s="4"/>
      <c r="BI275" s="4"/>
      <c r="BJ275" s="4"/>
      <c r="BK275" s="4"/>
      <c r="BL275" s="4"/>
      <c r="BM275" s="4"/>
      <c r="BN275" s="4"/>
      <c r="BO275" s="4"/>
      <c r="BP275" s="4"/>
      <c r="BQ275" s="4"/>
      <c r="BR275" s="4"/>
      <c r="BS275" s="4"/>
      <c r="BT275" s="4"/>
      <c r="BU275" s="4"/>
      <c r="BV275" s="4"/>
      <c r="BW275" s="4"/>
      <c r="BX275" s="4"/>
      <c r="BY275" s="4"/>
      <c r="BZ275" s="4"/>
      <c r="CA275" s="4"/>
      <c r="CB275" s="4"/>
      <c r="CC275" s="4"/>
      <c r="CD275" s="4"/>
      <c r="CE275" s="4"/>
      <c r="CF275" s="4"/>
      <c r="CG275" s="4"/>
      <c r="CH275" s="4"/>
      <c r="CI275" s="4"/>
      <c r="CJ275" s="4"/>
      <c r="CK275" s="4"/>
      <c r="CL275" s="4"/>
      <c r="CM275" s="4"/>
      <c r="CN275" s="4"/>
      <c r="CO275" s="4"/>
      <c r="CP275" s="4"/>
      <c r="CQ275" s="4"/>
      <c r="CR275" s="4"/>
      <c r="CS275" s="4"/>
      <c r="CT275" s="4"/>
      <c r="CU275" s="4"/>
      <c r="CV275" s="4"/>
      <c r="CW275" s="4"/>
      <c r="CX275" s="4"/>
      <c r="CY275" s="4"/>
      <c r="CZ275" s="4"/>
      <c r="DA275" s="4"/>
      <c r="DB275" s="4"/>
      <c r="DC275" s="4"/>
      <c r="DD275" s="4"/>
      <c r="DE275" s="4"/>
      <c r="DF275" s="4"/>
      <c r="DG275" s="4"/>
      <c r="DH275" s="4"/>
      <c r="DI275" s="4"/>
      <c r="DJ275" s="4"/>
      <c r="DK275" s="4"/>
      <c r="DL275" s="4"/>
      <c r="DM275" s="4"/>
      <c r="DN275" s="4"/>
      <c r="DO275" s="4"/>
      <c r="DP275" s="4"/>
      <c r="DQ275" s="4"/>
      <c r="DR275" s="4"/>
      <c r="DS275" s="4"/>
      <c r="DT275" s="4"/>
      <c r="DU275" s="4"/>
      <c r="DV275" s="4"/>
      <c r="DW275" s="4"/>
      <c r="DX275" s="4"/>
      <c r="DY275" s="4"/>
      <c r="DZ275" s="4"/>
      <c r="EA275" s="4"/>
      <c r="EB275" s="4"/>
      <c r="EC275" s="4"/>
      <c r="ED275" s="4"/>
      <c r="EE275" s="4"/>
      <c r="EF275" s="4"/>
      <c r="EG275" s="4"/>
      <c r="EH275" s="4"/>
      <c r="EI275" s="4"/>
      <c r="EJ275" s="4"/>
      <c r="EK275" s="4"/>
      <c r="EL275" s="4"/>
      <c r="EM275" s="4"/>
      <c r="EN275" s="4"/>
      <c r="EO275" s="4"/>
      <c r="EP275" s="4"/>
      <c r="EQ275" s="4"/>
      <c r="ER275" s="4"/>
      <c r="ES275" s="4"/>
      <c r="ET275" s="4"/>
      <c r="EU275" s="4"/>
      <c r="EV275" s="4"/>
      <c r="EW275" s="4"/>
      <c r="EX275" s="4"/>
      <c r="EY275" s="4"/>
      <c r="EZ275" s="4"/>
      <c r="FA275" s="4"/>
      <c r="FB275" s="4"/>
      <c r="FC275" s="4"/>
      <c r="FD275" s="4"/>
      <c r="FE275" s="4"/>
      <c r="FF275" s="4"/>
      <c r="FG275" s="4"/>
      <c r="FH275" s="4"/>
      <c r="FI275" s="4"/>
      <c r="FJ275" s="4"/>
      <c r="FK275" s="4"/>
      <c r="FL275" s="4"/>
      <c r="FM275" s="4"/>
      <c r="FN275" s="4"/>
      <c r="FO275" s="4"/>
      <c r="FP275" s="4"/>
      <c r="FQ275" s="4"/>
      <c r="FR275" s="4"/>
      <c r="FS275" s="4"/>
      <c r="FT275" s="4"/>
      <c r="FU275" s="4"/>
      <c r="FV275" s="4"/>
      <c r="FW275" s="4"/>
      <c r="FX275" s="4"/>
      <c r="FY275" s="4"/>
      <c r="FZ275" s="4"/>
      <c r="GA275" s="4"/>
      <c r="GB275" s="4"/>
      <c r="GC275" s="4"/>
      <c r="GD275" s="4"/>
      <c r="GE275" s="4"/>
      <c r="GF275" s="4"/>
      <c r="GG275" s="4"/>
      <c r="GH275" s="4"/>
      <c r="GI275" s="4"/>
      <c r="GJ275" s="4"/>
    </row>
    <row r="276" spans="1:192" s="5" customFormat="1" x14ac:dyDescent="0.5">
      <c r="A276" s="4"/>
      <c r="B276" s="4"/>
      <c r="C276" s="4"/>
      <c r="D276" s="4"/>
      <c r="E276" s="4"/>
      <c r="F276" s="4"/>
      <c r="G276" s="4"/>
      <c r="H276" s="4"/>
      <c r="I276" s="4"/>
      <c r="J276" s="4"/>
      <c r="K276" s="4"/>
      <c r="L276" s="4"/>
      <c r="M276" s="4"/>
      <c r="N276" s="4"/>
      <c r="O276" s="4"/>
      <c r="P276" s="4"/>
      <c r="Q276" s="4"/>
      <c r="R276" s="4"/>
      <c r="S276" s="4"/>
      <c r="T276" s="4"/>
      <c r="U276" s="4"/>
      <c r="V276" s="4"/>
      <c r="W276" s="4"/>
      <c r="X276" s="4"/>
      <c r="Y276" s="4"/>
      <c r="Z276" s="4"/>
      <c r="AA276" s="4"/>
      <c r="AB276" s="4"/>
      <c r="AC276" s="4"/>
      <c r="AD276" s="4"/>
      <c r="AE276" s="4"/>
      <c r="AF276" s="4"/>
      <c r="AG276" s="4"/>
      <c r="AH276" s="4"/>
      <c r="AI276" s="4"/>
      <c r="AJ276" s="4"/>
      <c r="AK276" s="4"/>
      <c r="AL276" s="4"/>
      <c r="AM276" s="4"/>
      <c r="AN276" s="4"/>
      <c r="AO276" s="4"/>
      <c r="AP276" s="4"/>
      <c r="AQ276" s="4"/>
      <c r="AR276" s="4"/>
      <c r="AS276" s="4"/>
      <c r="AT276" s="4"/>
      <c r="AU276" s="4"/>
      <c r="AV276" s="4"/>
      <c r="AW276" s="4"/>
      <c r="AX276" s="4"/>
      <c r="AY276" s="4"/>
      <c r="AZ276" s="4"/>
      <c r="BA276" s="4"/>
      <c r="BB276" s="4"/>
      <c r="BC276" s="4"/>
      <c r="BD276" s="4"/>
      <c r="BE276" s="4"/>
      <c r="BF276" s="4"/>
      <c r="BG276" s="4"/>
      <c r="BH276" s="4"/>
      <c r="BI276" s="4"/>
      <c r="BJ276" s="4"/>
      <c r="BK276" s="4"/>
      <c r="BL276" s="4"/>
      <c r="BM276" s="4"/>
      <c r="BN276" s="4"/>
      <c r="BO276" s="4"/>
      <c r="BP276" s="4"/>
      <c r="BQ276" s="4"/>
      <c r="BR276" s="4"/>
      <c r="BS276" s="4"/>
      <c r="BT276" s="4"/>
      <c r="BU276" s="4"/>
      <c r="BV276" s="4"/>
      <c r="BW276" s="4"/>
      <c r="BX276" s="4"/>
      <c r="BY276" s="4"/>
      <c r="BZ276" s="4"/>
      <c r="CA276" s="4"/>
      <c r="CB276" s="4"/>
      <c r="CC276" s="4"/>
      <c r="CD276" s="4"/>
      <c r="CE276" s="4"/>
      <c r="CF276" s="4"/>
      <c r="CG276" s="4"/>
      <c r="CH276" s="4"/>
      <c r="CI276" s="4"/>
      <c r="CJ276" s="4"/>
      <c r="CK276" s="4"/>
      <c r="CL276" s="4"/>
      <c r="CM276" s="4"/>
      <c r="CN276" s="4"/>
      <c r="CO276" s="4"/>
      <c r="CP276" s="4"/>
      <c r="CQ276" s="4"/>
      <c r="CR276" s="4"/>
      <c r="CS276" s="4"/>
      <c r="CT276" s="4"/>
      <c r="CU276" s="4"/>
      <c r="CV276" s="4"/>
      <c r="CW276" s="4"/>
      <c r="CX276" s="4"/>
      <c r="CY276" s="4"/>
      <c r="CZ276" s="4"/>
      <c r="DA276" s="4"/>
      <c r="DB276" s="4"/>
      <c r="DC276" s="4"/>
      <c r="DD276" s="4"/>
      <c r="DE276" s="4"/>
      <c r="DF276" s="4"/>
      <c r="DG276" s="4"/>
      <c r="DH276" s="4"/>
      <c r="DI276" s="4"/>
      <c r="DJ276" s="4"/>
      <c r="DK276" s="4"/>
      <c r="DL276" s="4"/>
      <c r="DM276" s="4"/>
      <c r="DN276" s="4"/>
      <c r="DO276" s="4"/>
      <c r="DP276" s="4"/>
      <c r="DQ276" s="4"/>
      <c r="DR276" s="4"/>
      <c r="DS276" s="4"/>
      <c r="DT276" s="4"/>
      <c r="DU276" s="4"/>
      <c r="DV276" s="4"/>
      <c r="DW276" s="4"/>
      <c r="DX276" s="4"/>
      <c r="DY276" s="4"/>
      <c r="DZ276" s="4"/>
      <c r="EA276" s="4"/>
      <c r="EB276" s="4"/>
      <c r="EC276" s="4"/>
      <c r="ED276" s="4"/>
      <c r="EE276" s="4"/>
      <c r="EF276" s="4"/>
      <c r="EG276" s="4"/>
      <c r="EH276" s="4"/>
      <c r="EI276" s="4"/>
      <c r="EJ276" s="4"/>
      <c r="EK276" s="4"/>
      <c r="EL276" s="4"/>
      <c r="EM276" s="4"/>
      <c r="EN276" s="4"/>
      <c r="EO276" s="4"/>
      <c r="EP276" s="4"/>
      <c r="EQ276" s="4"/>
      <c r="ER276" s="4"/>
      <c r="ES276" s="4"/>
      <c r="ET276" s="4"/>
      <c r="EU276" s="4"/>
      <c r="EV276" s="4"/>
      <c r="EW276" s="4"/>
      <c r="EX276" s="4"/>
      <c r="EY276" s="4"/>
      <c r="EZ276" s="4"/>
      <c r="FA276" s="4"/>
      <c r="FB276" s="4"/>
      <c r="FC276" s="4"/>
      <c r="FD276" s="4"/>
      <c r="FE276" s="4"/>
      <c r="FF276" s="4"/>
      <c r="FG276" s="4"/>
      <c r="FH276" s="4"/>
      <c r="FI276" s="4"/>
      <c r="FJ276" s="4"/>
      <c r="FK276" s="4"/>
      <c r="FL276" s="4"/>
      <c r="FM276" s="4"/>
      <c r="FN276" s="4"/>
      <c r="FO276" s="4"/>
      <c r="FP276" s="4"/>
      <c r="FQ276" s="4"/>
      <c r="FR276" s="4"/>
      <c r="FS276" s="4"/>
      <c r="FT276" s="4"/>
      <c r="FU276" s="4"/>
      <c r="FV276" s="4"/>
      <c r="FW276" s="4"/>
      <c r="FX276" s="4"/>
      <c r="FY276" s="4"/>
      <c r="FZ276" s="4"/>
      <c r="GA276" s="4"/>
      <c r="GB276" s="4"/>
      <c r="GC276" s="4"/>
      <c r="GD276" s="4"/>
      <c r="GE276" s="4"/>
      <c r="GF276" s="4"/>
      <c r="GG276" s="4"/>
      <c r="GH276" s="4"/>
      <c r="GI276" s="4"/>
      <c r="GJ276" s="4"/>
    </row>
    <row r="277" spans="1:192" s="5" customFormat="1" x14ac:dyDescent="0.5">
      <c r="A277" s="4"/>
      <c r="B277" s="4"/>
      <c r="C277" s="4"/>
      <c r="D277" s="4"/>
      <c r="E277" s="4"/>
      <c r="F277" s="4"/>
      <c r="G277" s="4"/>
      <c r="H277" s="4"/>
      <c r="I277" s="4"/>
      <c r="J277" s="4"/>
      <c r="K277" s="4"/>
      <c r="L277" s="4"/>
      <c r="M277" s="4"/>
      <c r="N277" s="4"/>
      <c r="O277" s="4"/>
      <c r="P277" s="4"/>
      <c r="Q277" s="4"/>
      <c r="R277" s="4"/>
      <c r="S277" s="4"/>
      <c r="T277" s="4"/>
      <c r="U277" s="4"/>
      <c r="V277" s="4"/>
      <c r="W277" s="4"/>
      <c r="X277" s="4"/>
      <c r="Y277" s="4"/>
      <c r="Z277" s="4"/>
      <c r="AA277" s="4"/>
      <c r="AB277" s="4"/>
      <c r="AC277" s="4"/>
      <c r="AD277" s="4"/>
      <c r="AE277" s="4"/>
      <c r="AF277" s="4"/>
      <c r="AG277" s="4"/>
      <c r="AH277" s="4"/>
      <c r="AI277" s="4"/>
      <c r="AJ277" s="4"/>
      <c r="AK277" s="4"/>
      <c r="AL277" s="4"/>
      <c r="AM277" s="4"/>
      <c r="AN277" s="4"/>
      <c r="AO277" s="4"/>
      <c r="AP277" s="4"/>
      <c r="AQ277" s="4"/>
      <c r="AR277" s="4"/>
      <c r="AS277" s="4"/>
      <c r="AT277" s="4"/>
      <c r="AU277" s="4"/>
      <c r="AV277" s="4"/>
      <c r="AW277" s="4"/>
      <c r="AX277" s="4"/>
      <c r="AY277" s="4"/>
      <c r="AZ277" s="4"/>
      <c r="BA277" s="4"/>
      <c r="BB277" s="4"/>
      <c r="BC277" s="4"/>
      <c r="BD277" s="4"/>
      <c r="BE277" s="4"/>
      <c r="BF277" s="4"/>
      <c r="BG277" s="4"/>
      <c r="BH277" s="4"/>
      <c r="BI277" s="4"/>
      <c r="BJ277" s="4"/>
      <c r="BK277" s="4"/>
      <c r="BL277" s="4"/>
      <c r="BM277" s="4"/>
      <c r="BN277" s="4"/>
      <c r="BO277" s="4"/>
      <c r="BP277" s="4"/>
      <c r="BQ277" s="4"/>
      <c r="BR277" s="4"/>
      <c r="BS277" s="4"/>
      <c r="BT277" s="4"/>
      <c r="BU277" s="4"/>
      <c r="BV277" s="4"/>
      <c r="BW277" s="4"/>
      <c r="BX277" s="4"/>
      <c r="BY277" s="4"/>
      <c r="BZ277" s="4"/>
      <c r="CA277" s="4"/>
      <c r="CB277" s="4"/>
      <c r="CC277" s="4"/>
      <c r="CD277" s="4"/>
      <c r="CE277" s="4"/>
      <c r="CF277" s="4"/>
      <c r="CG277" s="4"/>
      <c r="CH277" s="4"/>
      <c r="CI277" s="4"/>
      <c r="CJ277" s="4"/>
      <c r="CK277" s="4"/>
      <c r="CL277" s="4"/>
      <c r="CM277" s="4"/>
      <c r="CN277" s="4"/>
      <c r="CO277" s="4"/>
      <c r="CP277" s="4"/>
      <c r="CQ277" s="4"/>
      <c r="CR277" s="4"/>
      <c r="CS277" s="4"/>
      <c r="CT277" s="4"/>
      <c r="CU277" s="4"/>
      <c r="CV277" s="4"/>
      <c r="CW277" s="4"/>
      <c r="CX277" s="4"/>
      <c r="CY277" s="4"/>
      <c r="CZ277" s="4"/>
      <c r="DA277" s="4"/>
      <c r="DB277" s="4"/>
      <c r="DC277" s="4"/>
      <c r="DD277" s="4"/>
      <c r="DE277" s="4"/>
      <c r="DF277" s="4"/>
      <c r="DG277" s="4"/>
      <c r="DH277" s="4"/>
      <c r="DI277" s="4"/>
      <c r="DJ277" s="4"/>
      <c r="DK277" s="4"/>
      <c r="DL277" s="4"/>
      <c r="DM277" s="4"/>
      <c r="DN277" s="4"/>
      <c r="DO277" s="4"/>
      <c r="DP277" s="4"/>
      <c r="DQ277" s="4"/>
      <c r="DR277" s="4"/>
      <c r="DS277" s="4"/>
      <c r="DT277" s="4"/>
      <c r="DU277" s="4"/>
      <c r="DV277" s="4"/>
      <c r="DW277" s="4"/>
      <c r="DX277" s="4"/>
      <c r="DY277" s="4"/>
      <c r="DZ277" s="4"/>
      <c r="EA277" s="4"/>
      <c r="EB277" s="4"/>
      <c r="EC277" s="4"/>
      <c r="ED277" s="4"/>
      <c r="EE277" s="4"/>
      <c r="EF277" s="4"/>
      <c r="EG277" s="4"/>
      <c r="EH277" s="4"/>
      <c r="EI277" s="4"/>
      <c r="EJ277" s="4"/>
      <c r="EK277" s="4"/>
      <c r="EL277" s="4"/>
      <c r="EM277" s="4"/>
      <c r="EN277" s="4"/>
      <c r="EO277" s="4"/>
      <c r="EP277" s="4"/>
      <c r="EQ277" s="4"/>
      <c r="ER277" s="4"/>
      <c r="ES277" s="4"/>
      <c r="ET277" s="4"/>
      <c r="EU277" s="4"/>
      <c r="EV277" s="4"/>
      <c r="EW277" s="4"/>
      <c r="EX277" s="4"/>
      <c r="EY277" s="4"/>
      <c r="EZ277" s="4"/>
      <c r="FA277" s="4"/>
      <c r="FB277" s="4"/>
      <c r="FC277" s="4"/>
      <c r="FD277" s="4"/>
      <c r="FE277" s="4"/>
      <c r="FF277" s="4"/>
      <c r="FG277" s="4"/>
      <c r="FH277" s="4"/>
      <c r="FI277" s="4"/>
      <c r="FJ277" s="4"/>
      <c r="FK277" s="4"/>
      <c r="FL277" s="4"/>
      <c r="FM277" s="4"/>
      <c r="FN277" s="4"/>
      <c r="FO277" s="4"/>
      <c r="FP277" s="4"/>
      <c r="FQ277" s="4"/>
      <c r="FR277" s="4"/>
      <c r="FS277" s="4"/>
      <c r="FT277" s="4"/>
      <c r="FU277" s="4"/>
      <c r="FV277" s="4"/>
      <c r="FW277" s="4"/>
      <c r="FX277" s="4"/>
      <c r="FY277" s="4"/>
      <c r="FZ277" s="4"/>
      <c r="GA277" s="4"/>
      <c r="GB277" s="4"/>
      <c r="GC277" s="4"/>
      <c r="GD277" s="4"/>
      <c r="GE277" s="4"/>
      <c r="GF277" s="4"/>
      <c r="GG277" s="4"/>
      <c r="GH277" s="4"/>
      <c r="GI277" s="4"/>
      <c r="GJ277" s="4"/>
    </row>
    <row r="278" spans="1:192" s="5" customFormat="1" x14ac:dyDescent="0.5">
      <c r="A278" s="4"/>
      <c r="B278" s="4"/>
      <c r="C278" s="4"/>
      <c r="D278" s="4"/>
      <c r="E278" s="4"/>
      <c r="F278" s="4"/>
      <c r="G278" s="4"/>
      <c r="H278" s="4"/>
      <c r="I278" s="4"/>
      <c r="J278" s="4"/>
      <c r="K278" s="4"/>
      <c r="L278" s="4"/>
      <c r="M278" s="4"/>
      <c r="N278" s="4"/>
      <c r="O278" s="4"/>
      <c r="P278" s="4"/>
      <c r="Q278" s="4"/>
      <c r="R278" s="4"/>
      <c r="S278" s="4"/>
      <c r="T278" s="4"/>
      <c r="U278" s="4"/>
      <c r="V278" s="4"/>
      <c r="W278" s="4"/>
      <c r="X278" s="4"/>
      <c r="Y278" s="4"/>
      <c r="Z278" s="4"/>
      <c r="AA278" s="4"/>
      <c r="AB278" s="4"/>
      <c r="AC278" s="4"/>
      <c r="AD278" s="4"/>
      <c r="AE278" s="4"/>
      <c r="AF278" s="4"/>
      <c r="AG278" s="4"/>
      <c r="AH278" s="4"/>
      <c r="AI278" s="4"/>
      <c r="AJ278" s="4"/>
      <c r="AK278" s="4"/>
      <c r="AL278" s="4"/>
      <c r="AM278" s="4"/>
      <c r="AN278" s="4"/>
      <c r="AO278" s="4"/>
      <c r="AP278" s="4"/>
      <c r="AQ278" s="4"/>
      <c r="AR278" s="4"/>
      <c r="AS278" s="4"/>
      <c r="AT278" s="4"/>
      <c r="AU278" s="4"/>
      <c r="AV278" s="4"/>
      <c r="AW278" s="4"/>
      <c r="AX278" s="4"/>
      <c r="AY278" s="4"/>
      <c r="AZ278" s="4"/>
      <c r="BA278" s="4"/>
      <c r="BB278" s="4"/>
      <c r="BC278" s="4"/>
      <c r="BD278" s="4"/>
      <c r="BE278" s="4"/>
      <c r="BF278" s="4"/>
      <c r="BG278" s="4"/>
      <c r="BH278" s="4"/>
      <c r="BI278" s="4"/>
      <c r="BJ278" s="4"/>
      <c r="BK278" s="4"/>
      <c r="BL278" s="4"/>
      <c r="BM278" s="4"/>
      <c r="BN278" s="4"/>
      <c r="BO278" s="4"/>
      <c r="BP278" s="4"/>
      <c r="BQ278" s="4"/>
      <c r="BR278" s="4"/>
      <c r="BS278" s="4"/>
      <c r="BT278" s="4"/>
      <c r="BU278" s="4"/>
      <c r="BV278" s="4"/>
      <c r="BW278" s="4"/>
      <c r="BX278" s="4"/>
      <c r="BY278" s="4"/>
      <c r="BZ278" s="4"/>
      <c r="CA278" s="4"/>
      <c r="CB278" s="4"/>
      <c r="CC278" s="4"/>
      <c r="CD278" s="4"/>
      <c r="CE278" s="4"/>
      <c r="CF278" s="4"/>
      <c r="CG278" s="4"/>
      <c r="CH278" s="4"/>
      <c r="CI278" s="4"/>
      <c r="CJ278" s="4"/>
      <c r="CK278" s="4"/>
      <c r="CL278" s="4"/>
      <c r="CM278" s="4"/>
      <c r="CN278" s="4"/>
      <c r="CO278" s="4"/>
      <c r="CP278" s="4"/>
      <c r="CQ278" s="4"/>
      <c r="CR278" s="4"/>
      <c r="CS278" s="4"/>
      <c r="CT278" s="4"/>
      <c r="CU278" s="4"/>
      <c r="CV278" s="4"/>
      <c r="CW278" s="4"/>
      <c r="CX278" s="4"/>
      <c r="CY278" s="4"/>
      <c r="CZ278" s="4"/>
      <c r="DA278" s="4"/>
      <c r="DB278" s="4"/>
      <c r="DC278" s="4"/>
      <c r="DD278" s="4"/>
      <c r="DE278" s="4"/>
      <c r="DF278" s="4"/>
      <c r="DG278" s="4"/>
      <c r="DH278" s="4"/>
      <c r="DI278" s="4"/>
      <c r="DJ278" s="4"/>
      <c r="DK278" s="4"/>
      <c r="DL278" s="4"/>
      <c r="DM278" s="4"/>
      <c r="DN278" s="4"/>
      <c r="DO278" s="4"/>
      <c r="DP278" s="4"/>
      <c r="DQ278" s="4"/>
      <c r="DR278" s="4"/>
      <c r="DS278" s="4"/>
      <c r="DT278" s="4"/>
      <c r="DU278" s="4"/>
      <c r="DV278" s="4"/>
      <c r="DW278" s="4"/>
      <c r="DX278" s="4"/>
      <c r="DY278" s="4"/>
      <c r="DZ278" s="4"/>
      <c r="EA278" s="4"/>
      <c r="EB278" s="4"/>
      <c r="EC278" s="4"/>
      <c r="ED278" s="4"/>
      <c r="EE278" s="4"/>
      <c r="EF278" s="4"/>
      <c r="EG278" s="4"/>
      <c r="EH278" s="4"/>
      <c r="EI278" s="4"/>
      <c r="EJ278" s="4"/>
      <c r="EK278" s="4"/>
      <c r="EL278" s="4"/>
      <c r="EM278" s="4"/>
      <c r="EN278" s="4"/>
      <c r="EO278" s="4"/>
      <c r="EP278" s="4"/>
      <c r="EQ278" s="4"/>
      <c r="ER278" s="4"/>
      <c r="ES278" s="4"/>
      <c r="ET278" s="4"/>
      <c r="EU278" s="4"/>
      <c r="EV278" s="4"/>
      <c r="EW278" s="4"/>
      <c r="EX278" s="4"/>
      <c r="EY278" s="4"/>
      <c r="EZ278" s="4"/>
      <c r="FA278" s="4"/>
      <c r="FB278" s="4"/>
      <c r="FC278" s="4"/>
      <c r="FD278" s="4"/>
      <c r="FE278" s="4"/>
      <c r="FF278" s="4"/>
      <c r="FG278" s="4"/>
      <c r="FH278" s="4"/>
      <c r="FI278" s="4"/>
      <c r="FJ278" s="4"/>
      <c r="FK278" s="4"/>
      <c r="FL278" s="4"/>
      <c r="FM278" s="4"/>
      <c r="FN278" s="4"/>
      <c r="FO278" s="4"/>
      <c r="FP278" s="4"/>
      <c r="FQ278" s="4"/>
      <c r="FR278" s="4"/>
      <c r="FS278" s="4"/>
      <c r="FT278" s="4"/>
      <c r="FU278" s="4"/>
      <c r="FV278" s="4"/>
      <c r="FW278" s="4"/>
      <c r="FX278" s="4"/>
      <c r="FY278" s="4"/>
      <c r="FZ278" s="4"/>
      <c r="GA278" s="4"/>
      <c r="GB278" s="4"/>
      <c r="GC278" s="4"/>
      <c r="GD278" s="4"/>
      <c r="GE278" s="4"/>
      <c r="GF278" s="4"/>
      <c r="GG278" s="4"/>
      <c r="GH278" s="4"/>
      <c r="GI278" s="4"/>
      <c r="GJ278" s="4"/>
    </row>
    <row r="279" spans="1:192" s="5" customFormat="1" x14ac:dyDescent="0.5">
      <c r="A279" s="4"/>
      <c r="B279" s="4"/>
      <c r="C279" s="4"/>
      <c r="D279" s="4"/>
      <c r="E279" s="4"/>
      <c r="F279" s="4"/>
      <c r="G279" s="4"/>
      <c r="H279" s="4"/>
      <c r="I279" s="4"/>
      <c r="J279" s="4"/>
      <c r="K279" s="4"/>
      <c r="L279" s="4"/>
      <c r="M279" s="4"/>
      <c r="N279" s="4"/>
      <c r="O279" s="4"/>
      <c r="P279" s="4"/>
      <c r="Q279" s="4"/>
      <c r="R279" s="4"/>
      <c r="S279" s="4"/>
      <c r="T279" s="4"/>
      <c r="U279" s="4"/>
      <c r="V279" s="4"/>
      <c r="W279" s="4"/>
      <c r="X279" s="4"/>
      <c r="Y279" s="4"/>
      <c r="Z279" s="4"/>
      <c r="AA279" s="4"/>
      <c r="AB279" s="4"/>
      <c r="AC279" s="4"/>
      <c r="AD279" s="4"/>
      <c r="AE279" s="4"/>
      <c r="AF279" s="4"/>
      <c r="AG279" s="4"/>
      <c r="AH279" s="4"/>
      <c r="AI279" s="4"/>
      <c r="AJ279" s="4"/>
      <c r="AK279" s="4"/>
      <c r="AL279" s="4"/>
      <c r="AM279" s="4"/>
      <c r="AN279" s="4"/>
      <c r="AO279" s="4"/>
      <c r="AP279" s="4"/>
      <c r="AQ279" s="4"/>
      <c r="AR279" s="4"/>
      <c r="AS279" s="4"/>
      <c r="AT279" s="4"/>
      <c r="AU279" s="4"/>
      <c r="AV279" s="4"/>
      <c r="AW279" s="4"/>
      <c r="AX279" s="4"/>
      <c r="AY279" s="4"/>
      <c r="AZ279" s="4"/>
      <c r="BA279" s="4"/>
      <c r="BB279" s="4"/>
      <c r="BC279" s="4"/>
      <c r="BD279" s="4"/>
      <c r="BE279" s="4"/>
      <c r="BF279" s="4"/>
      <c r="BG279" s="4"/>
      <c r="BH279" s="4"/>
      <c r="BI279" s="4"/>
      <c r="BJ279" s="4"/>
      <c r="BK279" s="4"/>
      <c r="BL279" s="4"/>
      <c r="BM279" s="4"/>
      <c r="BN279" s="4"/>
      <c r="BO279" s="4"/>
      <c r="BP279" s="4"/>
      <c r="BQ279" s="4"/>
      <c r="BR279" s="4"/>
      <c r="BS279" s="4"/>
      <c r="BT279" s="4"/>
      <c r="BU279" s="4"/>
      <c r="BV279" s="4"/>
      <c r="BW279" s="4"/>
      <c r="BX279" s="4"/>
      <c r="BY279" s="4"/>
      <c r="BZ279" s="4"/>
      <c r="CA279" s="4"/>
      <c r="CB279" s="4"/>
      <c r="CC279" s="4"/>
      <c r="CD279" s="4"/>
      <c r="CE279" s="4"/>
      <c r="CF279" s="4"/>
      <c r="CG279" s="4"/>
      <c r="CH279" s="4"/>
      <c r="CI279" s="4"/>
      <c r="CJ279" s="4"/>
      <c r="CK279" s="4"/>
      <c r="CL279" s="4"/>
      <c r="CM279" s="4"/>
      <c r="CN279" s="4"/>
      <c r="CO279" s="4"/>
      <c r="CP279" s="4"/>
      <c r="CQ279" s="4"/>
      <c r="CR279" s="4"/>
      <c r="CS279" s="4"/>
      <c r="CT279" s="4"/>
      <c r="CU279" s="4"/>
      <c r="CV279" s="4"/>
      <c r="CW279" s="4"/>
      <c r="CX279" s="4"/>
      <c r="CY279" s="4"/>
      <c r="CZ279" s="4"/>
      <c r="DA279" s="4"/>
      <c r="DB279" s="4"/>
      <c r="DC279" s="4"/>
      <c r="DD279" s="4"/>
      <c r="DE279" s="4"/>
      <c r="DF279" s="4"/>
      <c r="DG279" s="4"/>
      <c r="DH279" s="4"/>
      <c r="DI279" s="4"/>
      <c r="DJ279" s="4"/>
      <c r="DK279" s="4"/>
      <c r="DL279" s="4"/>
      <c r="DM279" s="4"/>
      <c r="DN279" s="4"/>
      <c r="DO279" s="4"/>
      <c r="DP279" s="4"/>
      <c r="DQ279" s="4"/>
      <c r="DR279" s="4"/>
      <c r="DS279" s="4"/>
      <c r="DT279" s="4"/>
      <c r="DU279" s="4"/>
      <c r="DV279" s="4"/>
      <c r="DW279" s="4"/>
      <c r="DX279" s="4"/>
      <c r="DY279" s="4"/>
      <c r="DZ279" s="4"/>
      <c r="EA279" s="4"/>
      <c r="EB279" s="4"/>
      <c r="EC279" s="4"/>
      <c r="ED279" s="4"/>
      <c r="EE279" s="4"/>
      <c r="EF279" s="4"/>
      <c r="EG279" s="4"/>
      <c r="EH279" s="4"/>
      <c r="EI279" s="4"/>
      <c r="EJ279" s="4"/>
      <c r="EK279" s="4"/>
      <c r="EL279" s="4"/>
      <c r="EM279" s="4"/>
      <c r="EN279" s="4"/>
      <c r="EO279" s="4"/>
      <c r="EP279" s="4"/>
      <c r="EQ279" s="4"/>
      <c r="ER279" s="4"/>
      <c r="ES279" s="4"/>
      <c r="ET279" s="4"/>
      <c r="EU279" s="4"/>
      <c r="EV279" s="4"/>
      <c r="EW279" s="4"/>
      <c r="EX279" s="4"/>
      <c r="EY279" s="4"/>
      <c r="EZ279" s="4"/>
      <c r="FA279" s="4"/>
      <c r="FB279" s="4"/>
      <c r="FC279" s="4"/>
      <c r="FD279" s="4"/>
      <c r="FE279" s="4"/>
      <c r="FF279" s="4"/>
      <c r="FG279" s="4"/>
      <c r="FH279" s="4"/>
      <c r="FI279" s="4"/>
      <c r="FJ279" s="4"/>
      <c r="FK279" s="4"/>
      <c r="FL279" s="4"/>
      <c r="FM279" s="4"/>
      <c r="FN279" s="4"/>
      <c r="FO279" s="4"/>
      <c r="FP279" s="4"/>
      <c r="FQ279" s="4"/>
      <c r="FR279" s="4"/>
      <c r="FS279" s="4"/>
      <c r="FT279" s="4"/>
      <c r="FU279" s="4"/>
      <c r="FV279" s="4"/>
      <c r="FW279" s="4"/>
      <c r="FX279" s="4"/>
      <c r="FY279" s="4"/>
      <c r="FZ279" s="4"/>
      <c r="GA279" s="4"/>
      <c r="GB279" s="4"/>
      <c r="GC279" s="4"/>
      <c r="GD279" s="4"/>
      <c r="GE279" s="4"/>
      <c r="GF279" s="4"/>
      <c r="GG279" s="4"/>
      <c r="GH279" s="4"/>
      <c r="GI279" s="4"/>
      <c r="GJ279" s="4"/>
    </row>
    <row r="280" spans="1:192" s="5" customFormat="1" x14ac:dyDescent="0.5">
      <c r="A280" s="4"/>
      <c r="B280" s="4"/>
      <c r="C280" s="4"/>
      <c r="D280" s="4"/>
      <c r="E280" s="4"/>
      <c r="F280" s="4"/>
      <c r="G280" s="4"/>
      <c r="H280" s="4"/>
      <c r="I280" s="4"/>
      <c r="J280" s="4"/>
      <c r="K280" s="4"/>
      <c r="L280" s="4"/>
      <c r="M280" s="4"/>
      <c r="N280" s="4"/>
      <c r="O280" s="4"/>
      <c r="P280" s="4"/>
      <c r="Q280" s="4"/>
      <c r="R280" s="4"/>
      <c r="S280" s="4"/>
      <c r="T280" s="4"/>
      <c r="U280" s="4"/>
      <c r="V280" s="4"/>
      <c r="W280" s="4"/>
      <c r="X280" s="4"/>
      <c r="Y280" s="4"/>
      <c r="Z280" s="4"/>
      <c r="AA280" s="4"/>
      <c r="AB280" s="4"/>
      <c r="AC280" s="4"/>
      <c r="AD280" s="4"/>
      <c r="AE280" s="4"/>
      <c r="AF280" s="4"/>
      <c r="AG280" s="4"/>
      <c r="AH280" s="4"/>
      <c r="AI280" s="4"/>
      <c r="AJ280" s="4"/>
      <c r="AK280" s="4"/>
      <c r="AL280" s="4"/>
      <c r="AM280" s="4"/>
      <c r="AN280" s="4"/>
      <c r="AO280" s="4"/>
      <c r="AP280" s="4"/>
      <c r="AQ280" s="4"/>
      <c r="AR280" s="4"/>
      <c r="AS280" s="4"/>
      <c r="AT280" s="4"/>
      <c r="AU280" s="4"/>
      <c r="AV280" s="4"/>
      <c r="AW280" s="4"/>
      <c r="AX280" s="4"/>
      <c r="AY280" s="4"/>
      <c r="AZ280" s="4"/>
      <c r="BA280" s="4"/>
      <c r="BB280" s="4"/>
      <c r="BC280" s="4"/>
      <c r="BD280" s="4"/>
      <c r="BE280" s="4"/>
      <c r="BF280" s="4"/>
      <c r="BG280" s="4"/>
      <c r="BH280" s="4"/>
      <c r="BI280" s="4"/>
      <c r="BJ280" s="4"/>
      <c r="BK280" s="4"/>
      <c r="BL280" s="4"/>
      <c r="BM280" s="4"/>
      <c r="BN280" s="4"/>
      <c r="BO280" s="4"/>
      <c r="BP280" s="4"/>
      <c r="BQ280" s="4"/>
      <c r="BR280" s="4"/>
      <c r="BS280" s="4"/>
      <c r="BT280" s="4"/>
      <c r="BU280" s="4"/>
      <c r="BV280" s="4"/>
      <c r="BW280" s="4"/>
      <c r="BX280" s="4"/>
      <c r="BY280" s="4"/>
      <c r="BZ280" s="4"/>
      <c r="CA280" s="4"/>
      <c r="CB280" s="4"/>
      <c r="CC280" s="4"/>
      <c r="CD280" s="4"/>
      <c r="CE280" s="4"/>
      <c r="CF280" s="4"/>
      <c r="CG280" s="4"/>
      <c r="CH280" s="4"/>
      <c r="CI280" s="4"/>
      <c r="CJ280" s="4"/>
      <c r="CK280" s="4"/>
      <c r="CL280" s="4"/>
      <c r="CM280" s="4"/>
      <c r="CN280" s="4"/>
      <c r="CO280" s="4"/>
      <c r="CP280" s="4"/>
      <c r="CQ280" s="4"/>
      <c r="CR280" s="4"/>
      <c r="CS280" s="4"/>
      <c r="CT280" s="4"/>
      <c r="CU280" s="4"/>
      <c r="CV280" s="4"/>
      <c r="CW280" s="4"/>
      <c r="CX280" s="4"/>
      <c r="CY280" s="4"/>
      <c r="CZ280" s="4"/>
      <c r="DA280" s="4"/>
      <c r="DB280" s="4"/>
      <c r="DC280" s="4"/>
      <c r="DD280" s="4"/>
      <c r="DE280" s="4"/>
      <c r="DF280" s="4"/>
      <c r="DG280" s="4"/>
      <c r="DH280" s="4"/>
      <c r="DI280" s="4"/>
      <c r="DJ280" s="4"/>
      <c r="DK280" s="4"/>
      <c r="DL280" s="4"/>
      <c r="DM280" s="4"/>
      <c r="DN280" s="4"/>
      <c r="DO280" s="4"/>
      <c r="DP280" s="4"/>
      <c r="DQ280" s="4"/>
      <c r="DR280" s="4"/>
      <c r="DS280" s="4"/>
      <c r="DT280" s="4"/>
      <c r="DU280" s="4"/>
      <c r="DV280" s="4"/>
      <c r="DW280" s="4"/>
      <c r="DX280" s="4"/>
      <c r="DY280" s="4"/>
      <c r="DZ280" s="4"/>
      <c r="EA280" s="4"/>
      <c r="EB280" s="4"/>
      <c r="EC280" s="4"/>
      <c r="ED280" s="4"/>
      <c r="EE280" s="4"/>
      <c r="EF280" s="4"/>
      <c r="EG280" s="4"/>
      <c r="EH280" s="4"/>
      <c r="EI280" s="4"/>
      <c r="EJ280" s="4"/>
      <c r="EK280" s="4"/>
      <c r="EL280" s="4"/>
      <c r="EM280" s="4"/>
      <c r="EN280" s="4"/>
      <c r="EO280" s="4"/>
      <c r="EP280" s="4"/>
      <c r="EQ280" s="4"/>
      <c r="ER280" s="4"/>
      <c r="ES280" s="4"/>
      <c r="ET280" s="4"/>
      <c r="EU280" s="4"/>
      <c r="EV280" s="4"/>
      <c r="EW280" s="4"/>
      <c r="EX280" s="4"/>
      <c r="EY280" s="4"/>
      <c r="EZ280" s="4"/>
      <c r="FA280" s="4"/>
      <c r="FB280" s="4"/>
      <c r="FC280" s="4"/>
      <c r="FD280" s="4"/>
      <c r="FE280" s="4"/>
      <c r="FF280" s="4"/>
      <c r="FG280" s="4"/>
      <c r="FH280" s="4"/>
      <c r="FI280" s="4"/>
      <c r="FJ280" s="4"/>
      <c r="FK280" s="4"/>
      <c r="FL280" s="4"/>
      <c r="FM280" s="4"/>
      <c r="FN280" s="4"/>
      <c r="FO280" s="4"/>
      <c r="FP280" s="4"/>
      <c r="FQ280" s="4"/>
      <c r="FR280" s="4"/>
      <c r="FS280" s="4"/>
      <c r="FT280" s="4"/>
      <c r="FU280" s="4"/>
      <c r="FV280" s="4"/>
      <c r="FW280" s="4"/>
      <c r="FX280" s="4"/>
      <c r="FY280" s="4"/>
      <c r="FZ280" s="4"/>
      <c r="GA280" s="4"/>
      <c r="GB280" s="4"/>
      <c r="GC280" s="4"/>
      <c r="GD280" s="4"/>
      <c r="GE280" s="4"/>
      <c r="GF280" s="4"/>
      <c r="GG280" s="4"/>
      <c r="GH280" s="4"/>
      <c r="GI280" s="4"/>
      <c r="GJ280" s="4"/>
    </row>
    <row r="281" spans="1:192" s="5" customFormat="1" x14ac:dyDescent="0.5">
      <c r="A281" s="4"/>
      <c r="B281" s="4"/>
      <c r="C281" s="4"/>
      <c r="D281" s="4"/>
      <c r="E281" s="4"/>
      <c r="F281" s="4"/>
      <c r="G281" s="4"/>
      <c r="H281" s="4"/>
      <c r="I281" s="4"/>
      <c r="J281" s="4"/>
      <c r="K281" s="4"/>
      <c r="L281" s="4"/>
      <c r="M281" s="4"/>
      <c r="N281" s="4"/>
      <c r="O281" s="4"/>
      <c r="P281" s="4"/>
      <c r="Q281" s="4"/>
      <c r="R281" s="4"/>
      <c r="S281" s="4"/>
      <c r="T281" s="4"/>
      <c r="U281" s="4"/>
      <c r="V281" s="4"/>
      <c r="W281" s="4"/>
      <c r="X281" s="4"/>
      <c r="Y281" s="4"/>
      <c r="Z281" s="4"/>
      <c r="AA281" s="4"/>
      <c r="AB281" s="4"/>
      <c r="AC281" s="4"/>
      <c r="AD281" s="4"/>
      <c r="AE281" s="4"/>
      <c r="AF281" s="4"/>
      <c r="AG281" s="4"/>
      <c r="AH281" s="4"/>
      <c r="AI281" s="4"/>
      <c r="AJ281" s="4"/>
      <c r="AK281" s="4"/>
      <c r="AL281" s="4"/>
      <c r="AM281" s="4"/>
      <c r="AN281" s="4"/>
      <c r="AO281" s="4"/>
      <c r="AP281" s="4"/>
      <c r="AQ281" s="4"/>
      <c r="AR281" s="4"/>
      <c r="AS281" s="4"/>
      <c r="AT281" s="4"/>
      <c r="AU281" s="4"/>
      <c r="AV281" s="4"/>
      <c r="AW281" s="4"/>
      <c r="AX281" s="4"/>
      <c r="AY281" s="4"/>
      <c r="AZ281" s="4"/>
      <c r="BA281" s="4"/>
      <c r="BB281" s="4"/>
      <c r="BC281" s="4"/>
      <c r="BD281" s="4"/>
      <c r="BE281" s="4"/>
      <c r="BF281" s="4"/>
      <c r="BG281" s="4"/>
      <c r="BH281" s="4"/>
      <c r="BI281" s="4"/>
      <c r="BJ281" s="4"/>
      <c r="BK281" s="4"/>
      <c r="BL281" s="4"/>
      <c r="BM281" s="4"/>
      <c r="BN281" s="4"/>
      <c r="BO281" s="4"/>
      <c r="BP281" s="4"/>
      <c r="BQ281" s="4"/>
      <c r="BR281" s="4"/>
      <c r="BS281" s="4"/>
      <c r="BT281" s="4"/>
      <c r="BU281" s="4"/>
      <c r="BV281" s="4"/>
      <c r="BW281" s="4"/>
      <c r="BX281" s="4"/>
      <c r="BY281" s="4"/>
      <c r="BZ281" s="4"/>
      <c r="CA281" s="4"/>
      <c r="CB281" s="4"/>
      <c r="CC281" s="4"/>
      <c r="CD281" s="4"/>
      <c r="CE281" s="4"/>
      <c r="CF281" s="4"/>
      <c r="CG281" s="4"/>
      <c r="CH281" s="4"/>
      <c r="CI281" s="4"/>
      <c r="CJ281" s="4"/>
      <c r="CK281" s="4"/>
      <c r="CL281" s="4"/>
      <c r="CM281" s="4"/>
      <c r="CN281" s="4"/>
      <c r="CO281" s="4"/>
      <c r="CP281" s="4"/>
      <c r="CQ281" s="4"/>
      <c r="CR281" s="4"/>
      <c r="CS281" s="4"/>
      <c r="CT281" s="4"/>
      <c r="CU281" s="4"/>
      <c r="CV281" s="4"/>
      <c r="CW281" s="4"/>
      <c r="CX281" s="4"/>
      <c r="CY281" s="4"/>
      <c r="CZ281" s="4"/>
      <c r="DA281" s="4"/>
      <c r="DB281" s="4"/>
      <c r="DC281" s="4"/>
      <c r="DD281" s="4"/>
      <c r="DE281" s="4"/>
      <c r="DF281" s="4"/>
      <c r="DG281" s="4"/>
      <c r="DH281" s="4"/>
      <c r="DI281" s="4"/>
      <c r="DJ281" s="4"/>
      <c r="DK281" s="4"/>
      <c r="DL281" s="4"/>
      <c r="DM281" s="4"/>
      <c r="DN281" s="4"/>
      <c r="DO281" s="4"/>
      <c r="DP281" s="4"/>
      <c r="DQ281" s="4"/>
      <c r="DR281" s="4"/>
      <c r="DS281" s="4"/>
      <c r="DT281" s="4"/>
      <c r="DU281" s="4"/>
      <c r="DV281" s="4"/>
      <c r="DW281" s="4"/>
      <c r="DX281" s="4"/>
      <c r="DY281" s="4"/>
      <c r="DZ281" s="4"/>
      <c r="EA281" s="4"/>
      <c r="EB281" s="4"/>
      <c r="EC281" s="4"/>
      <c r="ED281" s="4"/>
      <c r="EE281" s="4"/>
      <c r="EF281" s="4"/>
      <c r="EG281" s="4"/>
      <c r="EH281" s="4"/>
      <c r="EI281" s="4"/>
      <c r="EJ281" s="4"/>
      <c r="EK281" s="4"/>
      <c r="EL281" s="4"/>
      <c r="EM281" s="4"/>
      <c r="EN281" s="4"/>
      <c r="EO281" s="4"/>
      <c r="EP281" s="4"/>
      <c r="EQ281" s="4"/>
      <c r="ER281" s="4"/>
      <c r="ES281" s="4"/>
      <c r="ET281" s="4"/>
      <c r="EU281" s="4"/>
      <c r="EV281" s="4"/>
      <c r="EW281" s="4"/>
      <c r="EX281" s="4"/>
      <c r="EY281" s="4"/>
      <c r="EZ281" s="4"/>
      <c r="FA281" s="4"/>
      <c r="FB281" s="4"/>
      <c r="FC281" s="4"/>
      <c r="FD281" s="4"/>
      <c r="FE281" s="4"/>
      <c r="FF281" s="4"/>
      <c r="FG281" s="4"/>
      <c r="FH281" s="4"/>
      <c r="FI281" s="4"/>
      <c r="FJ281" s="4"/>
      <c r="FK281" s="4"/>
      <c r="FL281" s="4"/>
      <c r="FM281" s="4"/>
      <c r="FN281" s="4"/>
      <c r="FO281" s="4"/>
      <c r="FP281" s="4"/>
      <c r="FQ281" s="4"/>
      <c r="FR281" s="4"/>
      <c r="FS281" s="4"/>
      <c r="FT281" s="4"/>
      <c r="FU281" s="4"/>
      <c r="FV281" s="4"/>
      <c r="FW281" s="4"/>
      <c r="FX281" s="4"/>
      <c r="FY281" s="4"/>
      <c r="FZ281" s="4"/>
      <c r="GA281" s="4"/>
      <c r="GB281" s="4"/>
      <c r="GC281" s="4"/>
      <c r="GD281" s="4"/>
      <c r="GE281" s="4"/>
      <c r="GF281" s="4"/>
      <c r="GG281" s="4"/>
      <c r="GH281" s="4"/>
      <c r="GI281" s="4"/>
      <c r="GJ281" s="4"/>
    </row>
    <row r="282" spans="1:192" s="5" customFormat="1" x14ac:dyDescent="0.5">
      <c r="A282" s="4"/>
      <c r="B282" s="4"/>
      <c r="C282" s="4"/>
      <c r="D282" s="4"/>
      <c r="E282" s="4"/>
      <c r="F282" s="4"/>
      <c r="G282" s="4"/>
      <c r="H282" s="4"/>
      <c r="I282" s="4"/>
      <c r="J282" s="4"/>
      <c r="K282" s="4"/>
      <c r="L282" s="4"/>
      <c r="M282" s="4"/>
      <c r="N282" s="4"/>
      <c r="O282" s="4"/>
      <c r="P282" s="4"/>
      <c r="Q282" s="4"/>
      <c r="R282" s="4"/>
      <c r="S282" s="4"/>
      <c r="T282" s="4"/>
      <c r="U282" s="4"/>
      <c r="V282" s="4"/>
      <c r="W282" s="4"/>
      <c r="X282" s="4"/>
      <c r="Y282" s="4"/>
      <c r="Z282" s="4"/>
      <c r="AA282" s="4"/>
      <c r="AB282" s="4"/>
      <c r="AC282" s="4"/>
      <c r="AD282" s="4"/>
      <c r="AE282" s="4"/>
      <c r="AF282" s="4"/>
      <c r="AG282" s="4"/>
      <c r="AH282" s="4"/>
      <c r="AI282" s="4"/>
      <c r="AJ282" s="4"/>
      <c r="AK282" s="4"/>
      <c r="AL282" s="4"/>
      <c r="AM282" s="4"/>
      <c r="AN282" s="4"/>
      <c r="AO282" s="4"/>
      <c r="AP282" s="4"/>
      <c r="AQ282" s="4"/>
      <c r="AR282" s="4"/>
      <c r="AS282" s="4"/>
      <c r="AT282" s="4"/>
      <c r="AU282" s="4"/>
      <c r="AV282" s="4"/>
      <c r="AW282" s="4"/>
      <c r="AX282" s="4"/>
      <c r="AY282" s="4"/>
      <c r="AZ282" s="4"/>
      <c r="BA282" s="4"/>
      <c r="BB282" s="4"/>
      <c r="BC282" s="4"/>
      <c r="BD282" s="4"/>
      <c r="BE282" s="4"/>
      <c r="BF282" s="4"/>
      <c r="BG282" s="4"/>
      <c r="BH282" s="4"/>
      <c r="BI282" s="4"/>
      <c r="BJ282" s="4"/>
      <c r="BK282" s="4"/>
      <c r="BL282" s="4"/>
      <c r="BM282" s="4"/>
      <c r="BN282" s="4"/>
      <c r="BO282" s="4"/>
      <c r="BP282" s="4"/>
      <c r="BQ282" s="4"/>
      <c r="BR282" s="4"/>
      <c r="BS282" s="4"/>
      <c r="BT282" s="4"/>
      <c r="BU282" s="4"/>
      <c r="BV282" s="4"/>
      <c r="BW282" s="4"/>
      <c r="BX282" s="4"/>
      <c r="BY282" s="4"/>
      <c r="BZ282" s="4"/>
      <c r="CA282" s="4"/>
      <c r="CB282" s="4"/>
      <c r="CC282" s="4"/>
      <c r="CD282" s="4"/>
      <c r="CE282" s="4"/>
      <c r="CF282" s="4"/>
      <c r="CG282" s="4"/>
      <c r="CH282" s="4"/>
      <c r="CI282" s="4"/>
      <c r="CJ282" s="4"/>
      <c r="CK282" s="4"/>
      <c r="CL282" s="4"/>
      <c r="CM282" s="4"/>
      <c r="CN282" s="4"/>
      <c r="CO282" s="4"/>
      <c r="CP282" s="4"/>
      <c r="CQ282" s="4"/>
      <c r="CR282" s="4"/>
      <c r="CS282" s="4"/>
      <c r="CT282" s="4"/>
      <c r="CU282" s="4"/>
      <c r="CV282" s="4"/>
      <c r="CW282" s="4"/>
      <c r="CX282" s="4"/>
      <c r="CY282" s="4"/>
      <c r="CZ282" s="4"/>
      <c r="DA282" s="4"/>
      <c r="DB282" s="4"/>
      <c r="DC282" s="4"/>
      <c r="DD282" s="4"/>
      <c r="DE282" s="4"/>
      <c r="DF282" s="4"/>
      <c r="DG282" s="4"/>
      <c r="DH282" s="4"/>
      <c r="DI282" s="4"/>
      <c r="DJ282" s="4"/>
      <c r="DK282" s="4"/>
      <c r="DL282" s="4"/>
      <c r="DM282" s="4"/>
      <c r="DN282" s="4"/>
      <c r="DO282" s="4"/>
      <c r="DP282" s="4"/>
      <c r="DQ282" s="4"/>
      <c r="DR282" s="4"/>
      <c r="DS282" s="4"/>
      <c r="DT282" s="4"/>
      <c r="DU282" s="4"/>
      <c r="DV282" s="4"/>
      <c r="DW282" s="4"/>
      <c r="DX282" s="4"/>
      <c r="DY282" s="4"/>
      <c r="DZ282" s="4"/>
      <c r="EA282" s="4"/>
      <c r="EB282" s="4"/>
      <c r="EC282" s="4"/>
      <c r="ED282" s="4"/>
      <c r="EE282" s="4"/>
      <c r="EF282" s="4"/>
      <c r="EG282" s="4"/>
      <c r="EH282" s="4"/>
      <c r="EI282" s="4"/>
      <c r="EJ282" s="4"/>
      <c r="EK282" s="4"/>
      <c r="EL282" s="4"/>
      <c r="EM282" s="4"/>
      <c r="EN282" s="4"/>
      <c r="EO282" s="4"/>
      <c r="EP282" s="4"/>
      <c r="EQ282" s="4"/>
      <c r="ER282" s="4"/>
      <c r="ES282" s="4"/>
      <c r="ET282" s="4"/>
      <c r="EU282" s="4"/>
      <c r="EV282" s="4"/>
      <c r="EW282" s="4"/>
      <c r="EX282" s="4"/>
      <c r="EY282" s="4"/>
      <c r="EZ282" s="4"/>
      <c r="FA282" s="4"/>
      <c r="FB282" s="4"/>
      <c r="FC282" s="4"/>
      <c r="FD282" s="4"/>
      <c r="FE282" s="4"/>
      <c r="FF282" s="4"/>
      <c r="FG282" s="4"/>
      <c r="FH282" s="4"/>
      <c r="FI282" s="4"/>
      <c r="FJ282" s="4"/>
      <c r="FK282" s="4"/>
      <c r="FL282" s="4"/>
      <c r="FM282" s="4"/>
      <c r="FN282" s="4"/>
      <c r="FO282" s="4"/>
      <c r="FP282" s="4"/>
      <c r="FQ282" s="4"/>
      <c r="FR282" s="4"/>
      <c r="FS282" s="4"/>
      <c r="FT282" s="4"/>
      <c r="FU282" s="4"/>
      <c r="FV282" s="4"/>
      <c r="FW282" s="4"/>
      <c r="FX282" s="4"/>
      <c r="FY282" s="4"/>
      <c r="FZ282" s="4"/>
      <c r="GA282" s="4"/>
      <c r="GB282" s="4"/>
      <c r="GC282" s="4"/>
      <c r="GD282" s="4"/>
      <c r="GE282" s="4"/>
      <c r="GF282" s="4"/>
      <c r="GG282" s="4"/>
      <c r="GH282" s="4"/>
      <c r="GI282" s="4"/>
      <c r="GJ282" s="4"/>
    </row>
    <row r="283" spans="1:192" s="5" customFormat="1" x14ac:dyDescent="0.5">
      <c r="A283" s="4"/>
      <c r="B283" s="4"/>
      <c r="C283" s="4"/>
      <c r="D283" s="4"/>
      <c r="E283" s="4"/>
      <c r="F283" s="4"/>
      <c r="G283" s="4"/>
      <c r="H283" s="4"/>
      <c r="I283" s="4"/>
      <c r="J283" s="4"/>
      <c r="K283" s="4"/>
      <c r="L283" s="4"/>
      <c r="M283" s="4"/>
      <c r="N283" s="4"/>
      <c r="O283" s="4"/>
      <c r="P283" s="4"/>
      <c r="Q283" s="4"/>
      <c r="R283" s="4"/>
      <c r="S283" s="4"/>
      <c r="T283" s="4"/>
      <c r="U283" s="4"/>
      <c r="V283" s="4"/>
      <c r="W283" s="4"/>
      <c r="X283" s="4"/>
      <c r="Y283" s="4"/>
      <c r="Z283" s="4"/>
      <c r="AA283" s="4"/>
      <c r="AB283" s="4"/>
      <c r="AC283" s="4"/>
      <c r="AD283" s="4"/>
      <c r="AE283" s="4"/>
      <c r="AF283" s="4"/>
      <c r="AG283" s="4"/>
      <c r="AH283" s="4"/>
      <c r="AI283" s="4"/>
      <c r="AJ283" s="4"/>
      <c r="AK283" s="4"/>
      <c r="AL283" s="4"/>
      <c r="AM283" s="4"/>
      <c r="AN283" s="4"/>
      <c r="AO283" s="4"/>
      <c r="AP283" s="4"/>
      <c r="AQ283" s="4"/>
      <c r="AR283" s="4"/>
      <c r="AS283" s="4"/>
      <c r="AT283" s="4"/>
      <c r="AU283" s="4"/>
      <c r="AV283" s="4"/>
      <c r="AW283" s="4"/>
      <c r="AX283" s="4"/>
      <c r="AY283" s="4"/>
      <c r="AZ283" s="4"/>
      <c r="BA283" s="4"/>
      <c r="BB283" s="4"/>
      <c r="BC283" s="4"/>
      <c r="BD283" s="4"/>
      <c r="BE283" s="4"/>
      <c r="BF283" s="4"/>
      <c r="BG283" s="4"/>
      <c r="BH283" s="4"/>
      <c r="BI283" s="4"/>
      <c r="BJ283" s="4"/>
      <c r="BK283" s="4"/>
      <c r="BL283" s="4"/>
      <c r="BM283" s="4"/>
      <c r="BN283" s="4"/>
      <c r="BO283" s="4"/>
      <c r="BP283" s="4"/>
      <c r="BQ283" s="4"/>
      <c r="BR283" s="4"/>
      <c r="BS283" s="4"/>
      <c r="BT283" s="4"/>
      <c r="BU283" s="4"/>
      <c r="BV283" s="4"/>
      <c r="BW283" s="4"/>
      <c r="BX283" s="4"/>
      <c r="BY283" s="4"/>
      <c r="BZ283" s="4"/>
      <c r="CA283" s="4"/>
      <c r="CB283" s="4"/>
      <c r="CC283" s="4"/>
      <c r="CD283" s="4"/>
      <c r="CE283" s="4"/>
      <c r="CF283" s="4"/>
      <c r="CG283" s="4"/>
      <c r="CH283" s="4"/>
      <c r="CI283" s="4"/>
      <c r="CJ283" s="4"/>
      <c r="CK283" s="4"/>
      <c r="CL283" s="4"/>
      <c r="CM283" s="4"/>
      <c r="CN283" s="4"/>
      <c r="CO283" s="4"/>
      <c r="CP283" s="4"/>
      <c r="CQ283" s="4"/>
      <c r="CR283" s="4"/>
      <c r="CS283" s="4"/>
      <c r="CT283" s="4"/>
      <c r="CU283" s="4"/>
      <c r="CV283" s="4"/>
      <c r="CW283" s="4"/>
      <c r="CX283" s="4"/>
      <c r="CY283" s="4"/>
      <c r="CZ283" s="4"/>
      <c r="DA283" s="4"/>
      <c r="DB283" s="4"/>
      <c r="DC283" s="4"/>
      <c r="DD283" s="4"/>
      <c r="DE283" s="4"/>
      <c r="DF283" s="4"/>
      <c r="DG283" s="4"/>
      <c r="DH283" s="4"/>
      <c r="DI283" s="4"/>
      <c r="DJ283" s="4"/>
      <c r="DK283" s="4"/>
      <c r="DL283" s="4"/>
      <c r="DM283" s="4"/>
      <c r="DN283" s="4"/>
      <c r="DO283" s="4"/>
      <c r="DP283" s="4"/>
      <c r="DQ283" s="4"/>
      <c r="DR283" s="4"/>
      <c r="DS283" s="4"/>
      <c r="DT283" s="4"/>
      <c r="DU283" s="4"/>
      <c r="DV283" s="4"/>
      <c r="DW283" s="4"/>
      <c r="DX283" s="4"/>
      <c r="DY283" s="4"/>
      <c r="DZ283" s="4"/>
      <c r="EA283" s="4"/>
      <c r="EB283" s="4"/>
      <c r="EC283" s="4"/>
      <c r="ED283" s="4"/>
      <c r="EE283" s="4"/>
      <c r="EF283" s="4"/>
      <c r="EG283" s="4"/>
      <c r="EH283" s="4"/>
      <c r="EI283" s="4"/>
      <c r="EJ283" s="4"/>
      <c r="EK283" s="4"/>
      <c r="EL283" s="4"/>
      <c r="EM283" s="4"/>
      <c r="EN283" s="4"/>
      <c r="EO283" s="4"/>
      <c r="EP283" s="4"/>
      <c r="EQ283" s="4"/>
      <c r="ER283" s="4"/>
      <c r="ES283" s="4"/>
      <c r="ET283" s="4"/>
      <c r="EU283" s="4"/>
      <c r="EV283" s="4"/>
      <c r="EW283" s="4"/>
      <c r="EX283" s="4"/>
      <c r="EY283" s="4"/>
      <c r="EZ283" s="4"/>
      <c r="FA283" s="4"/>
      <c r="FB283" s="4"/>
      <c r="FC283" s="4"/>
      <c r="FD283" s="4"/>
      <c r="FE283" s="4"/>
      <c r="FF283" s="4"/>
      <c r="FG283" s="4"/>
      <c r="FH283" s="4"/>
      <c r="FI283" s="4"/>
      <c r="FJ283" s="4"/>
      <c r="FK283" s="4"/>
      <c r="FL283" s="4"/>
      <c r="FM283" s="4"/>
      <c r="FN283" s="4"/>
      <c r="FO283" s="4"/>
      <c r="FP283" s="4"/>
      <c r="FQ283" s="4"/>
      <c r="FR283" s="4"/>
      <c r="FS283" s="4"/>
      <c r="FT283" s="4"/>
      <c r="FU283" s="4"/>
      <c r="FV283" s="4"/>
      <c r="FW283" s="4"/>
      <c r="FX283" s="4"/>
      <c r="FY283" s="4"/>
      <c r="FZ283" s="4"/>
      <c r="GA283" s="4"/>
      <c r="GB283" s="4"/>
      <c r="GC283" s="4"/>
      <c r="GD283" s="4"/>
      <c r="GE283" s="4"/>
      <c r="GF283" s="4"/>
      <c r="GG283" s="4"/>
      <c r="GH283" s="4"/>
      <c r="GI283" s="4"/>
      <c r="GJ283" s="4"/>
    </row>
    <row r="284" spans="1:192" s="5" customFormat="1" x14ac:dyDescent="0.5">
      <c r="A284" s="4"/>
      <c r="B284" s="4"/>
      <c r="C284" s="4"/>
      <c r="D284" s="4"/>
      <c r="E284" s="4"/>
      <c r="F284" s="4"/>
      <c r="G284" s="4"/>
      <c r="H284" s="4"/>
      <c r="I284" s="4"/>
      <c r="J284" s="4"/>
      <c r="K284" s="4"/>
      <c r="L284" s="4"/>
      <c r="M284" s="4"/>
      <c r="N284" s="4"/>
      <c r="O284" s="4"/>
      <c r="P284" s="4"/>
      <c r="Q284" s="4"/>
      <c r="R284" s="4"/>
      <c r="S284" s="4"/>
      <c r="T284" s="4"/>
      <c r="U284" s="4"/>
      <c r="V284" s="4"/>
      <c r="W284" s="4"/>
      <c r="X284" s="4"/>
      <c r="Y284" s="4"/>
      <c r="Z284" s="4"/>
      <c r="AA284" s="4"/>
      <c r="AB284" s="4"/>
      <c r="AC284" s="4"/>
      <c r="AD284" s="4"/>
      <c r="AE284" s="4"/>
      <c r="AF284" s="4"/>
      <c r="AG284" s="4"/>
      <c r="AH284" s="4"/>
      <c r="AI284" s="4"/>
      <c r="AJ284" s="4"/>
      <c r="AK284" s="4"/>
      <c r="AL284" s="4"/>
      <c r="AM284" s="4"/>
      <c r="AN284" s="4"/>
      <c r="AO284" s="4"/>
      <c r="AP284" s="4"/>
      <c r="AQ284" s="4"/>
      <c r="AR284" s="4"/>
      <c r="AS284" s="4"/>
      <c r="AT284" s="4"/>
      <c r="AU284" s="4"/>
      <c r="AV284" s="4"/>
      <c r="AW284" s="4"/>
      <c r="AX284" s="4"/>
      <c r="AY284" s="4"/>
      <c r="AZ284" s="4"/>
      <c r="BA284" s="4"/>
      <c r="BB284" s="4"/>
      <c r="BC284" s="4"/>
      <c r="BD284" s="4"/>
      <c r="BE284" s="4"/>
      <c r="BF284" s="4"/>
      <c r="BG284" s="4"/>
      <c r="BH284" s="4"/>
      <c r="BI284" s="4"/>
      <c r="BJ284" s="4"/>
      <c r="BK284" s="4"/>
      <c r="BL284" s="4"/>
      <c r="BM284" s="4"/>
      <c r="BN284" s="4"/>
      <c r="BO284" s="4"/>
      <c r="BP284" s="4"/>
      <c r="BQ284" s="4"/>
      <c r="BR284" s="4"/>
      <c r="BS284" s="4"/>
      <c r="BT284" s="4"/>
      <c r="BU284" s="4"/>
      <c r="BV284" s="4"/>
      <c r="BW284" s="4"/>
      <c r="BX284" s="4"/>
      <c r="BY284" s="4"/>
      <c r="BZ284" s="4"/>
      <c r="CA284" s="4"/>
      <c r="CB284" s="4"/>
      <c r="CC284" s="4"/>
      <c r="CD284" s="4"/>
      <c r="CE284" s="4"/>
      <c r="CF284" s="4"/>
      <c r="CG284" s="4"/>
      <c r="CH284" s="4"/>
      <c r="CI284" s="4"/>
      <c r="CJ284" s="4"/>
      <c r="CK284" s="4"/>
      <c r="CL284" s="4"/>
      <c r="CM284" s="4"/>
      <c r="CN284" s="4"/>
      <c r="CO284" s="4"/>
      <c r="CP284" s="4"/>
      <c r="CQ284" s="4"/>
      <c r="CR284" s="4"/>
      <c r="CS284" s="4"/>
      <c r="CT284" s="4"/>
      <c r="CU284" s="4"/>
      <c r="CV284" s="4"/>
      <c r="CW284" s="4"/>
      <c r="CX284" s="4"/>
      <c r="CY284" s="4"/>
      <c r="CZ284" s="4"/>
      <c r="DA284" s="4"/>
      <c r="DB284" s="4"/>
      <c r="DC284" s="4"/>
      <c r="DD284" s="4"/>
      <c r="DE284" s="4"/>
      <c r="DF284" s="4"/>
      <c r="DG284" s="4"/>
      <c r="DH284" s="4"/>
      <c r="DI284" s="4"/>
      <c r="DJ284" s="4"/>
      <c r="DK284" s="4"/>
      <c r="DL284" s="4"/>
      <c r="DM284" s="4"/>
      <c r="DN284" s="4"/>
      <c r="DO284" s="4"/>
      <c r="DP284" s="4"/>
      <c r="DQ284" s="4"/>
      <c r="DR284" s="4"/>
      <c r="DS284" s="4"/>
      <c r="DT284" s="4"/>
      <c r="DU284" s="4"/>
      <c r="DV284" s="4"/>
      <c r="DW284" s="4"/>
      <c r="DX284" s="4"/>
      <c r="DY284" s="4"/>
      <c r="DZ284" s="4"/>
      <c r="EA284" s="4"/>
      <c r="EB284" s="4"/>
      <c r="EC284" s="4"/>
      <c r="ED284" s="4"/>
      <c r="EE284" s="4"/>
      <c r="EF284" s="4"/>
      <c r="EG284" s="4"/>
      <c r="EH284" s="4"/>
      <c r="EI284" s="4"/>
      <c r="EJ284" s="4"/>
      <c r="EK284" s="4"/>
      <c r="EL284" s="4"/>
      <c r="EM284" s="4"/>
      <c r="EN284" s="4"/>
      <c r="EO284" s="4"/>
      <c r="EP284" s="4"/>
      <c r="EQ284" s="4"/>
      <c r="ER284" s="4"/>
      <c r="ES284" s="4"/>
      <c r="ET284" s="4"/>
      <c r="EU284" s="4"/>
      <c r="EV284" s="4"/>
      <c r="EW284" s="4"/>
      <c r="EX284" s="4"/>
      <c r="EY284" s="4"/>
      <c r="EZ284" s="4"/>
      <c r="FA284" s="4"/>
      <c r="FB284" s="4"/>
      <c r="FC284" s="4"/>
      <c r="FD284" s="4"/>
      <c r="FE284" s="4"/>
      <c r="FF284" s="4"/>
      <c r="FG284" s="4"/>
      <c r="FH284" s="4"/>
      <c r="FI284" s="4"/>
      <c r="FJ284" s="4"/>
      <c r="FK284" s="4"/>
      <c r="FL284" s="4"/>
      <c r="FM284" s="4"/>
      <c r="FN284" s="4"/>
      <c r="FO284" s="4"/>
      <c r="FP284" s="4"/>
      <c r="FQ284" s="4"/>
      <c r="FR284" s="4"/>
      <c r="FS284" s="4"/>
      <c r="FT284" s="4"/>
      <c r="FU284" s="4"/>
      <c r="FV284" s="4"/>
      <c r="FW284" s="4"/>
      <c r="FX284" s="4"/>
      <c r="FY284" s="4"/>
      <c r="FZ284" s="4"/>
      <c r="GA284" s="4"/>
      <c r="GB284" s="4"/>
      <c r="GC284" s="4"/>
      <c r="GD284" s="4"/>
      <c r="GE284" s="4"/>
      <c r="GF284" s="4"/>
      <c r="GG284" s="4"/>
      <c r="GH284" s="4"/>
      <c r="GI284" s="4"/>
      <c r="GJ284" s="4"/>
    </row>
    <row r="285" spans="1:192" s="5" customFormat="1" x14ac:dyDescent="0.5">
      <c r="A285" s="4"/>
      <c r="B285" s="4"/>
      <c r="C285" s="4"/>
      <c r="D285" s="4"/>
      <c r="E285" s="4"/>
      <c r="F285" s="4"/>
      <c r="G285" s="4"/>
      <c r="H285" s="4"/>
      <c r="I285" s="4"/>
      <c r="J285" s="4"/>
      <c r="K285" s="4"/>
      <c r="L285" s="4"/>
      <c r="M285" s="4"/>
      <c r="N285" s="4"/>
      <c r="O285" s="4"/>
      <c r="P285" s="4"/>
      <c r="Q285" s="4"/>
      <c r="R285" s="4"/>
      <c r="S285" s="4"/>
      <c r="T285" s="4"/>
      <c r="U285" s="4"/>
      <c r="V285" s="4"/>
      <c r="W285" s="4"/>
      <c r="X285" s="4"/>
      <c r="Y285" s="4"/>
      <c r="Z285" s="4"/>
      <c r="AA285" s="4"/>
      <c r="AB285" s="4"/>
      <c r="AC285" s="4"/>
      <c r="AD285" s="4"/>
      <c r="AE285" s="4"/>
      <c r="AF285" s="4"/>
      <c r="AG285" s="4"/>
      <c r="AH285" s="4"/>
      <c r="AI285" s="4"/>
      <c r="AJ285" s="4"/>
      <c r="AK285" s="4"/>
      <c r="AL285" s="4"/>
      <c r="AM285" s="4"/>
      <c r="AN285" s="4"/>
      <c r="AO285" s="4"/>
      <c r="AP285" s="4"/>
      <c r="AQ285" s="4"/>
      <c r="AR285" s="4"/>
      <c r="AS285" s="4"/>
      <c r="AT285" s="4"/>
      <c r="AU285" s="4"/>
      <c r="AV285" s="4"/>
      <c r="AW285" s="4"/>
      <c r="AX285" s="4"/>
      <c r="AY285" s="4"/>
      <c r="AZ285" s="4"/>
      <c r="BA285" s="4"/>
      <c r="BB285" s="4"/>
      <c r="BC285" s="4"/>
      <c r="BD285" s="4"/>
      <c r="BE285" s="4"/>
      <c r="BF285" s="4"/>
      <c r="BG285" s="4"/>
      <c r="BH285" s="4"/>
      <c r="BI285" s="4"/>
      <c r="BJ285" s="4"/>
      <c r="BK285" s="4"/>
      <c r="BL285" s="4"/>
      <c r="BM285" s="4"/>
      <c r="BN285" s="4"/>
      <c r="BO285" s="4"/>
      <c r="BP285" s="4"/>
      <c r="BQ285" s="4"/>
      <c r="BR285" s="4"/>
      <c r="BS285" s="4"/>
      <c r="BT285" s="4"/>
      <c r="BU285" s="4"/>
      <c r="BV285" s="4"/>
      <c r="BW285" s="4"/>
      <c r="BX285" s="4"/>
      <c r="BY285" s="4"/>
      <c r="BZ285" s="4"/>
      <c r="CA285" s="4"/>
      <c r="CB285" s="4"/>
      <c r="CC285" s="4"/>
      <c r="CD285" s="4"/>
      <c r="CE285" s="4"/>
      <c r="CF285" s="4"/>
      <c r="CG285" s="4"/>
      <c r="CH285" s="4"/>
      <c r="CI285" s="4"/>
      <c r="CJ285" s="4"/>
      <c r="CK285" s="4"/>
      <c r="CL285" s="4"/>
      <c r="CM285" s="4"/>
      <c r="CN285" s="4"/>
      <c r="CO285" s="4"/>
      <c r="CP285" s="4"/>
      <c r="CQ285" s="4"/>
      <c r="CR285" s="4"/>
      <c r="CS285" s="4"/>
      <c r="CT285" s="4"/>
      <c r="CU285" s="4"/>
      <c r="CV285" s="4"/>
      <c r="CW285" s="4"/>
      <c r="CX285" s="4"/>
      <c r="CY285" s="4"/>
      <c r="CZ285" s="4"/>
      <c r="DA285" s="4"/>
      <c r="DB285" s="4"/>
      <c r="DC285" s="4"/>
      <c r="DD285" s="4"/>
      <c r="DE285" s="4"/>
      <c r="DF285" s="4"/>
      <c r="DG285" s="4"/>
      <c r="DH285" s="4"/>
      <c r="DI285" s="4"/>
      <c r="DJ285" s="4"/>
      <c r="DK285" s="4"/>
      <c r="DL285" s="4"/>
      <c r="DM285" s="4"/>
      <c r="DN285" s="4"/>
      <c r="DO285" s="4"/>
      <c r="DP285" s="4"/>
      <c r="DQ285" s="4"/>
      <c r="DR285" s="4"/>
      <c r="DS285" s="4"/>
      <c r="DT285" s="4"/>
      <c r="DU285" s="4"/>
      <c r="DV285" s="4"/>
      <c r="DW285" s="4"/>
      <c r="DX285" s="4"/>
      <c r="DY285" s="4"/>
      <c r="DZ285" s="4"/>
      <c r="EA285" s="4"/>
      <c r="EB285" s="4"/>
      <c r="EC285" s="4"/>
      <c r="ED285" s="4"/>
      <c r="EE285" s="4"/>
      <c r="EF285" s="4"/>
      <c r="EG285" s="4"/>
      <c r="EH285" s="4"/>
      <c r="EI285" s="4"/>
      <c r="EJ285" s="4"/>
      <c r="EK285" s="4"/>
      <c r="EL285" s="4"/>
      <c r="EM285" s="4"/>
      <c r="EN285" s="4"/>
      <c r="EO285" s="4"/>
      <c r="EP285" s="4"/>
      <c r="EQ285" s="4"/>
      <c r="ER285" s="4"/>
      <c r="ES285" s="4"/>
      <c r="ET285" s="4"/>
      <c r="EU285" s="4"/>
      <c r="EV285" s="4"/>
      <c r="EW285" s="4"/>
      <c r="EX285" s="4"/>
      <c r="EY285" s="4"/>
      <c r="EZ285" s="4"/>
      <c r="FA285" s="4"/>
      <c r="FB285" s="4"/>
      <c r="FC285" s="4"/>
      <c r="FD285" s="4"/>
      <c r="FE285" s="4"/>
      <c r="FF285" s="4"/>
      <c r="FG285" s="4"/>
      <c r="FH285" s="4"/>
      <c r="FI285" s="4"/>
      <c r="FJ285" s="4"/>
      <c r="FK285" s="4"/>
      <c r="FL285" s="4"/>
      <c r="FM285" s="4"/>
      <c r="FN285" s="4"/>
      <c r="FO285" s="4"/>
      <c r="FP285" s="4"/>
      <c r="FQ285" s="4"/>
      <c r="FR285" s="4"/>
      <c r="FS285" s="4"/>
      <c r="FT285" s="4"/>
      <c r="FU285" s="4"/>
      <c r="FV285" s="4"/>
      <c r="FW285" s="4"/>
      <c r="FX285" s="4"/>
      <c r="FY285" s="4"/>
      <c r="FZ285" s="4"/>
      <c r="GA285" s="4"/>
      <c r="GB285" s="4"/>
      <c r="GC285" s="4"/>
      <c r="GD285" s="4"/>
      <c r="GE285" s="4"/>
      <c r="GF285" s="4"/>
      <c r="GG285" s="4"/>
      <c r="GH285" s="4"/>
      <c r="GI285" s="4"/>
      <c r="GJ285" s="4"/>
    </row>
    <row r="286" spans="1:192" s="5" customFormat="1" x14ac:dyDescent="0.5">
      <c r="A286" s="4"/>
      <c r="B286" s="4"/>
      <c r="C286" s="4"/>
      <c r="D286" s="4"/>
      <c r="E286" s="4"/>
      <c r="F286" s="4"/>
      <c r="G286" s="4"/>
      <c r="H286" s="4"/>
      <c r="I286" s="4"/>
      <c r="J286" s="4"/>
      <c r="K286" s="4"/>
      <c r="L286" s="4"/>
      <c r="M286" s="4"/>
      <c r="N286" s="4"/>
      <c r="O286" s="4"/>
      <c r="P286" s="4"/>
      <c r="Q286" s="4"/>
      <c r="R286" s="4"/>
      <c r="S286" s="4"/>
      <c r="T286" s="4"/>
      <c r="U286" s="4"/>
      <c r="V286" s="4"/>
      <c r="W286" s="4"/>
      <c r="X286" s="4"/>
      <c r="Y286" s="4"/>
      <c r="Z286" s="4"/>
      <c r="AA286" s="4"/>
      <c r="AB286" s="4"/>
      <c r="AC286" s="4"/>
      <c r="AD286" s="4"/>
      <c r="AE286" s="4"/>
      <c r="AF286" s="4"/>
      <c r="AG286" s="4"/>
      <c r="AH286" s="4"/>
      <c r="AI286" s="4"/>
      <c r="AJ286" s="4"/>
      <c r="AK286" s="4"/>
      <c r="AL286" s="4"/>
      <c r="AM286" s="4"/>
      <c r="AN286" s="4"/>
      <c r="AO286" s="4"/>
      <c r="AP286" s="4"/>
      <c r="AQ286" s="4"/>
      <c r="AR286" s="4"/>
      <c r="AS286" s="4"/>
      <c r="AT286" s="4"/>
      <c r="AU286" s="4"/>
      <c r="AV286" s="4"/>
      <c r="AW286" s="4"/>
      <c r="AX286" s="4"/>
      <c r="AY286" s="4"/>
      <c r="AZ286" s="4"/>
      <c r="BA286" s="4"/>
      <c r="BB286" s="4"/>
      <c r="BC286" s="4"/>
      <c r="BD286" s="4"/>
      <c r="BE286" s="4"/>
      <c r="BF286" s="4"/>
      <c r="BG286" s="4"/>
      <c r="BH286" s="4"/>
      <c r="BI286" s="4"/>
      <c r="BJ286" s="4"/>
      <c r="BK286" s="4"/>
      <c r="BL286" s="4"/>
      <c r="BM286" s="4"/>
      <c r="BN286" s="4"/>
      <c r="BO286" s="4"/>
      <c r="BP286" s="4"/>
      <c r="BQ286" s="4"/>
      <c r="BR286" s="4"/>
      <c r="BS286" s="4"/>
      <c r="BT286" s="4"/>
      <c r="BU286" s="4"/>
      <c r="BV286" s="4"/>
      <c r="BW286" s="4"/>
      <c r="BX286" s="4"/>
      <c r="BY286" s="4"/>
      <c r="BZ286" s="4"/>
      <c r="CA286" s="4"/>
      <c r="CB286" s="4"/>
      <c r="CC286" s="4"/>
      <c r="CD286" s="4"/>
      <c r="CE286" s="4"/>
      <c r="CF286" s="4"/>
      <c r="CG286" s="4"/>
      <c r="CH286" s="4"/>
      <c r="CI286" s="4"/>
      <c r="CJ286" s="4"/>
      <c r="CK286" s="4"/>
      <c r="CL286" s="4"/>
      <c r="CM286" s="4"/>
      <c r="CN286" s="4"/>
      <c r="CO286" s="4"/>
      <c r="CP286" s="4"/>
      <c r="CQ286" s="4"/>
      <c r="CR286" s="4"/>
      <c r="CS286" s="4"/>
      <c r="CT286" s="4"/>
      <c r="CU286" s="4"/>
      <c r="CV286" s="4"/>
      <c r="CW286" s="4"/>
      <c r="CX286" s="4"/>
      <c r="CY286" s="4"/>
      <c r="CZ286" s="4"/>
      <c r="DA286" s="4"/>
      <c r="DB286" s="4"/>
      <c r="DC286" s="4"/>
      <c r="DD286" s="4"/>
      <c r="DE286" s="4"/>
      <c r="DF286" s="4"/>
      <c r="DG286" s="4"/>
      <c r="DH286" s="4"/>
      <c r="DI286" s="4"/>
      <c r="DJ286" s="4"/>
      <c r="DK286" s="4"/>
      <c r="DL286" s="4"/>
      <c r="DM286" s="4"/>
      <c r="DN286" s="4"/>
      <c r="DO286" s="4"/>
      <c r="DP286" s="4"/>
      <c r="DQ286" s="4"/>
      <c r="DR286" s="4"/>
      <c r="DS286" s="4"/>
      <c r="DT286" s="4"/>
      <c r="DU286" s="4"/>
      <c r="DV286" s="4"/>
      <c r="DW286" s="4"/>
      <c r="DX286" s="4"/>
      <c r="DY286" s="4"/>
      <c r="DZ286" s="4"/>
      <c r="EA286" s="4"/>
      <c r="EB286" s="4"/>
      <c r="EC286" s="4"/>
      <c r="ED286" s="4"/>
      <c r="EE286" s="4"/>
      <c r="EF286" s="4"/>
      <c r="EG286" s="4"/>
      <c r="EH286" s="4"/>
      <c r="EI286" s="4"/>
      <c r="EJ286" s="4"/>
      <c r="EK286" s="4"/>
      <c r="EL286" s="4"/>
      <c r="EM286" s="4"/>
      <c r="EN286" s="4"/>
      <c r="EO286" s="4"/>
      <c r="EP286" s="4"/>
      <c r="EQ286" s="4"/>
      <c r="ER286" s="4"/>
      <c r="ES286" s="4"/>
      <c r="ET286" s="4"/>
      <c r="EU286" s="4"/>
      <c r="EV286" s="4"/>
      <c r="EW286" s="4"/>
      <c r="EX286" s="4"/>
      <c r="EY286" s="4"/>
      <c r="EZ286" s="4"/>
      <c r="FA286" s="4"/>
      <c r="FB286" s="4"/>
      <c r="FC286" s="4"/>
      <c r="FD286" s="4"/>
      <c r="FE286" s="4"/>
      <c r="FF286" s="4"/>
      <c r="FG286" s="4"/>
      <c r="FH286" s="4"/>
      <c r="FI286" s="4"/>
      <c r="FJ286" s="4"/>
      <c r="FK286" s="4"/>
      <c r="FL286" s="4"/>
      <c r="FM286" s="4"/>
      <c r="FN286" s="4"/>
      <c r="FO286" s="4"/>
      <c r="FP286" s="4"/>
      <c r="FQ286" s="4"/>
      <c r="FR286" s="4"/>
      <c r="FS286" s="4"/>
      <c r="FT286" s="4"/>
      <c r="FU286" s="4"/>
      <c r="FV286" s="4"/>
      <c r="FW286" s="4"/>
      <c r="FX286" s="4"/>
      <c r="FY286" s="4"/>
      <c r="FZ286" s="4"/>
      <c r="GA286" s="4"/>
      <c r="GB286" s="4"/>
      <c r="GC286" s="4"/>
      <c r="GD286" s="4"/>
      <c r="GE286" s="4"/>
      <c r="GF286" s="4"/>
      <c r="GG286" s="4"/>
      <c r="GH286" s="4"/>
      <c r="GI286" s="4"/>
      <c r="GJ286" s="4"/>
    </row>
    <row r="287" spans="1:192" s="5" customFormat="1" x14ac:dyDescent="0.5">
      <c r="A287" s="4"/>
      <c r="B287" s="4"/>
      <c r="C287" s="4"/>
      <c r="D287" s="4"/>
      <c r="E287" s="4"/>
      <c r="F287" s="4"/>
      <c r="G287" s="4"/>
      <c r="H287" s="4"/>
      <c r="I287" s="4"/>
      <c r="J287" s="4"/>
      <c r="K287" s="4"/>
      <c r="L287" s="4"/>
      <c r="M287" s="4"/>
      <c r="N287" s="4"/>
      <c r="O287" s="4"/>
      <c r="P287" s="4"/>
      <c r="Q287" s="4"/>
      <c r="R287" s="4"/>
      <c r="S287" s="4"/>
      <c r="T287" s="4"/>
      <c r="U287" s="4"/>
      <c r="V287" s="4"/>
      <c r="W287" s="4"/>
      <c r="X287" s="4"/>
      <c r="Y287" s="4"/>
      <c r="Z287" s="4"/>
      <c r="AA287" s="4"/>
      <c r="AB287" s="4"/>
      <c r="AC287" s="4"/>
      <c r="AD287" s="4"/>
      <c r="AE287" s="4"/>
      <c r="AF287" s="4"/>
      <c r="AG287" s="4"/>
      <c r="AH287" s="4"/>
      <c r="AI287" s="4"/>
      <c r="AJ287" s="4"/>
      <c r="AK287" s="4"/>
      <c r="AL287" s="4"/>
      <c r="AM287" s="4"/>
      <c r="AN287" s="4"/>
      <c r="AO287" s="4"/>
      <c r="AP287" s="4"/>
      <c r="AQ287" s="4"/>
      <c r="AR287" s="4"/>
      <c r="AS287" s="4"/>
      <c r="AT287" s="4"/>
      <c r="AU287" s="4"/>
      <c r="AV287" s="4"/>
      <c r="AW287" s="4"/>
      <c r="AX287" s="4"/>
      <c r="AY287" s="4"/>
      <c r="AZ287" s="4"/>
      <c r="BA287" s="4"/>
      <c r="BB287" s="4"/>
      <c r="BC287" s="4"/>
      <c r="BD287" s="4"/>
      <c r="BE287" s="4"/>
      <c r="BF287" s="4"/>
      <c r="BG287" s="4"/>
      <c r="BH287" s="4"/>
      <c r="BI287" s="4"/>
      <c r="BJ287" s="4"/>
      <c r="BK287" s="4"/>
      <c r="BL287" s="4"/>
      <c r="BM287" s="4"/>
      <c r="BN287" s="4"/>
      <c r="BO287" s="4"/>
      <c r="BP287" s="4"/>
      <c r="BQ287" s="4"/>
      <c r="BR287" s="4"/>
      <c r="BS287" s="4"/>
      <c r="BT287" s="4"/>
      <c r="BU287" s="4"/>
      <c r="BV287" s="4"/>
      <c r="BW287" s="4"/>
      <c r="BX287" s="4"/>
      <c r="BY287" s="4"/>
      <c r="BZ287" s="4"/>
      <c r="CA287" s="4"/>
      <c r="CB287" s="4"/>
      <c r="CC287" s="4"/>
      <c r="CD287" s="4"/>
      <c r="CE287" s="4"/>
      <c r="CF287" s="4"/>
      <c r="CG287" s="4"/>
      <c r="CH287" s="4"/>
      <c r="CI287" s="4"/>
      <c r="CJ287" s="4"/>
      <c r="CK287" s="4"/>
      <c r="CL287" s="4"/>
      <c r="CM287" s="4"/>
      <c r="CN287" s="4"/>
      <c r="CO287" s="4"/>
      <c r="CP287" s="4"/>
      <c r="CQ287" s="4"/>
      <c r="CR287" s="4"/>
      <c r="CS287" s="4"/>
      <c r="CT287" s="4"/>
      <c r="CU287" s="4"/>
      <c r="CV287" s="4"/>
      <c r="CW287" s="4"/>
      <c r="CX287" s="4"/>
      <c r="CY287" s="4"/>
      <c r="CZ287" s="4"/>
      <c r="DA287" s="4"/>
      <c r="DB287" s="4"/>
      <c r="DC287" s="4"/>
      <c r="DD287" s="4"/>
      <c r="DE287" s="4"/>
      <c r="DF287" s="4"/>
      <c r="DG287" s="4"/>
      <c r="DH287" s="4"/>
      <c r="DI287" s="4"/>
      <c r="DJ287" s="4"/>
      <c r="DK287" s="4"/>
      <c r="DL287" s="4"/>
      <c r="DM287" s="4"/>
      <c r="DN287" s="4"/>
      <c r="DO287" s="4"/>
      <c r="DP287" s="4"/>
      <c r="DQ287" s="4"/>
      <c r="DR287" s="4"/>
      <c r="DS287" s="4"/>
      <c r="DT287" s="4"/>
      <c r="DU287" s="4"/>
      <c r="DV287" s="4"/>
      <c r="DW287" s="4"/>
      <c r="DX287" s="4"/>
      <c r="DY287" s="4"/>
      <c r="DZ287" s="4"/>
      <c r="EA287" s="4"/>
      <c r="EB287" s="4"/>
      <c r="EC287" s="4"/>
      <c r="ED287" s="4"/>
      <c r="EE287" s="4"/>
      <c r="EF287" s="4"/>
      <c r="EG287" s="4"/>
      <c r="EH287" s="4"/>
      <c r="EI287" s="4"/>
      <c r="EJ287" s="4"/>
      <c r="EK287" s="4"/>
      <c r="EL287" s="4"/>
      <c r="EM287" s="4"/>
      <c r="EN287" s="4"/>
      <c r="EO287" s="4"/>
      <c r="EP287" s="4"/>
      <c r="EQ287" s="4"/>
      <c r="ER287" s="4"/>
      <c r="ES287" s="4"/>
      <c r="ET287" s="4"/>
      <c r="EU287" s="4"/>
      <c r="EV287" s="4"/>
      <c r="EW287" s="4"/>
      <c r="EX287" s="4"/>
      <c r="EY287" s="4"/>
      <c r="EZ287" s="4"/>
      <c r="FA287" s="4"/>
      <c r="FB287" s="4"/>
      <c r="FC287" s="4"/>
      <c r="FD287" s="4"/>
      <c r="FE287" s="4"/>
      <c r="FF287" s="4"/>
      <c r="FG287" s="4"/>
      <c r="FH287" s="4"/>
      <c r="FI287" s="4"/>
      <c r="FJ287" s="4"/>
      <c r="FK287" s="4"/>
      <c r="FL287" s="4"/>
      <c r="FM287" s="4"/>
      <c r="FN287" s="4"/>
      <c r="FO287" s="4"/>
      <c r="FP287" s="4"/>
      <c r="FQ287" s="4"/>
      <c r="FR287" s="4"/>
      <c r="FS287" s="4"/>
      <c r="FT287" s="4"/>
      <c r="FU287" s="4"/>
      <c r="FV287" s="4"/>
      <c r="FW287" s="4"/>
      <c r="FX287" s="4"/>
      <c r="FY287" s="4"/>
      <c r="FZ287" s="4"/>
      <c r="GA287" s="4"/>
      <c r="GB287" s="4"/>
      <c r="GC287" s="4"/>
      <c r="GD287" s="4"/>
      <c r="GE287" s="4"/>
      <c r="GF287" s="4"/>
      <c r="GG287" s="4"/>
      <c r="GH287" s="4"/>
      <c r="GI287" s="4"/>
      <c r="GJ287" s="4"/>
    </row>
    <row r="288" spans="1:192" s="5" customFormat="1" x14ac:dyDescent="0.5">
      <c r="A288" s="4"/>
      <c r="B288" s="4"/>
      <c r="C288" s="4"/>
      <c r="D288" s="4"/>
      <c r="E288" s="4"/>
      <c r="F288" s="4"/>
      <c r="G288" s="4"/>
      <c r="H288" s="4"/>
      <c r="I288" s="4"/>
      <c r="J288" s="4"/>
      <c r="K288" s="4"/>
      <c r="L288" s="4"/>
      <c r="M288" s="4"/>
      <c r="N288" s="4"/>
      <c r="O288" s="4"/>
      <c r="P288" s="4"/>
      <c r="Q288" s="4"/>
      <c r="R288" s="4"/>
      <c r="S288" s="4"/>
      <c r="T288" s="4"/>
      <c r="U288" s="4"/>
      <c r="V288" s="4"/>
      <c r="W288" s="4"/>
      <c r="X288" s="4"/>
      <c r="Y288" s="4"/>
      <c r="Z288" s="4"/>
      <c r="AA288" s="4"/>
      <c r="AB288" s="4"/>
      <c r="AC288" s="4"/>
      <c r="AD288" s="4"/>
      <c r="AE288" s="4"/>
      <c r="AF288" s="4"/>
      <c r="AG288" s="4"/>
      <c r="AH288" s="4"/>
      <c r="AI288" s="4"/>
      <c r="AJ288" s="4"/>
      <c r="AK288" s="4"/>
      <c r="AL288" s="4"/>
      <c r="AM288" s="4"/>
      <c r="AN288" s="4"/>
      <c r="AO288" s="4"/>
      <c r="AP288" s="4"/>
      <c r="AQ288" s="4"/>
      <c r="AR288" s="4"/>
      <c r="AS288" s="4"/>
      <c r="AT288" s="4"/>
      <c r="AU288" s="4"/>
      <c r="AV288" s="4"/>
      <c r="AW288" s="4"/>
      <c r="AX288" s="4"/>
      <c r="AY288" s="4"/>
      <c r="AZ288" s="4"/>
      <c r="BA288" s="4"/>
      <c r="BB288" s="4"/>
      <c r="BC288" s="4"/>
      <c r="BD288" s="4"/>
      <c r="BE288" s="4"/>
      <c r="BF288" s="4"/>
      <c r="BG288" s="4"/>
      <c r="BH288" s="4"/>
      <c r="BI288" s="4"/>
      <c r="BJ288" s="4"/>
      <c r="BK288" s="4"/>
      <c r="BL288" s="4"/>
      <c r="BM288" s="4"/>
      <c r="BN288" s="4"/>
      <c r="BO288" s="4"/>
      <c r="BP288" s="4"/>
      <c r="BQ288" s="4"/>
      <c r="BR288" s="4"/>
      <c r="BS288" s="4"/>
      <c r="BT288" s="4"/>
      <c r="BU288" s="4"/>
      <c r="BV288" s="4"/>
      <c r="BW288" s="4"/>
      <c r="BX288" s="4"/>
      <c r="BY288" s="4"/>
      <c r="BZ288" s="4"/>
      <c r="CA288" s="4"/>
      <c r="CB288" s="4"/>
      <c r="CC288" s="4"/>
      <c r="CD288" s="4"/>
      <c r="CE288" s="4"/>
      <c r="CF288" s="4"/>
      <c r="CG288" s="4"/>
      <c r="CH288" s="4"/>
      <c r="CI288" s="4"/>
      <c r="CJ288" s="4"/>
      <c r="CK288" s="4"/>
      <c r="CL288" s="4"/>
      <c r="CM288" s="4"/>
      <c r="CN288" s="4"/>
      <c r="CO288" s="4"/>
      <c r="CP288" s="4"/>
      <c r="CQ288" s="4"/>
      <c r="CR288" s="4"/>
      <c r="CS288" s="4"/>
      <c r="CT288" s="4"/>
      <c r="CU288" s="4"/>
      <c r="CV288" s="4"/>
      <c r="CW288" s="4"/>
      <c r="CX288" s="4"/>
      <c r="CY288" s="4"/>
      <c r="CZ288" s="4"/>
      <c r="DA288" s="4"/>
      <c r="DB288" s="4"/>
      <c r="DC288" s="4"/>
      <c r="DD288" s="4"/>
      <c r="DE288" s="4"/>
      <c r="DF288" s="4"/>
      <c r="DG288" s="4"/>
      <c r="DH288" s="4"/>
      <c r="DI288" s="4"/>
      <c r="DJ288" s="4"/>
      <c r="DK288" s="4"/>
      <c r="DL288" s="4"/>
      <c r="DM288" s="4"/>
      <c r="DN288" s="4"/>
      <c r="DO288" s="4"/>
      <c r="DP288" s="4"/>
      <c r="DQ288" s="4"/>
      <c r="DR288" s="4"/>
      <c r="DS288" s="4"/>
      <c r="DT288" s="4"/>
      <c r="DU288" s="4"/>
      <c r="DV288" s="4"/>
      <c r="DW288" s="4"/>
      <c r="DX288" s="4"/>
      <c r="DY288" s="4"/>
      <c r="DZ288" s="4"/>
      <c r="EA288" s="4"/>
      <c r="EB288" s="4"/>
      <c r="EC288" s="4"/>
      <c r="ED288" s="4"/>
      <c r="EE288" s="4"/>
      <c r="EF288" s="4"/>
      <c r="EG288" s="4"/>
      <c r="EH288" s="4"/>
      <c r="EI288" s="4"/>
      <c r="EJ288" s="4"/>
      <c r="EK288" s="4"/>
      <c r="EL288" s="4"/>
      <c r="EM288" s="4"/>
      <c r="EN288" s="4"/>
      <c r="EO288" s="4"/>
      <c r="EP288" s="4"/>
      <c r="EQ288" s="4"/>
      <c r="ER288" s="4"/>
      <c r="ES288" s="4"/>
      <c r="ET288" s="4"/>
      <c r="EU288" s="4"/>
      <c r="EV288" s="4"/>
      <c r="EW288" s="4"/>
      <c r="EX288" s="4"/>
      <c r="EY288" s="4"/>
      <c r="EZ288" s="4"/>
      <c r="FA288" s="4"/>
      <c r="FB288" s="4"/>
      <c r="FC288" s="4"/>
      <c r="FD288" s="4"/>
      <c r="FE288" s="4"/>
      <c r="FF288" s="4"/>
      <c r="FG288" s="4"/>
      <c r="FH288" s="4"/>
      <c r="FI288" s="4"/>
      <c r="FJ288" s="4"/>
      <c r="FK288" s="4"/>
      <c r="FL288" s="4"/>
      <c r="FM288" s="4"/>
      <c r="FN288" s="4"/>
      <c r="FO288" s="4"/>
      <c r="FP288" s="4"/>
      <c r="FQ288" s="4"/>
      <c r="FR288" s="4"/>
      <c r="FS288" s="4"/>
      <c r="FT288" s="4"/>
      <c r="FU288" s="4"/>
      <c r="FV288" s="4"/>
      <c r="FW288" s="4"/>
      <c r="FX288" s="4"/>
      <c r="FY288" s="4"/>
      <c r="FZ288" s="4"/>
      <c r="GA288" s="4"/>
      <c r="GB288" s="4"/>
      <c r="GC288" s="4"/>
      <c r="GD288" s="4"/>
      <c r="GE288" s="4"/>
      <c r="GF288" s="4"/>
      <c r="GG288" s="4"/>
      <c r="GH288" s="4"/>
      <c r="GI288" s="4"/>
      <c r="GJ288" s="4"/>
    </row>
  </sheetData>
  <mergeCells count="3">
    <mergeCell ref="D1:P1"/>
    <mergeCell ref="L3:Q3"/>
    <mergeCell ref="B3:F3"/>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8</vt:i4>
      </vt:variant>
    </vt:vector>
  </HeadingPairs>
  <TitlesOfParts>
    <vt:vector size="8" baseType="lpstr">
      <vt:lpstr>1. Manager Page</vt:lpstr>
      <vt:lpstr>2. Probability Distributions</vt:lpstr>
      <vt:lpstr>3. Model</vt:lpstr>
      <vt:lpstr>3.2 Overall-Scenario Summary</vt:lpstr>
      <vt:lpstr>4.Simulation data</vt:lpstr>
      <vt:lpstr>5.Simulation-fixed values</vt:lpstr>
      <vt:lpstr>5.2 Output Summary</vt:lpstr>
      <vt:lpstr>6.  Risk Analysis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Annista</dc:creator>
  <cp:lastModifiedBy>Nikhil Gupta</cp:lastModifiedBy>
  <dcterms:created xsi:type="dcterms:W3CDTF">2023-07-26T05:23:41Z</dcterms:created>
  <dcterms:modified xsi:type="dcterms:W3CDTF">2026-05-26T05:38:26Z</dcterms:modified>
</cp:coreProperties>
</file>